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codeName="ThisWorkbook" hidePivotFieldList="1" defaultThemeVersion="124226"/>
  <mc:AlternateContent xmlns:mc="http://schemas.openxmlformats.org/markup-compatibility/2006">
    <mc:Choice Requires="x15">
      <x15ac:absPath xmlns:x15ac="http://schemas.microsoft.com/office/spreadsheetml/2010/11/ac" url="https://apcdeloitte-my.sharepoint.com/personal/imrashid_deloitte_com/Documents/Audit Engagements/EPIC/FS/"/>
    </mc:Choice>
  </mc:AlternateContent>
  <xr:revisionPtr revIDLastSave="5" documentId="13_ncr:1_{394AB51E-7283-4CAA-9FC6-2DFB9174F45A}" xr6:coauthVersionLast="47" xr6:coauthVersionMax="47" xr10:uidLastSave="{0A88AAA0-EEB1-4976-A192-1AA3A97FDF24}"/>
  <bookViews>
    <workbookView xWindow="-110" yWindow="-110" windowWidth="19420" windowHeight="11020" tabRatio="734" firstSheet="1" activeTab="7" xr2:uid="{00000000-000D-0000-FFFF-FFFF00000000}"/>
  </bookViews>
  <sheets>
    <sheet name="TB 21-22 (old)" sheetId="257" state="hidden" r:id="rId1"/>
    <sheet name="BS" sheetId="170" r:id="rId2"/>
    <sheet name="PL" sheetId="169" r:id="rId3"/>
    <sheet name="SCE" sheetId="172" r:id="rId4"/>
    <sheet name="CF" sheetId="174" r:id="rId5"/>
    <sheet name="Note 1-3 " sheetId="254" r:id="rId6"/>
    <sheet name="Note-4-5" sheetId="235" r:id="rId7"/>
    <sheet name="Notes 6-29" sheetId="173" r:id="rId8"/>
    <sheet name="Note-30" sheetId="236" r:id="rId9"/>
    <sheet name="Notes 31-36" sheetId="213" r:id="rId10"/>
    <sheet name="TB 21-22" sheetId="237" state="hidden" r:id="rId11"/>
    <sheet name="Provision" sheetId="256" state="hidden" r:id="rId12"/>
    <sheet name="Revised Provision 2022" sheetId="258" state="hidden" r:id="rId13"/>
    <sheet name="2021 Provision" sheetId="255" state="hidden" r:id="rId14"/>
    <sheet name="TB 20-21" sheetId="248" state="hidden" r:id="rId15"/>
    <sheet name="TB" sheetId="243" state="hidden" r:id="rId16"/>
    <sheet name="Detail GL" sheetId="238" state="hidden" r:id="rId17"/>
    <sheet name="GL Map" sheetId="239" state="hidden" r:id="rId18"/>
    <sheet name="Breakup of provision" sheetId="247" state="hidden" r:id="rId19"/>
  </sheets>
  <externalReferences>
    <externalReference r:id="rId20"/>
    <externalReference r:id="rId21"/>
    <externalReference r:id="rId22"/>
    <externalReference r:id="rId23"/>
    <externalReference r:id="rId24"/>
    <externalReference r:id="rId25"/>
    <externalReference r:id="rId26"/>
    <externalReference r:id="rId27"/>
  </externalReferences>
  <definedNames>
    <definedName name="\" localSheetId="18" hidden="1">{"原価実績・計画　増産無し",#N/A,FALSE,"Sheet7";"原価実績・計画　増産有り",#N/A,FALSE,"Sheet7"}</definedName>
    <definedName name="\" localSheetId="5" hidden="1">{"原価実績・計画　増産無し",#N/A,FALSE,"Sheet7";"原価実績・計画　増産有り",#N/A,FALSE,"Sheet7"}</definedName>
    <definedName name="\" localSheetId="14" hidden="1">{"原価実績・計画　増産無し",#N/A,FALSE,"Sheet7";"原価実績・計画　増産有り",#N/A,FALSE,"Sheet7"}</definedName>
    <definedName name="\" hidden="1">{"原価実績・計画　増産無し",#N/A,FALSE,"Sheet7";"原価実績・計画　増産有り",#N/A,FALSE,"Sheet7"}</definedName>
    <definedName name="_" localSheetId="5" hidden="1">{"????????????",#N/A,FALSE,"Sheet7";"????????????",#N/A,FALSE,"Sheet7"}</definedName>
    <definedName name="_" hidden="1">{"????????????",#N/A,FALSE,"Sheet7";"????????????",#N/A,FALSE,"Sheet7"}</definedName>
    <definedName name="_?" localSheetId="18" hidden="1">{"????????????",#N/A,FALSE,"Sheet7";"????????????",#N/A,FALSE,"Sheet7"}</definedName>
    <definedName name="_?" localSheetId="5" hidden="1">{"????????????",#N/A,FALSE,"Sheet7";"????????????",#N/A,FALSE,"Sheet7"}</definedName>
    <definedName name="_?" localSheetId="14" hidden="1">{"????????????",#N/A,FALSE,"Sheet7";"????????????",#N/A,FALSE,"Sheet7"}</definedName>
    <definedName name="_?" hidden="1">{"????????????",#N/A,FALSE,"Sheet7";"????????????",#N/A,FALSE,"Sheet7"}</definedName>
    <definedName name="__?" localSheetId="18" hidden="1">{"????????????",#N/A,FALSE,"Sheet7";"????????????",#N/A,FALSE,"Sheet7"}</definedName>
    <definedName name="__?" localSheetId="5" hidden="1">{"????????????",#N/A,FALSE,"Sheet7";"????????????",#N/A,FALSE,"Sheet7"}</definedName>
    <definedName name="__?" localSheetId="14" hidden="1">{"????????????",#N/A,FALSE,"Sheet7";"????????????",#N/A,FALSE,"Sheet7"}</definedName>
    <definedName name="__?" hidden="1">{"????????????",#N/A,FALSE,"Sheet7";"????????????",#N/A,FALSE,"Sheet7"}</definedName>
    <definedName name="___?" localSheetId="18" hidden="1">{"????????????",#N/A,FALSE,"Sheet7";"????????????",#N/A,FALSE,"Sheet7"}</definedName>
    <definedName name="___?" localSheetId="5" hidden="1">{"????????????",#N/A,FALSE,"Sheet7";"????????????",#N/A,FALSE,"Sheet7"}</definedName>
    <definedName name="___?" localSheetId="14" hidden="1">{"????????????",#N/A,FALSE,"Sheet7";"????????????",#N/A,FALSE,"Sheet7"}</definedName>
    <definedName name="___?" hidden="1">{"????????????",#N/A,FALSE,"Sheet7";"????????????",#N/A,FALSE,"Sheet7"}</definedName>
    <definedName name="____?" localSheetId="18" hidden="1">{"????????????",#N/A,FALSE,"Sheet7";"????????????",#N/A,FALSE,"Sheet7"}</definedName>
    <definedName name="____?" localSheetId="5" hidden="1">{"????????????",#N/A,FALSE,"Sheet7";"????????????",#N/A,FALSE,"Sheet7"}</definedName>
    <definedName name="____?" localSheetId="14" hidden="1">{"????????????",#N/A,FALSE,"Sheet7";"????????????",#N/A,FALSE,"Sheet7"}</definedName>
    <definedName name="____?" hidden="1">{"????????????",#N/A,FALSE,"Sheet7";"????????????",#N/A,FALSE,"Sheet7"}</definedName>
    <definedName name="_____?" localSheetId="18" hidden="1">{"????????????",#N/A,FALSE,"Sheet7";"????????????",#N/A,FALSE,"Sheet7"}</definedName>
    <definedName name="_____?" localSheetId="5" hidden="1">{"????????????",#N/A,FALSE,"Sheet7";"????????????",#N/A,FALSE,"Sheet7"}</definedName>
    <definedName name="_____?" localSheetId="14" hidden="1">{"????????????",#N/A,FALSE,"Sheet7";"????????????",#N/A,FALSE,"Sheet7"}</definedName>
    <definedName name="_____?" hidden="1">{"????????????",#N/A,FALSE,"Sheet7";"????????????",#N/A,FALSE,"Sheet7"}</definedName>
    <definedName name="______?" localSheetId="18" hidden="1">{"????????????",#N/A,FALSE,"Sheet7";"????????????",#N/A,FALSE,"Sheet7"}</definedName>
    <definedName name="______?" localSheetId="5" hidden="1">{"????????????",#N/A,FALSE,"Sheet7";"????????????",#N/A,FALSE,"Sheet7"}</definedName>
    <definedName name="______?" localSheetId="14" hidden="1">{"????????????",#N/A,FALSE,"Sheet7";"????????????",#N/A,FALSE,"Sheet7"}</definedName>
    <definedName name="______?" hidden="1">{"????????????",#N/A,FALSE,"Sheet7";"????????????",#N/A,FALSE,"Sheet7"}</definedName>
    <definedName name="_______?" localSheetId="18" hidden="1">{"????????????",#N/A,FALSE,"Sheet7";"????????????",#N/A,FALSE,"Sheet7"}</definedName>
    <definedName name="_______?" localSheetId="5" hidden="1">{"????????????",#N/A,FALSE,"Sheet7";"????????????",#N/A,FALSE,"Sheet7"}</definedName>
    <definedName name="_______?" localSheetId="14" hidden="1">{"????????????",#N/A,FALSE,"Sheet7";"????????????",#N/A,FALSE,"Sheet7"}</definedName>
    <definedName name="_______?" hidden="1">{"????????????",#N/A,FALSE,"Sheet7";"????????????",#N/A,FALSE,"Sheet7"}</definedName>
    <definedName name="________?" localSheetId="18" hidden="1">{"????????????",#N/A,FALSE,"Sheet7";"????????????",#N/A,FALSE,"Sheet7"}</definedName>
    <definedName name="________?" localSheetId="5" hidden="1">{"????????????",#N/A,FALSE,"Sheet7";"????????????",#N/A,FALSE,"Sheet7"}</definedName>
    <definedName name="________?" localSheetId="14" hidden="1">{"????????????",#N/A,FALSE,"Sheet7";"????????????",#N/A,FALSE,"Sheet7"}</definedName>
    <definedName name="________?" hidden="1">{"????????????",#N/A,FALSE,"Sheet7";"????????????",#N/A,FALSE,"Sheet7"}</definedName>
    <definedName name="_________?" localSheetId="18" hidden="1">{"????????????",#N/A,FALSE,"Sheet7";"????????????",#N/A,FALSE,"Sheet7"}</definedName>
    <definedName name="_________?" localSheetId="5" hidden="1">{"????????????",#N/A,FALSE,"Sheet7";"????????????",#N/A,FALSE,"Sheet7"}</definedName>
    <definedName name="_________?" localSheetId="14" hidden="1">{"????????????",#N/A,FALSE,"Sheet7";"????????????",#N/A,FALSE,"Sheet7"}</definedName>
    <definedName name="_________?" hidden="1">{"????????????",#N/A,FALSE,"Sheet7";"????????????",#N/A,FALSE,"Sheet7"}</definedName>
    <definedName name="__________?" localSheetId="18" hidden="1">{"????????????",#N/A,FALSE,"Sheet7";"????????????",#N/A,FALSE,"Sheet7"}</definedName>
    <definedName name="__________?" localSheetId="5" hidden="1">{"????????????",#N/A,FALSE,"Sheet7";"????????????",#N/A,FALSE,"Sheet7"}</definedName>
    <definedName name="__________?" localSheetId="14" hidden="1">{"????????????",#N/A,FALSE,"Sheet7";"????????????",#N/A,FALSE,"Sheet7"}</definedName>
    <definedName name="__________?" hidden="1">{"????????????",#N/A,FALSE,"Sheet7";"????????????",#N/A,FALSE,"Sheet7"}</definedName>
    <definedName name="___________?" localSheetId="18" hidden="1">{"????????????",#N/A,FALSE,"Sheet7";"????????????",#N/A,FALSE,"Sheet7"}</definedName>
    <definedName name="___________?" localSheetId="5" hidden="1">{"????????????",#N/A,FALSE,"Sheet7";"????????????",#N/A,FALSE,"Sheet7"}</definedName>
    <definedName name="___________?" localSheetId="14" hidden="1">{"????????????",#N/A,FALSE,"Sheet7";"????????????",#N/A,FALSE,"Sheet7"}</definedName>
    <definedName name="___________?" hidden="1">{"????????????",#N/A,FALSE,"Sheet7";"????????????",#N/A,FALSE,"Sheet7"}</definedName>
    <definedName name="____________?" localSheetId="18" hidden="1">{"????????????",#N/A,FALSE,"Sheet7";"????????????",#N/A,FALSE,"Sheet7"}</definedName>
    <definedName name="____________?" localSheetId="5" hidden="1">{"????????????",#N/A,FALSE,"Sheet7";"????????????",#N/A,FALSE,"Sheet7"}</definedName>
    <definedName name="____________?" localSheetId="14" hidden="1">{"????????????",#N/A,FALSE,"Sheet7";"????????????",#N/A,FALSE,"Sheet7"}</definedName>
    <definedName name="____________?" hidden="1">{"????????????",#N/A,FALSE,"Sheet7";"????????????",#N/A,FALSE,"Sheet7"}</definedName>
    <definedName name="_____________?" localSheetId="18" hidden="1">{"????????????",#N/A,FALSE,"Sheet7";"????????????",#N/A,FALSE,"Sheet7"}</definedName>
    <definedName name="_____________?" localSheetId="5" hidden="1">{"????????????",#N/A,FALSE,"Sheet7";"????????????",#N/A,FALSE,"Sheet7"}</definedName>
    <definedName name="_____________?" localSheetId="14" hidden="1">{"????????????",#N/A,FALSE,"Sheet7";"????????????",#N/A,FALSE,"Sheet7"}</definedName>
    <definedName name="_____________?" hidden="1">{"????????????",#N/A,FALSE,"Sheet7";"????????????",#N/A,FALSE,"Sheet7"}</definedName>
    <definedName name="______________?" localSheetId="18" hidden="1">{"????????????",#N/A,FALSE,"Sheet7";"????????????",#N/A,FALSE,"Sheet7"}</definedName>
    <definedName name="______________?" localSheetId="5" hidden="1">{"????????????",#N/A,FALSE,"Sheet7";"????????????",#N/A,FALSE,"Sheet7"}</definedName>
    <definedName name="______________?" localSheetId="14" hidden="1">{"????????????",#N/A,FALSE,"Sheet7";"????????????",#N/A,FALSE,"Sheet7"}</definedName>
    <definedName name="______________?" hidden="1">{"????????????",#N/A,FALSE,"Sheet7";"????????????",#N/A,FALSE,"Sheet7"}</definedName>
    <definedName name="_______________?" localSheetId="18" hidden="1">{"????????????",#N/A,FALSE,"Sheet7";"????????????",#N/A,FALSE,"Sheet7"}</definedName>
    <definedName name="_______________?" localSheetId="5" hidden="1">{"????????????",#N/A,FALSE,"Sheet7";"????????????",#N/A,FALSE,"Sheet7"}</definedName>
    <definedName name="_______________?" localSheetId="14" hidden="1">{"????????????",#N/A,FALSE,"Sheet7";"????????????",#N/A,FALSE,"Sheet7"}</definedName>
    <definedName name="_______________?" hidden="1">{"????????????",#N/A,FALSE,"Sheet7";"????????????",#N/A,FALSE,"Sheet7"}</definedName>
    <definedName name="________________?" localSheetId="18" hidden="1">{"????????????",#N/A,FALSE,"Sheet7";"????????????",#N/A,FALSE,"Sheet7"}</definedName>
    <definedName name="________________?" localSheetId="5" hidden="1">{"????????????",#N/A,FALSE,"Sheet7";"????????????",#N/A,FALSE,"Sheet7"}</definedName>
    <definedName name="________________?" localSheetId="14" hidden="1">{"????????????",#N/A,FALSE,"Sheet7";"????????????",#N/A,FALSE,"Sheet7"}</definedName>
    <definedName name="________________?" hidden="1">{"????????????",#N/A,FALSE,"Sheet7";"????????????",#N/A,FALSE,"Sheet7"}</definedName>
    <definedName name="_________________?" localSheetId="18" hidden="1">{"????????????",#N/A,FALSE,"Sheet7";"????????????",#N/A,FALSE,"Sheet7"}</definedName>
    <definedName name="_________________?" localSheetId="5" hidden="1">{"????????????",#N/A,FALSE,"Sheet7";"????????????",#N/A,FALSE,"Sheet7"}</definedName>
    <definedName name="_________________?" localSheetId="14" hidden="1">{"????????????",#N/A,FALSE,"Sheet7";"????????????",#N/A,FALSE,"Sheet7"}</definedName>
    <definedName name="_________________?" hidden="1">{"????????????",#N/A,FALSE,"Sheet7";"????????????",#N/A,FALSE,"Sheet7"}</definedName>
    <definedName name="__________________?" localSheetId="18" hidden="1">{"????????????",#N/A,FALSE,"Sheet7";"????????????",#N/A,FALSE,"Sheet7"}</definedName>
    <definedName name="__________________?" localSheetId="5" hidden="1">{"????????????",#N/A,FALSE,"Sheet7";"????????????",#N/A,FALSE,"Sheet7"}</definedName>
    <definedName name="__________________?" localSheetId="14" hidden="1">{"????????????",#N/A,FALSE,"Sheet7";"????????????",#N/A,FALSE,"Sheet7"}</definedName>
    <definedName name="__________________?" hidden="1">{"????????????",#N/A,FALSE,"Sheet7";"????????????",#N/A,FALSE,"Sheet7"}</definedName>
    <definedName name="___________________?" localSheetId="18" hidden="1">{"????????????",#N/A,FALSE,"Sheet7";"????????????",#N/A,FALSE,"Sheet7"}</definedName>
    <definedName name="___________________?" localSheetId="5" hidden="1">{"????????????",#N/A,FALSE,"Sheet7";"????????????",#N/A,FALSE,"Sheet7"}</definedName>
    <definedName name="___________________?" localSheetId="14" hidden="1">{"????????????",#N/A,FALSE,"Sheet7";"????????????",#N/A,FALSE,"Sheet7"}</definedName>
    <definedName name="___________________?" hidden="1">{"????????????",#N/A,FALSE,"Sheet7";"????????????",#N/A,FALSE,"Sheet7"}</definedName>
    <definedName name="____________________?" localSheetId="18" hidden="1">{"????????????",#N/A,FALSE,"Sheet7";"????????????",#N/A,FALSE,"Sheet7"}</definedName>
    <definedName name="____________________?" localSheetId="5" hidden="1">{"????????????",#N/A,FALSE,"Sheet7";"????????????",#N/A,FALSE,"Sheet7"}</definedName>
    <definedName name="____________________?" localSheetId="14" hidden="1">{"????????????",#N/A,FALSE,"Sheet7";"????????????",#N/A,FALSE,"Sheet7"}</definedName>
    <definedName name="____________________?" hidden="1">{"????????????",#N/A,FALSE,"Sheet7";"????????????",#N/A,FALSE,"Sheet7"}</definedName>
    <definedName name="______________________?" localSheetId="18" hidden="1">{"????????????",#N/A,FALSE,"Sheet7";"????????????",#N/A,FALSE,"Sheet7"}</definedName>
    <definedName name="______________________?" localSheetId="5" hidden="1">{"????????????",#N/A,FALSE,"Sheet7";"????????????",#N/A,FALSE,"Sheet7"}</definedName>
    <definedName name="______________________?" localSheetId="14" hidden="1">{"????????????",#N/A,FALSE,"Sheet7";"????????????",#N/A,FALSE,"Sheet7"}</definedName>
    <definedName name="______________________?" hidden="1">{"????????????",#N/A,FALSE,"Sheet7";"????????????",#N/A,FALSE,"Sheet7"}</definedName>
    <definedName name="_______________________?" localSheetId="18" hidden="1">{"????????????",#N/A,FALSE,"Sheet7";"????????????",#N/A,FALSE,"Sheet7"}</definedName>
    <definedName name="_______________________?" localSheetId="5" hidden="1">{"????????????",#N/A,FALSE,"Sheet7";"????????????",#N/A,FALSE,"Sheet7"}</definedName>
    <definedName name="_______________________?" localSheetId="14" hidden="1">{"????????????",#N/A,FALSE,"Sheet7";"????????????",#N/A,FALSE,"Sheet7"}</definedName>
    <definedName name="_______________________?" hidden="1">{"????????????",#N/A,FALSE,"Sheet7";"????????????",#N/A,FALSE,"Sheet7"}</definedName>
    <definedName name="____2_?" localSheetId="18" hidden="1">{"????????????",#N/A,FALSE,"Sheet7";"????????????",#N/A,FALSE,"Sheet7"}</definedName>
    <definedName name="____2_?" localSheetId="5" hidden="1">{"????????????",#N/A,FALSE,"Sheet7";"????????????",#N/A,FALSE,"Sheet7"}</definedName>
    <definedName name="____2_?" localSheetId="14" hidden="1">{"????????????",#N/A,FALSE,"Sheet7";"????????????",#N/A,FALSE,"Sheet7"}</definedName>
    <definedName name="____2_?" hidden="1">{"????????????",#N/A,FALSE,"Sheet7";"????????????",#N/A,FALSE,"Sheet7"}</definedName>
    <definedName name="____UTC2" localSheetId="5" hidden="1">#REF!</definedName>
    <definedName name="____UTC2" hidden="1">#REF!</definedName>
    <definedName name="___2_?" localSheetId="18" hidden="1">{"????????????",#N/A,FALSE,"Sheet7";"????????????",#N/A,FALSE,"Sheet7"}</definedName>
    <definedName name="___2_?" localSheetId="5" hidden="1">{"????????????",#N/A,FALSE,"Sheet7";"????????????",#N/A,FALSE,"Sheet7"}</definedName>
    <definedName name="___2_?" localSheetId="14" hidden="1">{"????????????",#N/A,FALSE,"Sheet7";"????????????",#N/A,FALSE,"Sheet7"}</definedName>
    <definedName name="___2_?" hidden="1">{"????????????",#N/A,FALSE,"Sheet7";"????????????",#N/A,FALSE,"Sheet7"}</definedName>
    <definedName name="___UTC2" localSheetId="5" hidden="1">#REF!</definedName>
    <definedName name="___UTC2" hidden="1">#REF!</definedName>
    <definedName name="__2_?" localSheetId="18" hidden="1">{"????????????",#N/A,FALSE,"Sheet7";"????????????",#N/A,FALSE,"Sheet7"}</definedName>
    <definedName name="__2_?" localSheetId="5" hidden="1">{"????????????",#N/A,FALSE,"Sheet7";"????????????",#N/A,FALSE,"Sheet7"}</definedName>
    <definedName name="__2_?" localSheetId="14" hidden="1">{"????????????",#N/A,FALSE,"Sheet7";"????????????",#N/A,FALSE,"Sheet7"}</definedName>
    <definedName name="__2_?" hidden="1">{"????????????",#N/A,FALSE,"Sheet7";"????????????",#N/A,FALSE,"Sheet7"}</definedName>
    <definedName name="__5_?" localSheetId="18" hidden="1">{"????????????",#N/A,FALSE,"Sheet7";"????????????",#N/A,FALSE,"Sheet7"}</definedName>
    <definedName name="__5_?" localSheetId="5" hidden="1">{"????????????",#N/A,FALSE,"Sheet7";"????????????",#N/A,FALSE,"Sheet7"}</definedName>
    <definedName name="__5_?" localSheetId="14" hidden="1">{"????????????",#N/A,FALSE,"Sheet7";"????????????",#N/A,FALSE,"Sheet7"}</definedName>
    <definedName name="__5_?" hidden="1">{"????????????",#N/A,FALSE,"Sheet7";"????????????",#N/A,FALSE,"Sheet7"}</definedName>
    <definedName name="__7_?" localSheetId="5" hidden="1">{"????????????",#N/A,FALSE,"Sheet7";"????????????",#N/A,FALSE,"Sheet7"}</definedName>
    <definedName name="__7_?" hidden="1">{"????????????",#N/A,FALSE,"Sheet7";"????????????",#N/A,FALSE,"Sheet7"}</definedName>
    <definedName name="__9_?" localSheetId="18" hidden="1">{"????????????",#N/A,FALSE,"Sheet7";"????????????",#N/A,FALSE,"Sheet7"}</definedName>
    <definedName name="__9_?" localSheetId="5" hidden="1">{"????????????",#N/A,FALSE,"Sheet7";"????????????",#N/A,FALSE,"Sheet7"}</definedName>
    <definedName name="__9_?" localSheetId="14" hidden="1">{"????????????",#N/A,FALSE,"Sheet7";"????????????",#N/A,FALSE,"Sheet7"}</definedName>
    <definedName name="__9_?" hidden="1">{"????????????",#N/A,FALSE,"Sheet7";"????????????",#N/A,FALSE,"Sheet7"}</definedName>
    <definedName name="__UTC2" localSheetId="5" hidden="1">#REF!</definedName>
    <definedName name="__UTC2" hidden="1">#REF!</definedName>
    <definedName name="_1_?" localSheetId="18" hidden="1">{"????????????",#N/A,FALSE,"Sheet7";"????????????",#N/A,FALSE,"Sheet7"}</definedName>
    <definedName name="_1_?" localSheetId="5" hidden="1">{"????????????",#N/A,FALSE,"Sheet7";"????????????",#N/A,FALSE,"Sheet7"}</definedName>
    <definedName name="_1_?" localSheetId="14" hidden="1">{"????????????",#N/A,FALSE,"Sheet7";"????????????",#N/A,FALSE,"Sheet7"}</definedName>
    <definedName name="_1_?" hidden="1">{"????????????",#N/A,FALSE,"Sheet7";"????????????",#N/A,FALSE,"Sheet7"}</definedName>
    <definedName name="_1__xlcn.WorksheetConnection_bpppp.xlsbProductionmasterdataA3CA4831" hidden="1">'[1]Production master data'!$A$3:$CA$483</definedName>
    <definedName name="_11_?" localSheetId="18" hidden="1">{"????????????",#N/A,FALSE,"Sheet7";"????????????",#N/A,FALSE,"Sheet7"}</definedName>
    <definedName name="_11_?" localSheetId="5" hidden="1">{"????????????",#N/A,FALSE,"Sheet7";"????????????",#N/A,FALSE,"Sheet7"}</definedName>
    <definedName name="_11_?" localSheetId="14" hidden="1">{"????????????",#N/A,FALSE,"Sheet7";"????????????",#N/A,FALSE,"Sheet7"}</definedName>
    <definedName name="_11_?" hidden="1">{"????????????",#N/A,FALSE,"Sheet7";"????????????",#N/A,FALSE,"Sheet7"}</definedName>
    <definedName name="_123" localSheetId="5" hidden="1">#REF!</definedName>
    <definedName name="_123" hidden="1">#REF!</definedName>
    <definedName name="_2_?" localSheetId="18" hidden="1">{"????????????",#N/A,FALSE,"Sheet7";"????????????",#N/A,FALSE,"Sheet7"}</definedName>
    <definedName name="_2_?" localSheetId="5" hidden="1">{"????????????",#N/A,FALSE,"Sheet7";"????????????",#N/A,FALSE,"Sheet7"}</definedName>
    <definedName name="_2_?" localSheetId="14" hidden="1">{"????????????",#N/A,FALSE,"Sheet7";"????????????",#N/A,FALSE,"Sheet7"}</definedName>
    <definedName name="_2_?" hidden="1">{"????????????",#N/A,FALSE,"Sheet7";"????????????",#N/A,FALSE,"Sheet7"}</definedName>
    <definedName name="_2__xlcn.WorksheetConnection_ProductionmasterdataA3BD4831" hidden="1">'[1]Production master data'!$A$3:$BD$483</definedName>
    <definedName name="_29_?" localSheetId="18" hidden="1">{"????????????",#N/A,FALSE,"Sheet7";"????????????",#N/A,FALSE,"Sheet7"}</definedName>
    <definedName name="_29_?" localSheetId="5" hidden="1">{"????????????",#N/A,FALSE,"Sheet7";"????????????",#N/A,FALSE,"Sheet7"}</definedName>
    <definedName name="_29_?" localSheetId="14" hidden="1">{"????????????",#N/A,FALSE,"Sheet7";"????????????",#N/A,FALSE,"Sheet7"}</definedName>
    <definedName name="_29_?" hidden="1">{"????????????",#N/A,FALSE,"Sheet7";"????????????",#N/A,FALSE,"Sheet7"}</definedName>
    <definedName name="_3_?" localSheetId="18" hidden="1">{"????????????",#N/A,FALSE,"Sheet7";"????????????",#N/A,FALSE,"Sheet7"}</definedName>
    <definedName name="_3_?" localSheetId="5" hidden="1">{"????????????",#N/A,FALSE,"Sheet7";"????????????",#N/A,FALSE,"Sheet7"}</definedName>
    <definedName name="_3_?" localSheetId="14" hidden="1">{"????????????",#N/A,FALSE,"Sheet7";"????????????",#N/A,FALSE,"Sheet7"}</definedName>
    <definedName name="_3_?" hidden="1">{"????????????",#N/A,FALSE,"Sheet7";"????????????",#N/A,FALSE,"Sheet7"}</definedName>
    <definedName name="_3__xlcn.WorksheetConnection_SalarydataA3HN59071" hidden="1">'[2]Salary data'!$A$3:$HN$5907</definedName>
    <definedName name="_4_?" localSheetId="18" hidden="1">{"????????????",#N/A,FALSE,"Sheet7";"????????????",#N/A,FALSE,"Sheet7"}</definedName>
    <definedName name="_4_?" localSheetId="5" hidden="1">{"????????????",#N/A,FALSE,"Sheet7";"????????????",#N/A,FALSE,"Sheet7"}</definedName>
    <definedName name="_4_?" localSheetId="14" hidden="1">{"????????????",#N/A,FALSE,"Sheet7";"????????????",#N/A,FALSE,"Sheet7"}</definedName>
    <definedName name="_4_?" hidden="1">{"????????????",#N/A,FALSE,"Sheet7";"????????????",#N/A,FALSE,"Sheet7"}</definedName>
    <definedName name="_5_?" localSheetId="18" hidden="1">{"????????????",#N/A,FALSE,"Sheet7";"????????????",#N/A,FALSE,"Sheet7"}</definedName>
    <definedName name="_5_?" localSheetId="5" hidden="1">{"????????????",#N/A,FALSE,"Sheet7";"????????????",#N/A,FALSE,"Sheet7"}</definedName>
    <definedName name="_5_?" localSheetId="14" hidden="1">{"????????????",#N/A,FALSE,"Sheet7";"????????????",#N/A,FALSE,"Sheet7"}</definedName>
    <definedName name="_5_?" hidden="1">{"????????????",#N/A,FALSE,"Sheet7";"????????????",#N/A,FALSE,"Sheet7"}</definedName>
    <definedName name="_6_?" localSheetId="18" hidden="1">{"????????????",#N/A,FALSE,"Sheet7";"????????????",#N/A,FALSE,"Sheet7"}</definedName>
    <definedName name="_6_?" localSheetId="5" hidden="1">{"????????????",#N/A,FALSE,"Sheet7";"????????????",#N/A,FALSE,"Sheet7"}</definedName>
    <definedName name="_6_?" localSheetId="14" hidden="1">{"????????????",#N/A,FALSE,"Sheet7";"????????????",#N/A,FALSE,"Sheet7"}</definedName>
    <definedName name="_6_?" hidden="1">{"????????????",#N/A,FALSE,"Sheet7";"????????????",#N/A,FALSE,"Sheet7"}</definedName>
    <definedName name="_7_?" localSheetId="18" hidden="1">{"????????????",#N/A,FALSE,"Sheet7";"????????????",#N/A,FALSE,"Sheet7"}</definedName>
    <definedName name="_7_?" localSheetId="5" hidden="1">{"????????????",#N/A,FALSE,"Sheet7";"????????????",#N/A,FALSE,"Sheet7"}</definedName>
    <definedName name="_7_?" localSheetId="14" hidden="1">{"????????????",#N/A,FALSE,"Sheet7";"????????????",#N/A,FALSE,"Sheet7"}</definedName>
    <definedName name="_7_?" hidden="1">{"????????????",#N/A,FALSE,"Sheet7";"????????????",#N/A,FALSE,"Sheet7"}</definedName>
    <definedName name="_9_?" localSheetId="18" hidden="1">{"????????????",#N/A,FALSE,"Sheet7";"????????????",#N/A,FALSE,"Sheet7"}</definedName>
    <definedName name="_9_?" localSheetId="5" hidden="1">{"????????????",#N/A,FALSE,"Sheet7";"????????????",#N/A,FALSE,"Sheet7"}</definedName>
    <definedName name="_9_?" localSheetId="14" hidden="1">{"????????????",#N/A,FALSE,"Sheet7";"????????????",#N/A,FALSE,"Sheet7"}</definedName>
    <definedName name="_9_?" hidden="1">{"????????????",#N/A,FALSE,"Sheet7";"????????????",#N/A,FALSE,"Sheet7"}</definedName>
    <definedName name="_cashflow" hidden="1">'[1]Production master data'!$A$3:$BD$483</definedName>
    <definedName name="_cashflow1" hidden="1">'[1]Production master data'!$A$3:$CA$483</definedName>
    <definedName name="_Cashflow2" hidden="1">'[2]Salary data'!$A$3:$HN$5907</definedName>
    <definedName name="_Fill" localSheetId="18" hidden="1">#REF!</definedName>
    <definedName name="_Fill" localSheetId="4" hidden="1">#REF!</definedName>
    <definedName name="_Fill" localSheetId="16" hidden="1">#REF!</definedName>
    <definedName name="_Fill" localSheetId="17" hidden="1">#REF!</definedName>
    <definedName name="_Fill" localSheetId="5" hidden="1">#REF!</definedName>
    <definedName name="_Fill" localSheetId="9" hidden="1">#REF!</definedName>
    <definedName name="_Fill" localSheetId="7" hidden="1">#REF!</definedName>
    <definedName name="_Fill" localSheetId="14" hidden="1">#REF!</definedName>
    <definedName name="_Fill" hidden="1">#REF!</definedName>
    <definedName name="_xlnm._FilterDatabase" localSheetId="18" hidden="1">'Breakup of provision'!$A$4:$D$63</definedName>
    <definedName name="_xlnm._FilterDatabase" localSheetId="16" hidden="1">'Detail GL'!$A$2:$V$845</definedName>
    <definedName name="_xlnm._FilterDatabase" localSheetId="17" hidden="1">'GL Map'!$B$3:$G$67</definedName>
    <definedName name="_xlnm._FilterDatabase" localSheetId="9" hidden="1">'Notes 31-36'!#REF!</definedName>
    <definedName name="_xlnm._FilterDatabase" localSheetId="7" hidden="1">'Notes 6-29'!$B$116:$L$118</definedName>
    <definedName name="_xlnm._FilterDatabase" localSheetId="15" hidden="1">TB!$A$1:$F$334</definedName>
    <definedName name="_xlnm._FilterDatabase" localSheetId="14" hidden="1">'TB 20-21'!$A$1:$N$303</definedName>
    <definedName name="_xlnm._FilterDatabase" localSheetId="10" hidden="1">'TB 21-22'!$A$1:$N$310</definedName>
    <definedName name="_xlnm._FilterDatabase" localSheetId="0" hidden="1">'TB 21-22 (old)'!$A$1:$N$310</definedName>
    <definedName name="_Key1" localSheetId="5" hidden="1">#REF!</definedName>
    <definedName name="_Key1" hidden="1">#REF!</definedName>
    <definedName name="_key2" localSheetId="5" hidden="1">#REF!</definedName>
    <definedName name="_key2" hidden="1">#REF!</definedName>
    <definedName name="_NIL" localSheetId="5" hidden="1">#REF!</definedName>
    <definedName name="_NIL" hidden="1">#REF!</definedName>
    <definedName name="_ok1" localSheetId="5" hidden="1">{"原価実績・計画　増産無し",#N/A,FALSE,"Sheet7";"原価実績・計画　増産有り",#N/A,FALSE,"Sheet7"}</definedName>
    <definedName name="_ok1" hidden="1">{"原価実績・計画　増産無し",#N/A,FALSE,"Sheet7";"原価実績・計画　増産有り",#N/A,FALSE,"Sheet7"}</definedName>
    <definedName name="_Order1" hidden="1">255</definedName>
    <definedName name="_Order2" hidden="1">255</definedName>
    <definedName name="_Sort" localSheetId="5" hidden="1">#REF!</definedName>
    <definedName name="_Sort" hidden="1">#REF!</definedName>
    <definedName name="_tam2" localSheetId="16">'[3]LIET KE HANG HOA'!#REF!</definedName>
    <definedName name="_tam2" localSheetId="17">'[3]LIET KE HANG HOA'!#REF!</definedName>
    <definedName name="_UTC2" localSheetId="5" hidden="1">#REF!</definedName>
    <definedName name="_UTC2" hidden="1">#REF!</definedName>
    <definedName name="A" localSheetId="18" hidden="1">{#N/A,#N/A,FALSE,"収支・原価";#N/A,#N/A,FALSE,"収支・原価"}</definedName>
    <definedName name="a5a55" localSheetId="18" hidden="1">{"原価実績・計画　増産無し",#N/A,FALSE,"Sheet7";"原価実績・計画　増産有り",#N/A,FALSE,"Sheet7"}</definedName>
    <definedName name="a5a55" localSheetId="5" hidden="1">{"原価実績・計画　増産無し",#N/A,FALSE,"Sheet7";"原価実績・計画　増産有り",#N/A,FALSE,"Sheet7"}</definedName>
    <definedName name="a5a55" localSheetId="14" hidden="1">{"原価実績・計画　増産無し",#N/A,FALSE,"Sheet7";"原価実績・計画　増産有り",#N/A,FALSE,"Sheet7"}</definedName>
    <definedName name="a5a55" hidden="1">{"原価実績・計画　増産無し",#N/A,FALSE,"Sheet7";"原価実績・計画　増産有り",#N/A,FALSE,"Sheet7"}</definedName>
    <definedName name="AAAA" localSheetId="5" hidden="1">{"PLAN 1999-1",#N/A,FALSE,"Sheet3";"PLAN 1999-2",#N/A,FALSE,"Sheet3";"PLAN 2000-1",#N/A,FALSE,"Sheet3";"PLAN 2000-2",#N/A,FALSE,"Sheet3"}</definedName>
    <definedName name="AAAA" hidden="1">{"PLAN 1999-1",#N/A,FALSE,"Sheet3";"PLAN 1999-2",#N/A,FALSE,"Sheet3";"PLAN 2000-1",#N/A,FALSE,"Sheet3";"PLAN 2000-2",#N/A,FALSE,"Sheet3"}</definedName>
    <definedName name="AAAAAAAA" localSheetId="5" hidden="1">{"収支実績・計画　増産有り",#N/A,FALSE,"Sheet6";"収支実績・計画　増産無し",#N/A,FALSE,"Sheet6"}</definedName>
    <definedName name="AAAAAAAA" hidden="1">{"収支実績・計画　増産有り",#N/A,FALSE,"Sheet6";"収支実績・計画　増産無し",#N/A,FALSE,"Sheet6"}</definedName>
    <definedName name="AAAAAAAAAA" localSheetId="5" hidden="1">{"????????????",#N/A,FALSE,"Sheet7";"????????????",#N/A,FALSE,"Sheet7"}</definedName>
    <definedName name="AAAAAAAAAA" hidden="1">{"????????????",#N/A,FALSE,"Sheet7";"????????????",#N/A,FALSE,"Sheet7"}</definedName>
    <definedName name="aaaaaaaaaaa" localSheetId="18" hidden="1">{"????????????",#N/A,FALSE,"Sheet7";"????????????",#N/A,FALSE,"Sheet7"}</definedName>
    <definedName name="aaaaaaaaaaa" localSheetId="5" hidden="1">{"????????????",#N/A,FALSE,"Sheet7";"????????????",#N/A,FALSE,"Sheet7"}</definedName>
    <definedName name="aaaaaaaaaaa" localSheetId="14" hidden="1">{"????????????",#N/A,FALSE,"Sheet7";"????????????",#N/A,FALSE,"Sheet7"}</definedName>
    <definedName name="aaaaaaaaaaa" hidden="1">{"????????????",#N/A,FALSE,"Sheet7";"????????????",#N/A,FALSE,"Sheet7"}</definedName>
    <definedName name="AAWWW" localSheetId="5" hidden="1">{"原価実績・計画　増産無し",#N/A,FALSE,"Sheet7";"原価実績・計画　増産有り",#N/A,FALSE,"Sheet7"}</definedName>
    <definedName name="AAWWW" hidden="1">{"原価実績・計画　増産無し",#N/A,FALSE,"Sheet7";"原価実績・計画　増産有り",#N/A,FALSE,"Sheet7"}</definedName>
    <definedName name="ab" localSheetId="18" hidden="1">{"原価実績・計画　増産無し",#N/A,FALSE,"Sheet7";"原価実績・計画　増産有り",#N/A,FALSE,"Sheet7"}</definedName>
    <definedName name="abcd" localSheetId="16">[3]DUY!$D$34</definedName>
    <definedName name="abcd" localSheetId="17">[3]DUY!$D$34</definedName>
    <definedName name="abd" localSheetId="5" hidden="1">#REF!</definedName>
    <definedName name="abd" hidden="1">#REF!</definedName>
    <definedName name="ac" localSheetId="18" hidden="1">{"原価実績・計画　増産無し",#N/A,FALSE,"Sheet7";"原価実績・計画　増産有り",#N/A,FALSE,"Sheet7"}</definedName>
    <definedName name="ac" localSheetId="5" hidden="1">{"原価実績・計画　増産無し",#N/A,FALSE,"Sheet7";"原価実績・計画　増産有り",#N/A,FALSE,"Sheet7"}</definedName>
    <definedName name="ac" localSheetId="14" hidden="1">{"原価実績・計画　増産無し",#N/A,FALSE,"Sheet7";"原価実績・計画　増産有り",#N/A,FALSE,"Sheet7"}</definedName>
    <definedName name="ac" hidden="1">{"原価実績・計画　増産無し",#N/A,FALSE,"Sheet7";"原価実績・計画　増産有り",#N/A,FALSE,"Sheet7"}</definedName>
    <definedName name="ae5uyae5u" localSheetId="18" hidden="1">{"収支実績・計画　増産有り",#N/A,FALSE,"Sheet6";"収支実績・計画　増産無し",#N/A,FALSE,"Sheet6"}</definedName>
    <definedName name="ae5uyae5u" localSheetId="5" hidden="1">{"収支実績・計画　増産有り",#N/A,FALSE,"Sheet6";"収支実績・計画　増産無し",#N/A,FALSE,"Sheet6"}</definedName>
    <definedName name="ae5uyae5u" localSheetId="14" hidden="1">{"収支実績・計画　増産有り",#N/A,FALSE,"Sheet6";"収支実績・計画　増産無し",#N/A,FALSE,"Sheet6"}</definedName>
    <definedName name="ae5uyae5u" hidden="1">{"収支実績・計画　増産有り",#N/A,FALSE,"Sheet6";"収支実績・計画　増産無し",#N/A,FALSE,"Sheet6"}</definedName>
    <definedName name="ae5y35qy" localSheetId="18" hidden="1">{#N/A,#N/A,FALSE,"収支・原価";#N/A,#N/A,FALSE,"収支・原価"}</definedName>
    <definedName name="ae5y35qy" localSheetId="5" hidden="1">{#N/A,#N/A,FALSE,"収支・原価";#N/A,#N/A,FALSE,"収支・原価"}</definedName>
    <definedName name="ae5y35qy" localSheetId="14" hidden="1">{#N/A,#N/A,FALSE,"収支・原価";#N/A,#N/A,FALSE,"収支・原価"}</definedName>
    <definedName name="ae5y35qy" hidden="1">{#N/A,#N/A,FALSE,"収支・原価";#N/A,#N/A,FALSE,"収支・原価"}</definedName>
    <definedName name="aerearera" localSheetId="18" hidden="1">{"原価実績・計画　増産無し",#N/A,FALSE,"Sheet7";"原価実績・計画　増産有り",#N/A,FALSE,"Sheet7"}</definedName>
    <definedName name="aerearera" localSheetId="5" hidden="1">{"原価実績・計画　増産無し",#N/A,FALSE,"Sheet7";"原価実績・計画　増産有り",#N/A,FALSE,"Sheet7"}</definedName>
    <definedName name="aerearera" localSheetId="14" hidden="1">{"原価実績・計画　増産無し",#N/A,FALSE,"Sheet7";"原価実績・計画　増産有り",#N/A,FALSE,"Sheet7"}</definedName>
    <definedName name="aerearera" hidden="1">{"原価実績・計画　増産無し",#N/A,FALSE,"Sheet7";"原価実績・計画　増産有り",#N/A,FALSE,"Sheet7"}</definedName>
    <definedName name="aergrwearwa" localSheetId="18" hidden="1">{#N/A,#N/A,FALSE,"収支・原価";#N/A,#N/A,FALSE,"収支・原価"}</definedName>
    <definedName name="aergrwearwa" localSheetId="5" hidden="1">{#N/A,#N/A,FALSE,"収支・原価";#N/A,#N/A,FALSE,"収支・原価"}</definedName>
    <definedName name="aergrwearwa" localSheetId="14" hidden="1">{#N/A,#N/A,FALSE,"収支・原価";#N/A,#N/A,FALSE,"収支・原価"}</definedName>
    <definedName name="aergrwearwa" hidden="1">{#N/A,#N/A,FALSE,"収支・原価";#N/A,#N/A,FALSE,"収支・原価"}</definedName>
    <definedName name="aeyaeyaeaery" localSheetId="18" hidden="1">{"収支実績・計画　増産有り",#N/A,FALSE,"Sheet6";"収支実績・計画　増産無し",#N/A,FALSE,"Sheet6"}</definedName>
    <definedName name="aeyaeyaeaery" localSheetId="5" hidden="1">{"収支実績・計画　増産有り",#N/A,FALSE,"Sheet6";"収支実績・計画　増産無し",#N/A,FALSE,"Sheet6"}</definedName>
    <definedName name="aeyaeyaeaery" localSheetId="14" hidden="1">{"収支実績・計画　増産有り",#N/A,FALSE,"Sheet6";"収支実績・計画　増産無し",#N/A,FALSE,"Sheet6"}</definedName>
    <definedName name="aeyaeyaeaery" hidden="1">{"収支実績・計画　増産有り",#N/A,FALSE,"Sheet6";"収支実績・計画　増産無し",#N/A,FALSE,"Sheet6"}</definedName>
    <definedName name="aeyrer" localSheetId="18" hidden="1">{"原価実績・計画　増産無し",#N/A,FALSE,"Sheet7";"原価実績・計画　増産有り",#N/A,FALSE,"Sheet7"}</definedName>
    <definedName name="aeyrer" localSheetId="5" hidden="1">{"原価実績・計画　増産無し",#N/A,FALSE,"Sheet7";"原価実績・計画　増産有り",#N/A,FALSE,"Sheet7"}</definedName>
    <definedName name="aeyrer" localSheetId="14" hidden="1">{"原価実績・計画　増産無し",#N/A,FALSE,"Sheet7";"原価実績・計画　増産有り",#N/A,FALSE,"Sheet7"}</definedName>
    <definedName name="aeyrer" hidden="1">{"原価実績・計画　増産無し",#N/A,FALSE,"Sheet7";"原価実績・計画　増産有り",#N/A,FALSE,"Sheet7"}</definedName>
    <definedName name="ajay" localSheetId="18" hidden="1">{"収支実績・計画　増産有り",#N/A,FALSE,"Sheet6";"収支実績・計画　増産無し",#N/A,FALSE,"Sheet6"}</definedName>
    <definedName name="ajay" localSheetId="5" hidden="1">{"収支実績・計画　増産有り",#N/A,FALSE,"Sheet6";"収支実績・計画　増産無し",#N/A,FALSE,"Sheet6"}</definedName>
    <definedName name="ajay" localSheetId="14" hidden="1">{"収支実績・計画　増産有り",#N/A,FALSE,"Sheet6";"収支実績・計画　増産無し",#N/A,FALSE,"Sheet6"}</definedName>
    <definedName name="ajay" hidden="1">{"収支実績・計画　増産有り",#N/A,FALSE,"Sheet6";"収支実績・計画　増産無し",#N/A,FALSE,"Sheet6"}</definedName>
    <definedName name="ajkk" localSheetId="18" hidden="1">#REF!</definedName>
    <definedName name="ajkk" localSheetId="5" hidden="1">#REF!</definedName>
    <definedName name="ajkk" localSheetId="9" hidden="1">#REF!</definedName>
    <definedName name="ajkk" localSheetId="14" hidden="1">#REF!</definedName>
    <definedName name="ajkk" hidden="1">#REF!</definedName>
    <definedName name="Alamgir" localSheetId="18" hidden="1">{#N/A,#N/A,FALSE,"収支・原価";#N/A,#N/A,FALSE,"収支・原価"}</definedName>
    <definedName name="Alamgir" localSheetId="5" hidden="1">{#N/A,#N/A,FALSE,"収支・原価";#N/A,#N/A,FALSE,"収支・原価"}</definedName>
    <definedName name="Alamgir" localSheetId="14" hidden="1">{#N/A,#N/A,FALSE,"収支・原価";#N/A,#N/A,FALSE,"収支・原価"}</definedName>
    <definedName name="Alamgir" hidden="1">{#N/A,#N/A,FALSE,"収支・原価";#N/A,#N/A,FALSE,"収支・原価"}</definedName>
    <definedName name="aq" localSheetId="18" hidden="1">{"????????????",#N/A,FALSE,"Sheet7";"????????????",#N/A,FALSE,"Sheet7"}</definedName>
    <definedName name="aq" localSheetId="5" hidden="1">{"????????????",#N/A,FALSE,"Sheet7";"????????????",#N/A,FALSE,"Sheet7"}</definedName>
    <definedName name="aq" localSheetId="14" hidden="1">{"????????????",#N/A,FALSE,"Sheet7";"????????????",#N/A,FALSE,"Sheet7"}</definedName>
    <definedName name="aq" hidden="1">{"????????????",#N/A,FALSE,"Sheet7";"????????????",#N/A,FALSE,"Sheet7"}</definedName>
    <definedName name="AS2DocOpenMode" hidden="1">"AS2DocumentEdit"</definedName>
    <definedName name="AS2ReportLS" hidden="1">1</definedName>
    <definedName name="AS2SyncStepLS" hidden="1">0</definedName>
    <definedName name="AS2TickmarkLS" localSheetId="5" hidden="1">#REF!</definedName>
    <definedName name="AS2TickmarkLS" hidden="1">#REF!</definedName>
    <definedName name="AS2VersionLS" hidden="1">300</definedName>
    <definedName name="Asia" localSheetId="5" hidden="1">#REF!</definedName>
    <definedName name="Asia" hidden="1">#REF!</definedName>
    <definedName name="aye5a" localSheetId="18" hidden="1">{"原価実績・計画　増産無し",#N/A,FALSE,"Sheet7";"原価実績・計画　増産有り",#N/A,FALSE,"Sheet7"}</definedName>
    <definedName name="aye5a" localSheetId="5" hidden="1">{"原価実績・計画　増産無し",#N/A,FALSE,"Sheet7";"原価実績・計画　増産有り",#N/A,FALSE,"Sheet7"}</definedName>
    <definedName name="aye5a" localSheetId="14" hidden="1">{"原価実績・計画　増産無し",#N/A,FALSE,"Sheet7";"原価実績・計画　増産有り",#N/A,FALSE,"Sheet7"}</definedName>
    <definedName name="aye5a" hidden="1">{"原価実績・計画　増産無し",#N/A,FALSE,"Sheet7";"原価実績・計画　増産有り",#N/A,FALSE,"Sheet7"}</definedName>
    <definedName name="babu" localSheetId="5" hidden="1">{#N/A,#N/A,FALSE,"?????";#N/A,#N/A,FALSE,"?????"}</definedName>
    <definedName name="babu" hidden="1">{#N/A,#N/A,FALSE,"?????";#N/A,#N/A,FALSE,"?????"}</definedName>
    <definedName name="bangladesh" localSheetId="5" hidden="1">{"????????????",#N/A,FALSE,"Sheet7";"????????????",#N/A,FALSE,"Sheet7"}</definedName>
    <definedName name="bangladesh" hidden="1">{"????????????",#N/A,FALSE,"Sheet7";"????????????",#N/A,FALSE,"Sheet7"}</definedName>
    <definedName name="BANK" localSheetId="5" hidden="1">#REF!</definedName>
    <definedName name="BANK" hidden="1">#REF!</definedName>
    <definedName name="Bappi" localSheetId="18" hidden="1">{#N/A,#N/A,FALSE,"収支・原価";#N/A,#N/A,FALSE,"収支・原価"}</definedName>
    <definedName name="Bappi" localSheetId="5" hidden="1">{#N/A,#N/A,FALSE,"収支・原価";#N/A,#N/A,FALSE,"収支・原価"}</definedName>
    <definedName name="Bappi" localSheetId="14" hidden="1">{#N/A,#N/A,FALSE,"収支・原価";#N/A,#N/A,FALSE,"収支・原価"}</definedName>
    <definedName name="Bappi" hidden="1">{#N/A,#N/A,FALSE,"収支・原価";#N/A,#N/A,FALSE,"収支・原価"}</definedName>
    <definedName name="BBBBB" localSheetId="5" hidden="1">{"????????????",#N/A,FALSE,"Sheet7";"????????????",#N/A,FALSE,"Sheet7"}</definedName>
    <definedName name="BBBBB" hidden="1">{"????????????",#N/A,FALSE,"Sheet7";"????????????",#N/A,FALSE,"Sheet7"}</definedName>
    <definedName name="BEST" localSheetId="5" hidden="1">{"収支実績・計画　増産有り",#N/A,FALSE,"Sheet6";"収支実績・計画　増産無し",#N/A,FALSE,"Sheet6"}</definedName>
    <definedName name="BEST" hidden="1">{"収支実績・計画　増産有り",#N/A,FALSE,"Sheet6";"収支実績・計画　増産無し",#N/A,FALSE,"Sheet6"}</definedName>
    <definedName name="BG_Del" hidden="1">15</definedName>
    <definedName name="BG_Ins" hidden="1">4</definedName>
    <definedName name="BG_Mod" hidden="1">6</definedName>
    <definedName name="bnb" localSheetId="5" hidden="1">{"原価実績・計画　増産無し",#N/A,FALSE,"Sheet7";"原価実績・計画　増産有り",#N/A,FALSE,"Sheet7"}</definedName>
    <definedName name="bnb" hidden="1">{"原価実績・計画　増産無し",#N/A,FALSE,"Sheet7";"原価実績・計画　増産有り",#N/A,FALSE,"Sheet7"}</definedName>
    <definedName name="bonus" localSheetId="16">#REF!</definedName>
    <definedName name="bonus" localSheetId="17">#REF!</definedName>
    <definedName name="Canteen" localSheetId="18" hidden="1">#REF!</definedName>
    <definedName name="Canteen" localSheetId="5" hidden="1">#REF!</definedName>
    <definedName name="Canteen" localSheetId="9" hidden="1">#REF!</definedName>
    <definedName name="Canteen" localSheetId="14" hidden="1">#REF!</definedName>
    <definedName name="Canteen" hidden="1">#REF!</definedName>
    <definedName name="capital" localSheetId="18" hidden="1">{#N/A,#N/A,FALSE,"収支・原価";#N/A,#N/A,FALSE,"収支・原価"}</definedName>
    <definedName name="capital" localSheetId="5" hidden="1">{#N/A,#N/A,FALSE,"収支・原価";#N/A,#N/A,FALSE,"収支・原価"}</definedName>
    <definedName name="capital" localSheetId="14" hidden="1">{#N/A,#N/A,FALSE,"収支・原価";#N/A,#N/A,FALSE,"収支・原価"}</definedName>
    <definedName name="capital" hidden="1">{#N/A,#N/A,FALSE,"収支・原価";#N/A,#N/A,FALSE,"収支・原価"}</definedName>
    <definedName name="cashflow" localSheetId="5" hidden="1">{#N/A,#N/A,FALSE,"収支・原価";#N/A,#N/A,FALSE,"収支・原価"}</definedName>
    <definedName name="cashflow" hidden="1">{#N/A,#N/A,FALSE,"収支・原価";#N/A,#N/A,FALSE,"収支・原価"}</definedName>
    <definedName name="CCCC" localSheetId="18" hidden="1">{"原価実績・計画　増産無し",#N/A,FALSE,"Sheet7";"原価実績・計画　増産有り",#N/A,FALSE,"Sheet7"}</definedName>
    <definedName name="CCCC" localSheetId="5" hidden="1">{"原価実績・計画　増産無し",#N/A,FALSE,"Sheet7";"原価実績・計画　増産有り",#N/A,FALSE,"Sheet7"}</definedName>
    <definedName name="CCCC" localSheetId="14" hidden="1">{"原価実績・計画　増産無し",#N/A,FALSE,"Sheet7";"原価実績・計画　増産有り",#N/A,FALSE,"Sheet7"}</definedName>
    <definedName name="CCCC" hidden="1">{"原価実績・計画　増産無し",#N/A,FALSE,"Sheet7";"原価実績・計画　増産有り",#N/A,FALSE,"Sheet7"}</definedName>
    <definedName name="CCCCC" localSheetId="5" hidden="1">{"????????????",#N/A,FALSE,"Sheet7";"????????????",#N/A,FALSE,"Sheet7"}</definedName>
    <definedName name="CCCCC" hidden="1">{"????????????",#N/A,FALSE,"Sheet7";"????????????",#N/A,FALSE,"Sheet7"}</definedName>
    <definedName name="CCCCCCCCCCCCCCCCCCCCCC" localSheetId="5" hidden="1">{#N/A,#N/A,FALSE,"収支・原価";#N/A,#N/A,FALSE,"収支・原価"}</definedName>
    <definedName name="CCCCCCCCCCCCCCCCCCCCCC" hidden="1">{#N/A,#N/A,FALSE,"収支・原価";#N/A,#N/A,FALSE,"収支・原価"}</definedName>
    <definedName name="CCCY" localSheetId="18" hidden="1">{"PLAN 1999-1",#N/A,FALSE,"Sheet3";"PLAN 1999-2",#N/A,FALSE,"Sheet3";"PLAN 2000-1",#N/A,FALSE,"Sheet3";"PLAN 2000-2",#N/A,FALSE,"Sheet3"}</definedName>
    <definedName name="CCCY" localSheetId="5" hidden="1">{"PLAN 1999-1",#N/A,FALSE,"Sheet3";"PLAN 1999-2",#N/A,FALSE,"Sheet3";"PLAN 2000-1",#N/A,FALSE,"Sheet3";"PLAN 2000-2",#N/A,FALSE,"Sheet3"}</definedName>
    <definedName name="CCCY" localSheetId="14" hidden="1">{"PLAN 1999-1",#N/A,FALSE,"Sheet3";"PLAN 1999-2",#N/A,FALSE,"Sheet3";"PLAN 2000-1",#N/A,FALSE,"Sheet3";"PLAN 2000-2",#N/A,FALSE,"Sheet3"}</definedName>
    <definedName name="CCCY" hidden="1">{"PLAN 1999-1",#N/A,FALSE,"Sheet3";"PLAN 1999-2",#N/A,FALSE,"Sheet3";"PLAN 2000-1",#N/A,FALSE,"Sheet3";"PLAN 2000-2",#N/A,FALSE,"Sheet3"}</definedName>
    <definedName name="Curr" hidden="1">[4]Sheet3!$E$4:$E$7</definedName>
    <definedName name="d" localSheetId="18" hidden="1">{"????????????",#N/A,FALSE,"Sheet7";"????????????",#N/A,FALSE,"Sheet7"}</definedName>
    <definedName name="d" localSheetId="5" hidden="1">{"????????????",#N/A,FALSE,"Sheet7";"????????????",#N/A,FALSE,"Sheet7"}</definedName>
    <definedName name="d" localSheetId="14" hidden="1">{"????????????",#N/A,FALSE,"Sheet7";"????????????",#N/A,FALSE,"Sheet7"}</definedName>
    <definedName name="d" hidden="1">{"????????????",#N/A,FALSE,"Sheet7";"????????????",#N/A,FALSE,"Sheet7"}</definedName>
    <definedName name="date" localSheetId="16">#REF!</definedName>
    <definedName name="date" localSheetId="17">#REF!</definedName>
    <definedName name="DDDDDDDDDD" localSheetId="5" hidden="1">{"????????????",#N/A,FALSE,"Sheet7";"????????????",#N/A,FALSE,"Sheet7"}</definedName>
    <definedName name="DDDDDDDDDD" hidden="1">{"????????????",#N/A,FALSE,"Sheet7";"????????????",#N/A,FALSE,"Sheet7"}</definedName>
    <definedName name="DDDDDDDDDDD" localSheetId="5" hidden="1">{"????????????",#N/A,FALSE,"Sheet7";"????????????",#N/A,FALSE,"Sheet7"}</definedName>
    <definedName name="DDDDDDDDDDD" hidden="1">{"????????????",#N/A,FALSE,"Sheet7";"????????????",#N/A,FALSE,"Sheet7"}</definedName>
    <definedName name="DDDDDDDDDDDDDDDD" localSheetId="5" hidden="1">{"PLAN 1999-1",#N/A,FALSE,"Sheet4";"PLAN 1999-2",#N/A,FALSE,"Sheet4";"PLAN 2000-1",#N/A,FALSE,"Sheet4";"PLAN 2000-2",#N/A,FALSE,"Sheet4"}</definedName>
    <definedName name="DDDDDDDDDDDDDDDD" hidden="1">{"PLAN 1999-1",#N/A,FALSE,"Sheet4";"PLAN 1999-2",#N/A,FALSE,"Sheet4";"PLAN 2000-1",#N/A,FALSE,"Sheet4";"PLAN 2000-2",#N/A,FALSE,"Sheet4"}</definedName>
    <definedName name="DDDDDDDDDDDDDDDDD" localSheetId="5" hidden="1">{"????????????",#N/A,FALSE,"Sheet7";"????????????",#N/A,FALSE,"Sheet7"}</definedName>
    <definedName name="DDDDDDDDDDDDDDDDD" hidden="1">{"????????????",#N/A,FALSE,"Sheet7";"????????????",#N/A,FALSE,"Sheet7"}</definedName>
    <definedName name="DDDDDDDDDDDDDDDDDDDDDD" localSheetId="5" hidden="1">{"原価実績・計画　増産無し",#N/A,FALSE,"Sheet7";"原価実績・計画　増産有り",#N/A,FALSE,"Sheet7"}</definedName>
    <definedName name="DDDDDDDDDDDDDDDDDDDDDD" hidden="1">{"原価実績・計画　増産無し",#N/A,FALSE,"Sheet7";"原価実績・計画　増産有り",#N/A,FALSE,"Sheet7"}</definedName>
    <definedName name="DDDDDDDDDDDDDDDDDDDDDDD" localSheetId="5" hidden="1">{"原価実績・計画　増産無し",#N/A,FALSE,"Sheet7";"原価実績・計画　増産有り",#N/A,FALSE,"Sheet7"}</definedName>
    <definedName name="DDDDDDDDDDDDDDDDDDDDDDD" hidden="1">{"原価実績・計画　増産無し",#N/A,FALSE,"Sheet7";"原価実績・計画　増産有り",#N/A,FALSE,"Sheet7"}</definedName>
    <definedName name="dfdf" localSheetId="5" hidden="1">#REF!</definedName>
    <definedName name="dfdf" hidden="1">#REF!</definedName>
    <definedName name="Dinner" localSheetId="18" hidden="1">#REF!</definedName>
    <definedName name="Dinner" localSheetId="5" hidden="1">#REF!</definedName>
    <definedName name="Dinner" localSheetId="9" hidden="1">#REF!</definedName>
    <definedName name="Dinner" localSheetId="14" hidden="1">#REF!</definedName>
    <definedName name="Dinner" hidden="1">#REF!</definedName>
    <definedName name="dinner1" localSheetId="5" hidden="1">#REF!</definedName>
    <definedName name="dinner1" hidden="1">#REF!</definedName>
    <definedName name="drgrsdrrsd" localSheetId="18" hidden="1">{"PLAN 1999-1",#N/A,FALSE,"Sheet4";"PLAN 1999-2",#N/A,FALSE,"Sheet4";"PLAN 2000-1",#N/A,FALSE,"Sheet4";"PLAN 2000-2",#N/A,FALSE,"Sheet4"}</definedName>
    <definedName name="drgrsdrrsd" localSheetId="5" hidden="1">{"PLAN 1999-1",#N/A,FALSE,"Sheet4";"PLAN 1999-2",#N/A,FALSE,"Sheet4";"PLAN 2000-1",#N/A,FALSE,"Sheet4";"PLAN 2000-2",#N/A,FALSE,"Sheet4"}</definedName>
    <definedName name="drgrsdrrsd" localSheetId="14" hidden="1">{"PLAN 1999-1",#N/A,FALSE,"Sheet4";"PLAN 1999-2",#N/A,FALSE,"Sheet4";"PLAN 2000-1",#N/A,FALSE,"Sheet4";"PLAN 2000-2",#N/A,FALSE,"Sheet4"}</definedName>
    <definedName name="drgrsdrrsd" hidden="1">{"PLAN 1999-1",#N/A,FALSE,"Sheet4";"PLAN 1999-2",#N/A,FALSE,"Sheet4";"PLAN 2000-1",#N/A,FALSE,"Sheet4";"PLAN 2000-2",#N/A,FALSE,"Sheet4"}</definedName>
    <definedName name="DSADSA" localSheetId="5" hidden="1">{"PLAN 1999-1",#N/A,FALSE,"Sheet4";"PLAN 1999-2",#N/A,FALSE,"Sheet4";"PLAN 2000-1",#N/A,FALSE,"Sheet4";"PLAN 2000-2",#N/A,FALSE,"Sheet4"}</definedName>
    <definedName name="DSADSA" hidden="1">{"PLAN 1999-1",#N/A,FALSE,"Sheet4";"PLAN 1999-2",#N/A,FALSE,"Sheet4";"PLAN 2000-1",#N/A,FALSE,"Sheet4";"PLAN 2000-2",#N/A,FALSE,"Sheet4"}</definedName>
    <definedName name="DSFDSFDSF" localSheetId="18" hidden="1">{#N/A,#N/A,FALSE,"?????";#N/A,#N/A,FALSE,"?????"}</definedName>
    <definedName name="DSFDSFDSF" localSheetId="5" hidden="1">{#N/A,#N/A,FALSE,"?????";#N/A,#N/A,FALSE,"?????"}</definedName>
    <definedName name="DSFDSFDSF" localSheetId="14" hidden="1">{#N/A,#N/A,FALSE,"?????";#N/A,#N/A,FALSE,"?????"}</definedName>
    <definedName name="DSFDSFDSF" hidden="1">{#N/A,#N/A,FALSE,"?????";#N/A,#N/A,FALSE,"?????"}</definedName>
    <definedName name="dsffffffffffffffff" localSheetId="18" hidden="1">{"原価実績・計画　増産無し",#N/A,FALSE,"Sheet7";"原価実績・計画　増産有り",#N/A,FALSE,"Sheet7"}</definedName>
    <definedName name="dsffffffffffffffff" localSheetId="5" hidden="1">{"原価実績・計画　増産無し",#N/A,FALSE,"Sheet7";"原価実績・計画　増産有り",#N/A,FALSE,"Sheet7"}</definedName>
    <definedName name="dsffffffffffffffff" localSheetId="14" hidden="1">{"原価実績・計画　増産無し",#N/A,FALSE,"Sheet7";"原価実績・計画　増産有り",#N/A,FALSE,"Sheet7"}</definedName>
    <definedName name="dsffffffffffffffff" hidden="1">{"原価実績・計画　増産無し",#N/A,FALSE,"Sheet7";"原価実績・計画　増産有り",#N/A,FALSE,"Sheet7"}</definedName>
    <definedName name="dsgfdsag" localSheetId="18" hidden="1">{"原価実績・計画　増産無し",#N/A,FALSE,"Sheet7";"原価実績・計画　増産有り",#N/A,FALSE,"Sheet7"}</definedName>
    <definedName name="dsgfdsag" localSheetId="5" hidden="1">{"原価実績・計画　増産無し",#N/A,FALSE,"Sheet7";"原価実績・計画　増産有り",#N/A,FALSE,"Sheet7"}</definedName>
    <definedName name="dsgfdsag" localSheetId="14" hidden="1">{"原価実績・計画　増産無し",#N/A,FALSE,"Sheet7";"原価実績・計画　増産有り",#N/A,FALSE,"Sheet7"}</definedName>
    <definedName name="dsgfdsag" hidden="1">{"原価実績・計画　増産無し",#N/A,FALSE,"Sheet7";"原価実績・計画　増産有り",#N/A,FALSE,"Sheet7"}</definedName>
    <definedName name="e" localSheetId="18" hidden="1">#REF!</definedName>
    <definedName name="earrrrrrrrr" localSheetId="18" hidden="1">{#N/A,#N/A,FALSE,"収支・原価";#N/A,#N/A,FALSE,"収支・原価"}</definedName>
    <definedName name="earrrrrrrrr" localSheetId="5" hidden="1">{#N/A,#N/A,FALSE,"収支・原価";#N/A,#N/A,FALSE,"収支・原価"}</definedName>
    <definedName name="earrrrrrrrr" localSheetId="14" hidden="1">{#N/A,#N/A,FALSE,"収支・原価";#N/A,#N/A,FALSE,"収支・原価"}</definedName>
    <definedName name="earrrrrrrrr" hidden="1">{#N/A,#N/A,FALSE,"収支・原価";#N/A,#N/A,FALSE,"収支・原価"}</definedName>
    <definedName name="earyeyeay" localSheetId="18" hidden="1">{#N/A,#N/A,FALSE,"収支・原価";#N/A,#N/A,FALSE,"収支・原価"}</definedName>
    <definedName name="earyeyeay" localSheetId="5" hidden="1">{#N/A,#N/A,FALSE,"収支・原価";#N/A,#N/A,FALSE,"収支・原価"}</definedName>
    <definedName name="earyeyeay" localSheetId="14" hidden="1">{#N/A,#N/A,FALSE,"収支・原価";#N/A,#N/A,FALSE,"収支・原価"}</definedName>
    <definedName name="earyeyeay" hidden="1">{#N/A,#N/A,FALSE,"収支・原価";#N/A,#N/A,FALSE,"収支・原価"}</definedName>
    <definedName name="eayr" localSheetId="18" hidden="1">{"原価実績・計画　増産無し",#N/A,FALSE,"Sheet7";"原価実績・計画　増産有り",#N/A,FALSE,"Sheet7"}</definedName>
    <definedName name="eayr" localSheetId="5" hidden="1">{"原価実績・計画　増産無し",#N/A,FALSE,"Sheet7";"原価実績・計画　増産有り",#N/A,FALSE,"Sheet7"}</definedName>
    <definedName name="eayr" localSheetId="14" hidden="1">{"原価実績・計画　増産無し",#N/A,FALSE,"Sheet7";"原価実績・計画　増産有り",#N/A,FALSE,"Sheet7"}</definedName>
    <definedName name="eayr" hidden="1">{"原価実績・計画　増産無し",#N/A,FALSE,"Sheet7";"原価実績・計画　増産有り",#N/A,FALSE,"Sheet7"}</definedName>
    <definedName name="ECESX" localSheetId="5" hidden="1">#REF!</definedName>
    <definedName name="ECESX" hidden="1">#REF!</definedName>
    <definedName name="EE" localSheetId="5" hidden="1">{"原価実績・計画　増産無し",#N/A,FALSE,"Sheet7";"原価実績・計画　増産有り",#N/A,FALSE,"Sheet7"}</definedName>
    <definedName name="EE" hidden="1">{"原価実績・計画　増産無し",#N/A,FALSE,"Sheet7";"原価実績・計画　増産有り",#N/A,FALSE,"Sheet7"}</definedName>
    <definedName name="EEE" localSheetId="18" hidden="1">{"原価実績・計画　増産無し",#N/A,FALSE,"Sheet7";"原価実績・計画　増産有り",#N/A,FALSE,"Sheet7"}</definedName>
    <definedName name="EEE" localSheetId="5" hidden="1">{"原価実績・計画　増産無し",#N/A,FALSE,"Sheet7";"原価実績・計画　増産有り",#N/A,FALSE,"Sheet7"}</definedName>
    <definedName name="EEE" localSheetId="14" hidden="1">{"原価実績・計画　増産無し",#N/A,FALSE,"Sheet7";"原価実績・計画　増産有り",#N/A,FALSE,"Sheet7"}</definedName>
    <definedName name="EEE" hidden="1">{"原価実績・計画　増産無し",#N/A,FALSE,"Sheet7";"原価実績・計画　増産有り",#N/A,FALSE,"Sheet7"}</definedName>
    <definedName name="EEEE" localSheetId="5" hidden="1">{"PLAN 1999-1",#N/A,FALSE,"Sheet4";"PLAN 1999-2",#N/A,FALSE,"Sheet4";"PLAN 2000-1",#N/A,FALSE,"Sheet4";"PLAN 2000-2",#N/A,FALSE,"Sheet4"}</definedName>
    <definedName name="EEEE" hidden="1">{"PLAN 1999-1",#N/A,FALSE,"Sheet4";"PLAN 1999-2",#N/A,FALSE,"Sheet4";"PLAN 2000-1",#N/A,FALSE,"Sheet4";"PLAN 2000-2",#N/A,FALSE,"Sheet4"}</definedName>
    <definedName name="EEEEE" localSheetId="5" hidden="1">{"PLAN 1999-1",#N/A,FALSE,"Sheet3";"PLAN 1999-2",#N/A,FALSE,"Sheet3";"PLAN 2000-1",#N/A,FALSE,"Sheet3";"PLAN 2000-2",#N/A,FALSE,"Sheet3"}</definedName>
    <definedName name="EEEEE" hidden="1">{"PLAN 1999-1",#N/A,FALSE,"Sheet3";"PLAN 1999-2",#N/A,FALSE,"Sheet3";"PLAN 2000-1",#N/A,FALSE,"Sheet3";"PLAN 2000-2",#N/A,FALSE,"Sheet3"}</definedName>
    <definedName name="EEEEEEEEEEEEEE" localSheetId="5" hidden="1">{"????????????",#N/A,FALSE,"Sheet7";"????????????",#N/A,FALSE,"Sheet7"}</definedName>
    <definedName name="EEEEEEEEEEEEEE" hidden="1">{"????????????",#N/A,FALSE,"Sheet7";"????????????",#N/A,FALSE,"Sheet7"}</definedName>
    <definedName name="EER" localSheetId="5" hidden="1">{"原価実績・計画　増産無し",#N/A,FALSE,"Sheet7";"原価実績・計画　増産有り",#N/A,FALSE,"Sheet7"}</definedName>
    <definedName name="EER" hidden="1">{"原価実績・計画　増産無し",#N/A,FALSE,"Sheet7";"原価実績・計画　増産有り",#N/A,FALSE,"Sheet7"}</definedName>
    <definedName name="eragwargawrtgaw" localSheetId="18" hidden="1">{"原価実績・計画　増産無し",#N/A,FALSE,"Sheet7";"原価実績・計画　増産有り",#N/A,FALSE,"Sheet7"}</definedName>
    <definedName name="eragwargawrtgaw" localSheetId="5" hidden="1">{"原価実績・計画　増産無し",#N/A,FALSE,"Sheet7";"原価実績・計画　増産有り",#N/A,FALSE,"Sheet7"}</definedName>
    <definedName name="eragwargawrtgaw" localSheetId="14" hidden="1">{"原価実績・計画　増産無し",#N/A,FALSE,"Sheet7";"原価実績・計画　増産有り",#N/A,FALSE,"Sheet7"}</definedName>
    <definedName name="eragwargawrtgaw" hidden="1">{"原価実績・計画　増産無し",#N/A,FALSE,"Sheet7";"原価実績・計画　増産有り",#N/A,FALSE,"Sheet7"}</definedName>
    <definedName name="ergawtgw" localSheetId="18" hidden="1">{"PLAN 1999-1",#N/A,FALSE,"Sheet3";"PLAN 1999-2",#N/A,FALSE,"Sheet3";"PLAN 2000-1",#N/A,FALSE,"Sheet3";"PLAN 2000-2",#N/A,FALSE,"Sheet3"}</definedName>
    <definedName name="ergawtgw" localSheetId="5" hidden="1">{"PLAN 1999-1",#N/A,FALSE,"Sheet3";"PLAN 1999-2",#N/A,FALSE,"Sheet3";"PLAN 2000-1",#N/A,FALSE,"Sheet3";"PLAN 2000-2",#N/A,FALSE,"Sheet3"}</definedName>
    <definedName name="ergawtgw" localSheetId="14" hidden="1">{"PLAN 1999-1",#N/A,FALSE,"Sheet3";"PLAN 1999-2",#N/A,FALSE,"Sheet3";"PLAN 2000-1",#N/A,FALSE,"Sheet3";"PLAN 2000-2",#N/A,FALSE,"Sheet3"}</definedName>
    <definedName name="ergawtgw" hidden="1">{"PLAN 1999-1",#N/A,FALSE,"Sheet3";"PLAN 1999-2",#N/A,FALSE,"Sheet3";"PLAN 2000-1",#N/A,FALSE,"Sheet3";"PLAN 2000-2",#N/A,FALSE,"Sheet3"}</definedName>
    <definedName name="ertert" localSheetId="5" hidden="1">{"原価実績・計画　増産無し",#N/A,FALSE,"Sheet7";"原価実績・計画　増産有り",#N/A,FALSE,"Sheet7"}</definedName>
    <definedName name="ertert" hidden="1">{"原価実績・計画　増産無し",#N/A,FALSE,"Sheet7";"原価実績・計画　増産有り",#N/A,FALSE,"Sheet7"}</definedName>
    <definedName name="ery34ytw4y" localSheetId="18" hidden="1">{"PLAN 1999-1",#N/A,FALSE,"Sheet4";"PLAN 1999-2",#N/A,FALSE,"Sheet4";"PLAN 2000-1",#N/A,FALSE,"Sheet4";"PLAN 2000-2",#N/A,FALSE,"Sheet4"}</definedName>
    <definedName name="ery34ytw4y" localSheetId="5" hidden="1">{"PLAN 1999-1",#N/A,FALSE,"Sheet4";"PLAN 1999-2",#N/A,FALSE,"Sheet4";"PLAN 2000-1",#N/A,FALSE,"Sheet4";"PLAN 2000-2",#N/A,FALSE,"Sheet4"}</definedName>
    <definedName name="ery34ytw4y" localSheetId="14" hidden="1">{"PLAN 1999-1",#N/A,FALSE,"Sheet4";"PLAN 1999-2",#N/A,FALSE,"Sheet4";"PLAN 2000-1",#N/A,FALSE,"Sheet4";"PLAN 2000-2",#N/A,FALSE,"Sheet4"}</definedName>
    <definedName name="ery34ytw4y" hidden="1">{"PLAN 1999-1",#N/A,FALSE,"Sheet4";"PLAN 1999-2",#N/A,FALSE,"Sheet4";"PLAN 2000-1",#N/A,FALSE,"Sheet4";"PLAN 2000-2",#N/A,FALSE,"Sheet4"}</definedName>
    <definedName name="eryueryeryer" localSheetId="18" hidden="1">{#N/A,#N/A,FALSE,"収支・原価";#N/A,#N/A,FALSE,"収支・原価"}</definedName>
    <definedName name="eryueryeryer" localSheetId="5" hidden="1">{#N/A,#N/A,FALSE,"収支・原価";#N/A,#N/A,FALSE,"収支・原価"}</definedName>
    <definedName name="eryueryeryer" localSheetId="14" hidden="1">{#N/A,#N/A,FALSE,"収支・原価";#N/A,#N/A,FALSE,"収支・原価"}</definedName>
    <definedName name="eryueryeryer" hidden="1">{#N/A,#N/A,FALSE,"収支・原価";#N/A,#N/A,FALSE,"収支・原価"}</definedName>
    <definedName name="ES" localSheetId="18" hidden="1">{#N/A,#N/A,FALSE,"収支・原価";#N/A,#N/A,FALSE,"収支・原価"}</definedName>
    <definedName name="ES" localSheetId="5" hidden="1">{#N/A,#N/A,FALSE,"収支・原価";#N/A,#N/A,FALSE,"収支・原価"}</definedName>
    <definedName name="ES" localSheetId="14" hidden="1">{#N/A,#N/A,FALSE,"収支・原価";#N/A,#N/A,FALSE,"収支・原価"}</definedName>
    <definedName name="ES" hidden="1">{#N/A,#N/A,FALSE,"収支・原価";#N/A,#N/A,FALSE,"収支・原価"}</definedName>
    <definedName name="ESPP" localSheetId="18" hidden="1">{"PLAN 1999-1",#N/A,FALSE,"Sheet4";"PLAN 1999-2",#N/A,FALSE,"Sheet4";"PLAN 2000-1",#N/A,FALSE,"Sheet4";"PLAN 2000-2",#N/A,FALSE,"Sheet4"}</definedName>
    <definedName name="ESPP" localSheetId="5" hidden="1">{"PLAN 1999-1",#N/A,FALSE,"Sheet4";"PLAN 1999-2",#N/A,FALSE,"Sheet4";"PLAN 2000-1",#N/A,FALSE,"Sheet4";"PLAN 2000-2",#N/A,FALSE,"Sheet4"}</definedName>
    <definedName name="ESPP" localSheetId="14" hidden="1">{"PLAN 1999-1",#N/A,FALSE,"Sheet4";"PLAN 1999-2",#N/A,FALSE,"Sheet4";"PLAN 2000-1",#N/A,FALSE,"Sheet4";"PLAN 2000-2",#N/A,FALSE,"Sheet4"}</definedName>
    <definedName name="ESPP" hidden="1">{"PLAN 1999-1",#N/A,FALSE,"Sheet4";"PLAN 1999-2",#N/A,FALSE,"Sheet4";"PLAN 2000-1",#N/A,FALSE,"Sheet4";"PLAN 2000-2",#N/A,FALSE,"Sheet4"}</definedName>
    <definedName name="EST" localSheetId="18" hidden="1">{"収支実績・計画　増産有り",#N/A,FALSE,"Sheet6";"収支実績・計画　増産無し",#N/A,FALSE,"Sheet6"}</definedName>
    <definedName name="EST" localSheetId="5" hidden="1">{"収支実績・計画　増産有り",#N/A,FALSE,"Sheet6";"収支実績・計画　増産無し",#N/A,FALSE,"Sheet6"}</definedName>
    <definedName name="EST" localSheetId="14" hidden="1">{"収支実績・計画　増産有り",#N/A,FALSE,"Sheet6";"収支実績・計画　増産無し",#N/A,FALSE,"Sheet6"}</definedName>
    <definedName name="EST" hidden="1">{"収支実績・計画　増産有り",#N/A,FALSE,"Sheet6";"収支実績・計画　増産無し",#N/A,FALSE,"Sheet6"}</definedName>
    <definedName name="ESTIMA" localSheetId="18" hidden="1">{#N/A,#N/A,FALSE,"収支・原価";#N/A,#N/A,FALSE,"収支・原価"}</definedName>
    <definedName name="ESTIMA" localSheetId="5" hidden="1">{#N/A,#N/A,FALSE,"収支・原価";#N/A,#N/A,FALSE,"収支・原価"}</definedName>
    <definedName name="ESTIMA" localSheetId="14" hidden="1">{#N/A,#N/A,FALSE,"収支・原価";#N/A,#N/A,FALSE,"収支・原価"}</definedName>
    <definedName name="ESTIMA" hidden="1">{#N/A,#N/A,FALSE,"収支・原価";#N/A,#N/A,FALSE,"収支・原価"}</definedName>
    <definedName name="ests" localSheetId="5" hidden="1">{"収支実績・計画　増産有り",#N/A,FALSE,"Sheet6";"収支実績・計画　増産無し",#N/A,FALSE,"Sheet6"}</definedName>
    <definedName name="ests" hidden="1">{"収支実績・計画　増産有り",#N/A,FALSE,"Sheet6";"収支実績・計画　増産無し",#N/A,FALSE,"Sheet6"}</definedName>
    <definedName name="etd" localSheetId="5" hidden="1">{#N/A,#N/A,FALSE,"収支・原価";#N/A,#N/A,FALSE,"収支・原価"}</definedName>
    <definedName name="etd" hidden="1">{#N/A,#N/A,FALSE,"収支・原価";#N/A,#N/A,FALSE,"収支・原価"}</definedName>
    <definedName name="etetetet" localSheetId="18" hidden="1">{"収支実績・計画　増産有り",#N/A,FALSE,"Sheet6";"収支実績・計画　増産無し",#N/A,FALSE,"Sheet6"}</definedName>
    <definedName name="etetetet" localSheetId="5" hidden="1">{"収支実績・計画　増産有り",#N/A,FALSE,"Sheet6";"収支実績・計画　増産無し",#N/A,FALSE,"Sheet6"}</definedName>
    <definedName name="etetetet" localSheetId="14" hidden="1">{"収支実績・計画　増産有り",#N/A,FALSE,"Sheet6";"収支実績・計画　増産無し",#N/A,FALSE,"Sheet6"}</definedName>
    <definedName name="etetetet" hidden="1">{"収支実績・計画　増産有り",#N/A,FALSE,"Sheet6";"収支実績・計画　増産無し",#N/A,FALSE,"Sheet6"}</definedName>
    <definedName name="ett4t4" localSheetId="18" hidden="1">{"PLAN 1999-1",#N/A,FALSE,"Sheet3";"PLAN 1999-2",#N/A,FALSE,"Sheet3";"PLAN 2000-1",#N/A,FALSE,"Sheet3";"PLAN 2000-2",#N/A,FALSE,"Sheet3"}</definedName>
    <definedName name="ett4t4" localSheetId="5" hidden="1">{"PLAN 1999-1",#N/A,FALSE,"Sheet3";"PLAN 1999-2",#N/A,FALSE,"Sheet3";"PLAN 2000-1",#N/A,FALSE,"Sheet3";"PLAN 2000-2",#N/A,FALSE,"Sheet3"}</definedName>
    <definedName name="ett4t4" localSheetId="14" hidden="1">{"PLAN 1999-1",#N/A,FALSE,"Sheet3";"PLAN 1999-2",#N/A,FALSE,"Sheet3";"PLAN 2000-1",#N/A,FALSE,"Sheet3";"PLAN 2000-2",#N/A,FALSE,"Sheet3"}</definedName>
    <definedName name="ett4t4" hidden="1">{"PLAN 1999-1",#N/A,FALSE,"Sheet3";"PLAN 1999-2",#N/A,FALSE,"Sheet3";"PLAN 2000-1",#N/A,FALSE,"Sheet3";"PLAN 2000-2",#N/A,FALSE,"Sheet3"}</definedName>
    <definedName name="EV__DECIMALSYMBOL__" hidden="1">"."</definedName>
    <definedName name="EV__EVCOM_OPTIONS__" hidden="1">8</definedName>
    <definedName name="EV__EXPOPTIONS__" hidden="1">0</definedName>
    <definedName name="EV__LASTREFTIME__" hidden="1">"(GMT+05:30)9/4/2012 7:39:42 PM"</definedName>
    <definedName name="EV__LOCKEDCVW__CAPACITY" hidden="1">"ALL_CAP_ACCTS,BUDGET,NIKE_INLINE_CUST,TOT_DS,MAS_ACTIVE,ALL_MERCH,ALL_PRODUCTS,PC7920,USD,2013.TOTAL,PERIODIC,"</definedName>
    <definedName name="EV__LOCKEDCVW__CAPEX" hidden="1">"ALL_CAPEX_ACCTS,ALL_ASSETS,ACTUAL,TOT_DS,CNS,ALL_PROJECTS,EUR,2010.TOTAL,PERIODIC,"</definedName>
    <definedName name="EV__LOCKEDCVW__FINANCE" hidden="1">"ALL_ACCTS,ACTUAL,TOT_DS,NO_ENTITY,EUR,2010.TOTAL,PERIODIC,"</definedName>
    <definedName name="EV__LOCKEDCVW__RATE" hidden="1">"ACTUAL,EUR,AVG,GLOBAL,2010.TOTAL,PERIODIC,"</definedName>
    <definedName name="EV__LOCKSTATUS__" hidden="1">1</definedName>
    <definedName name="EV__MAXEXPCOLS__" hidden="1">100</definedName>
    <definedName name="EV__MAXEXPROWS__" hidden="1">20000</definedName>
    <definedName name="EV__MEMORYCVW__" hidden="1">0</definedName>
    <definedName name="EV__WBEVMODE__" hidden="1">1</definedName>
    <definedName name="EV__WBREFOPTIONS__" hidden="1">134217775</definedName>
    <definedName name="EV__WBVERSION__" hidden="1">0</definedName>
    <definedName name="EX" hidden="1">[5]NOTES!$D$1</definedName>
    <definedName name="Expsalary" localSheetId="18" hidden="1">#REF!</definedName>
    <definedName name="Expsalary" localSheetId="5" hidden="1">#REF!</definedName>
    <definedName name="Expsalary" localSheetId="9" hidden="1">#REF!</definedName>
    <definedName name="Expsalary" localSheetId="14" hidden="1">#REF!</definedName>
    <definedName name="Expsalary" hidden="1">#REF!</definedName>
    <definedName name="eyeuerujt" localSheetId="18" hidden="1">{#N/A,#N/A,FALSE,"収支・原価";#N/A,#N/A,FALSE,"収支・原価"}</definedName>
    <definedName name="eyeuerujt" localSheetId="5" hidden="1">{#N/A,#N/A,FALSE,"収支・原価";#N/A,#N/A,FALSE,"収支・原価"}</definedName>
    <definedName name="eyeuerujt" localSheetId="14" hidden="1">{#N/A,#N/A,FALSE,"収支・原価";#N/A,#N/A,FALSE,"収支・原価"}</definedName>
    <definedName name="eyeuerujt" hidden="1">{#N/A,#N/A,FALSE,"収支・原価";#N/A,#N/A,FALSE,"収支・原価"}</definedName>
    <definedName name="F" localSheetId="18" hidden="1">{"PLAN 1999-1",#N/A,FALSE,"Sheet4";"PLAN 1999-2",#N/A,FALSE,"Sheet4";"PLAN 2000-1",#N/A,FALSE,"Sheet4";"PLAN 2000-2",#N/A,FALSE,"Sheet4"}</definedName>
    <definedName name="F" localSheetId="5" hidden="1">{"PLAN 1999-1",#N/A,FALSE,"Sheet4";"PLAN 1999-2",#N/A,FALSE,"Sheet4";"PLAN 2000-1",#N/A,FALSE,"Sheet4";"PLAN 2000-2",#N/A,FALSE,"Sheet4"}</definedName>
    <definedName name="F" localSheetId="14" hidden="1">{"PLAN 1999-1",#N/A,FALSE,"Sheet4";"PLAN 1999-2",#N/A,FALSE,"Sheet4";"PLAN 2000-1",#N/A,FALSE,"Sheet4";"PLAN 2000-2",#N/A,FALSE,"Sheet4"}</definedName>
    <definedName name="F" hidden="1">{"PLAN 1999-1",#N/A,FALSE,"Sheet4";"PLAN 1999-2",#N/A,FALSE,"Sheet4";"PLAN 2000-1",#N/A,FALSE,"Sheet4";"PLAN 2000-2",#N/A,FALSE,"Sheet4"}</definedName>
    <definedName name="fddd" localSheetId="5" hidden="1">#REF!</definedName>
    <definedName name="fddd" hidden="1">#REF!</definedName>
    <definedName name="fff" localSheetId="18" hidden="1">#REF!</definedName>
    <definedName name="fff" localSheetId="5" hidden="1">#REF!</definedName>
    <definedName name="fff" localSheetId="14" hidden="1">#REF!</definedName>
    <definedName name="fff" hidden="1">#REF!</definedName>
    <definedName name="ffff" localSheetId="18" hidden="1">{"????????????",#N/A,FALSE,"Sheet7";"????????????",#N/A,FALSE,"Sheet7"}</definedName>
    <definedName name="ffff" localSheetId="5" hidden="1">{"????????????",#N/A,FALSE,"Sheet7";"????????????",#N/A,FALSE,"Sheet7"}</definedName>
    <definedName name="ffff" localSheetId="14" hidden="1">{"????????????",#N/A,FALSE,"Sheet7";"????????????",#N/A,FALSE,"Sheet7"}</definedName>
    <definedName name="ffff" hidden="1">{"????????????",#N/A,FALSE,"Sheet7";"????????????",#N/A,FALSE,"Sheet7"}</definedName>
    <definedName name="FFFFFFF" localSheetId="5" hidden="1">{"原価実績・計画　増産無し",#N/A,FALSE,"Sheet7";"原価実績・計画　増産有り",#N/A,FALSE,"Sheet7"}</definedName>
    <definedName name="FFFFFFF" hidden="1">{"原価実績・計画　増産無し",#N/A,FALSE,"Sheet7";"原価実績・計画　増産有り",#N/A,FALSE,"Sheet7"}</definedName>
    <definedName name="FFFFFFFFFFFFFF" localSheetId="5" hidden="1">{"????????????",#N/A,FALSE,"Sheet7";"????????????",#N/A,FALSE,"Sheet7"}</definedName>
    <definedName name="FFFFFFFFFFFFFF" hidden="1">{"????????????",#N/A,FALSE,"Sheet7";"????????????",#N/A,FALSE,"Sheet7"}</definedName>
    <definedName name="FFFFFFFFFFFFFFFFF" localSheetId="5" hidden="1">{"????????????",#N/A,FALSE,"Sheet7";"????????????",#N/A,FALSE,"Sheet7"}</definedName>
    <definedName name="FFFFFFFFFFFFFFFFF" hidden="1">{"????????????",#N/A,FALSE,"Sheet7";"????????????",#N/A,FALSE,"Sheet7"}</definedName>
    <definedName name="FFFFFFFFFFFFFFFFFFFFFF" localSheetId="5" hidden="1">{#N/A,#N/A,FALSE,"収支・原価";#N/A,#N/A,FALSE,"収支・原価"}</definedName>
    <definedName name="FFFFFFFFFFFFFFFFFFFFFF" hidden="1">{#N/A,#N/A,FALSE,"収支・原価";#N/A,#N/A,FALSE,"収支・原価"}</definedName>
    <definedName name="fgifififififi" localSheetId="18" hidden="1">{"原価実績・計画　増産無し",#N/A,FALSE,"Sheet7";"原価実績・計画　増産有り",#N/A,FALSE,"Sheet7"}</definedName>
    <definedName name="fgifififififi" localSheetId="5" hidden="1">{"原価実績・計画　増産無し",#N/A,FALSE,"Sheet7";"原価実績・計画　増産有り",#N/A,FALSE,"Sheet7"}</definedName>
    <definedName name="fgifififififi" localSheetId="14" hidden="1">{"原価実績・計画　増産無し",#N/A,FALSE,"Sheet7";"原価実績・計画　増産有り",#N/A,FALSE,"Sheet7"}</definedName>
    <definedName name="fgifififififi" hidden="1">{"原価実績・計画　増産無し",#N/A,FALSE,"Sheet7";"原価実績・計画　増産有り",#N/A,FALSE,"Sheet7"}</definedName>
    <definedName name="fsdfdsf" localSheetId="5" hidden="1">#REF!</definedName>
    <definedName name="fsdfdsf" hidden="1">#REF!</definedName>
    <definedName name="fuel" localSheetId="18" hidden="1">#REF!</definedName>
    <definedName name="fuel" localSheetId="5" hidden="1">#REF!</definedName>
    <definedName name="fuel" localSheetId="9" hidden="1">#REF!</definedName>
    <definedName name="fuel" localSheetId="14" hidden="1">#REF!</definedName>
    <definedName name="fuel" hidden="1">#REF!</definedName>
    <definedName name="fufuyfufufuf" localSheetId="18" hidden="1">{"原価実績・計画　増産無し",#N/A,FALSE,"Sheet7";"原価実績・計画　増産有り",#N/A,FALSE,"Sheet7"}</definedName>
    <definedName name="fufuyfufufuf" localSheetId="5" hidden="1">{"原価実績・計画　増産無し",#N/A,FALSE,"Sheet7";"原価実績・計画　増産有り",#N/A,FALSE,"Sheet7"}</definedName>
    <definedName name="fufuyfufufuf" localSheetId="14" hidden="1">{"原価実績・計画　増産無し",#N/A,FALSE,"Sheet7";"原価実績・計画　増産有り",#N/A,FALSE,"Sheet7"}</definedName>
    <definedName name="fufuyfufufuf" hidden="1">{"原価実績・計画　増産無し",#N/A,FALSE,"Sheet7";"原価実績・計画　増産有り",#N/A,FALSE,"Sheet7"}</definedName>
    <definedName name="FWDSFS" localSheetId="18" hidden="1">{#N/A,#N/A,FALSE,"収支・原価";#N/A,#N/A,FALSE,"収支・原価"}</definedName>
    <definedName name="FWDSFS" localSheetId="5" hidden="1">{#N/A,#N/A,FALSE,"収支・原価";#N/A,#N/A,FALSE,"収支・原価"}</definedName>
    <definedName name="FWDSFS" localSheetId="14" hidden="1">{#N/A,#N/A,FALSE,"収支・原価";#N/A,#N/A,FALSE,"収支・原価"}</definedName>
    <definedName name="FWDSFS" hidden="1">{#N/A,#N/A,FALSE,"収支・原価";#N/A,#N/A,FALSE,"収支・原価"}</definedName>
    <definedName name="gg" localSheetId="18" hidden="1">{"収支実績・計画　増産有り",#N/A,FALSE,"Sheet6";"収支実績・計画　増産無し",#N/A,FALSE,"Sheet6"}</definedName>
    <definedName name="gg" localSheetId="5" hidden="1">{"収支実績・計画　増産有り",#N/A,FALSE,"Sheet6";"収支実績・計画　増産無し",#N/A,FALSE,"Sheet6"}</definedName>
    <definedName name="gg" localSheetId="14" hidden="1">{"収支実績・計画　増産有り",#N/A,FALSE,"Sheet6";"収支実績・計画　増産無し",#N/A,FALSE,"Sheet6"}</definedName>
    <definedName name="gg" hidden="1">{"収支実績・計画　増産有り",#N/A,FALSE,"Sheet6";"収支実績・計画　増産無し",#N/A,FALSE,"Sheet6"}</definedName>
    <definedName name="ggg" localSheetId="18" hidden="1">{"原価実績・計画　増産無し",#N/A,FALSE,"Sheet7";"原価実績・計画　増産有り",#N/A,FALSE,"Sheet7"}</definedName>
    <definedName name="ggg" localSheetId="5" hidden="1">{"原価実績・計画　増産無し",#N/A,FALSE,"Sheet7";"原価実績・計画　増産有り",#N/A,FALSE,"Sheet7"}</definedName>
    <definedName name="ggg" localSheetId="14" hidden="1">{"原価実績・計画　増産無し",#N/A,FALSE,"Sheet7";"原価実績・計画　増産有り",#N/A,FALSE,"Sheet7"}</definedName>
    <definedName name="ggg" hidden="1">{"原価実績・計画　増産無し",#N/A,FALSE,"Sheet7";"原価実績・計画　増産有り",#N/A,FALSE,"Sheet7"}</definedName>
    <definedName name="GGGG" localSheetId="5" hidden="1">{"????????????",#N/A,FALSE,"Sheet7";"????????????",#N/A,FALSE,"Sheet7"}</definedName>
    <definedName name="GGGG" hidden="1">{"????????????",#N/A,FALSE,"Sheet7";"????????????",#N/A,FALSE,"Sheet7"}</definedName>
    <definedName name="GGGGGG" localSheetId="5" hidden="1">{"収支実績・計画　増産有り",#N/A,FALSE,"Sheet6";"収支実績・計画　増産無し",#N/A,FALSE,"Sheet6"}</definedName>
    <definedName name="GGGGGG" hidden="1">{"収支実績・計画　増産有り",#N/A,FALSE,"Sheet6";"収支実績・計画　増産無し",#N/A,FALSE,"Sheet6"}</definedName>
    <definedName name="GGGGGGGGGGGGG" localSheetId="5" hidden="1">{"原価実績・計画　増産無し",#N/A,FALSE,"Sheet7";"原価実績・計画　増産有り",#N/A,FALSE,"Sheet7"}</definedName>
    <definedName name="GGGGGGGGGGGGG" hidden="1">{"原価実績・計画　増産無し",#N/A,FALSE,"Sheet7";"原価実績・計画　増産有り",#N/A,FALSE,"Sheet7"}</definedName>
    <definedName name="GGGGGGGGGGGGGG" localSheetId="5" hidden="1">{"????????????",#N/A,FALSE,"Sheet7";"????????????",#N/A,FALSE,"Sheet7"}</definedName>
    <definedName name="GGGGGGGGGGGGGG" hidden="1">{"????????????",#N/A,FALSE,"Sheet7";"????????????",#N/A,FALSE,"Sheet7"}</definedName>
    <definedName name="gh" localSheetId="16">[6]PHUNG!$D$34</definedName>
    <definedName name="gh" localSheetId="17">[6]PHUNG!$D$34</definedName>
    <definedName name="gygygygygyg" localSheetId="18" hidden="1">{"PLAN 1999-1",#N/A,FALSE,"Sheet3";"PLAN 1999-2",#N/A,FALSE,"Sheet3";"PLAN 2000-1",#N/A,FALSE,"Sheet3";"PLAN 2000-2",#N/A,FALSE,"Sheet3"}</definedName>
    <definedName name="gygygygygyg" localSheetId="5" hidden="1">{"PLAN 1999-1",#N/A,FALSE,"Sheet3";"PLAN 1999-2",#N/A,FALSE,"Sheet3";"PLAN 2000-1",#N/A,FALSE,"Sheet3";"PLAN 2000-2",#N/A,FALSE,"Sheet3"}</definedName>
    <definedName name="gygygygygyg" localSheetId="14" hidden="1">{"PLAN 1999-1",#N/A,FALSE,"Sheet3";"PLAN 1999-2",#N/A,FALSE,"Sheet3";"PLAN 2000-1",#N/A,FALSE,"Sheet3";"PLAN 2000-2",#N/A,FALSE,"Sheet3"}</definedName>
    <definedName name="gygygygygyg" hidden="1">{"PLAN 1999-1",#N/A,FALSE,"Sheet3";"PLAN 1999-2",#N/A,FALSE,"Sheet3";"PLAN 2000-1",#N/A,FALSE,"Sheet3";"PLAN 2000-2",#N/A,FALSE,"Sheet3"}</definedName>
    <definedName name="gygygygygygygygy" localSheetId="18" hidden="1">{"PLAN 1999-1",#N/A,FALSE,"Sheet4";"PLAN 1999-2",#N/A,FALSE,"Sheet4";"PLAN 2000-1",#N/A,FALSE,"Sheet4";"PLAN 2000-2",#N/A,FALSE,"Sheet4"}</definedName>
    <definedName name="gygygygygygygygy" localSheetId="5" hidden="1">{"PLAN 1999-1",#N/A,FALSE,"Sheet4";"PLAN 1999-2",#N/A,FALSE,"Sheet4";"PLAN 2000-1",#N/A,FALSE,"Sheet4";"PLAN 2000-2",#N/A,FALSE,"Sheet4"}</definedName>
    <definedName name="gygygygygygygygy" localSheetId="14" hidden="1">{"PLAN 1999-1",#N/A,FALSE,"Sheet4";"PLAN 1999-2",#N/A,FALSE,"Sheet4";"PLAN 2000-1",#N/A,FALSE,"Sheet4";"PLAN 2000-2",#N/A,FALSE,"Sheet4"}</definedName>
    <definedName name="gygygygygygygygy" hidden="1">{"PLAN 1999-1",#N/A,FALSE,"Sheet4";"PLAN 1999-2",#N/A,FALSE,"Sheet4";"PLAN 2000-1",#N/A,FALSE,"Sheet4";"PLAN 2000-2",#N/A,FALSE,"Sheet4"}</definedName>
    <definedName name="hhghj" localSheetId="18" hidden="1">{#N/A,#N/A,FALSE,"収支・原価";#N/A,#N/A,FALSE,"収支・原価"}</definedName>
    <definedName name="hhghj" localSheetId="5" hidden="1">{#N/A,#N/A,FALSE,"収支・原価";#N/A,#N/A,FALSE,"収支・原価"}</definedName>
    <definedName name="hhghj" localSheetId="14" hidden="1">{#N/A,#N/A,FALSE,"収支・原価";#N/A,#N/A,FALSE,"収支・原価"}</definedName>
    <definedName name="hhghj" hidden="1">{#N/A,#N/A,FALSE,"収支・原価";#N/A,#N/A,FALSE,"収支・原価"}</definedName>
    <definedName name="HHHHHH" localSheetId="5" hidden="1">{"原価実績・計画　増産無し",#N/A,FALSE,"Sheet7";"原価実績・計画　増産有り",#N/A,FALSE,"Sheet7"}</definedName>
    <definedName name="HHHHHH" hidden="1">{"原価実績・計画　増産無し",#N/A,FALSE,"Sheet7";"原価実績・計画　増産有り",#N/A,FALSE,"Sheet7"}</definedName>
    <definedName name="HTML_CodePage" hidden="1">1252</definedName>
    <definedName name="HTML_Control" localSheetId="18" hidden="1">{"'DETAILS'!$A$5:$DP$44","'DETAILS'!$A$5:$DP$45"}</definedName>
    <definedName name="HTML_Control" localSheetId="5" hidden="1">{"'DETAILS'!$A$5:$DP$44","'DETAILS'!$A$5:$DP$45"}</definedName>
    <definedName name="HTML_Control" localSheetId="14" hidden="1">{"'DETAILS'!$A$5:$DP$44","'DETAILS'!$A$5:$DP$45"}</definedName>
    <definedName name="HTML_Control" hidden="1">{"'DETAILS'!$A$5:$DP$44","'DETAILS'!$A$5:$DP$45"}</definedName>
    <definedName name="HTML_Description" hidden="1">""</definedName>
    <definedName name="HTML_Email" hidden="1">"rgriffin@Levi.com"</definedName>
    <definedName name="HTML_Header" hidden="1">"DETAILS"</definedName>
    <definedName name="HTML_LastUpdate" hidden="1">"7/21/00"</definedName>
    <definedName name="HTML_LineAfter" hidden="1">FALSE</definedName>
    <definedName name="HTML_LineBefore" hidden="1">FALSE</definedName>
    <definedName name="HTML_Name" hidden="1">"Rich Griffin x 1-5822"</definedName>
    <definedName name="HTML_OBDlg2" hidden="1">TRUE</definedName>
    <definedName name="HTML_OBDlg4" hidden="1">TRUE</definedName>
    <definedName name="HTML_OS" hidden="1">0</definedName>
    <definedName name="HTML_PathFile" hidden="1">"C:\My Documents\MyHTML.htm"</definedName>
    <definedName name="HTML_Title" hidden="1">"32CCSS3Q2001"</definedName>
    <definedName name="huuygyyg" localSheetId="18" hidden="1">{"収支実績・計画　増産有り",#N/A,FALSE,"Sheet6";"収支実績・計画　増産無し",#N/A,FALSE,"Sheet6"}</definedName>
    <definedName name="huuygyyg" localSheetId="5" hidden="1">{"収支実績・計画　増産有り",#N/A,FALSE,"Sheet6";"収支実績・計画　増産無し",#N/A,FALSE,"Sheet6"}</definedName>
    <definedName name="huuygyyg" localSheetId="14" hidden="1">{"収支実績・計画　増産有り",#N/A,FALSE,"Sheet6";"収支実績・計画　増産無し",#N/A,FALSE,"Sheet6"}</definedName>
    <definedName name="huuygyyg" hidden="1">{"収支実績・計画　増産有り",#N/A,FALSE,"Sheet6";"収支実績・計画　増産無し",#N/A,FALSE,"Sheet6"}</definedName>
    <definedName name="huyuyuhj" localSheetId="18" hidden="1">{"原価実績・計画　増産無し",#N/A,FALSE,"Sheet7";"原価実績・計画　増産有り",#N/A,FALSE,"Sheet7"}</definedName>
    <definedName name="huyuyuhj" localSheetId="5" hidden="1">{"原価実績・計画　増産無し",#N/A,FALSE,"Sheet7";"原価実績・計画　増産有り",#N/A,FALSE,"Sheet7"}</definedName>
    <definedName name="huyuyuhj" localSheetId="14" hidden="1">{"原価実績・計画　増産無し",#N/A,FALSE,"Sheet7";"原価実績・計画　増産有り",#N/A,FALSE,"Sheet7"}</definedName>
    <definedName name="huyuyuhj" hidden="1">{"原価実績・計画　増産無し",#N/A,FALSE,"Sheet7";"原価実績・計画　増産有り",#N/A,FALSE,"Sheet7"}</definedName>
    <definedName name="Ibrahim" localSheetId="5" hidden="1">{"原価実績・計画　増産無し",#N/A,FALSE,"Sheet7";"原価実績・計画　増産有り",#N/A,FALSE,"Sheet7"}</definedName>
    <definedName name="Ibrahim" hidden="1">{"原価実績・計画　増産無し",#N/A,FALSE,"Sheet7";"原価実績・計画　増産有り",#N/A,FALSE,"Sheet7"}</definedName>
    <definedName name="III" localSheetId="5" hidden="1">{"????????????",#N/A,FALSE,"Sheet7";"????????????",#N/A,FALSE,"Sheet7"}</definedName>
    <definedName name="III" hidden="1">{"????????????",#N/A,FALSE,"Sheet7";"????????????",#N/A,FALSE,"Sheet7"}</definedName>
    <definedName name="IIIIIIIIIIIIIIIIIIIII" localSheetId="5" hidden="1">{#N/A,#N/A,FALSE,"収支・原価";#N/A,#N/A,FALSE,"収支・原価"}</definedName>
    <definedName name="IIIIIIIIIIIIIIIIIIIII" hidden="1">{#N/A,#N/A,FALSE,"収支・原価";#N/A,#N/A,FALSE,"収支・原価"}</definedName>
    <definedName name="iouyhoigug" localSheetId="18" hidden="1">{#N/A,#N/A,FALSE,"収支・原価";#N/A,#N/A,FALSE,"収支・原価"}</definedName>
    <definedName name="iouyhoigug" localSheetId="5" hidden="1">{#N/A,#N/A,FALSE,"収支・原価";#N/A,#N/A,FALSE,"収支・原価"}</definedName>
    <definedName name="iouyhoigug" localSheetId="14" hidden="1">{#N/A,#N/A,FALSE,"収支・原価";#N/A,#N/A,FALSE,"収支・原価"}</definedName>
    <definedName name="iouyhoigug" hidden="1">{#N/A,#N/A,FALSE,"収支・原価";#N/A,#N/A,FALSE,"収支・原価"}</definedName>
    <definedName name="JFSPOFJSAO" localSheetId="18" hidden="1">{"????????????",#N/A,FALSE,"Sheet7";"????????????",#N/A,FALSE,"Sheet7"}</definedName>
    <definedName name="JFSPOFJSAO" localSheetId="5" hidden="1">{"????????????",#N/A,FALSE,"Sheet7";"????????????",#N/A,FALSE,"Sheet7"}</definedName>
    <definedName name="JFSPOFJSAO" localSheetId="14" hidden="1">{"????????????",#N/A,FALSE,"Sheet7";"????????????",#N/A,FALSE,"Sheet7"}</definedName>
    <definedName name="JFSPOFJSAO" hidden="1">{"????????????",#N/A,FALSE,"Sheet7";"????????????",#N/A,FALSE,"Sheet7"}</definedName>
    <definedName name="jhhhjjh" localSheetId="18" hidden="1">{"PLAN 1999-1",#N/A,FALSE,"Sheet3";"PLAN 1999-2",#N/A,FALSE,"Sheet3";"PLAN 2000-1",#N/A,FALSE,"Sheet3";"PLAN 2000-2",#N/A,FALSE,"Sheet3"}</definedName>
    <definedName name="jhhhjjh" localSheetId="5" hidden="1">{"PLAN 1999-1",#N/A,FALSE,"Sheet3";"PLAN 1999-2",#N/A,FALSE,"Sheet3";"PLAN 2000-1",#N/A,FALSE,"Sheet3";"PLAN 2000-2",#N/A,FALSE,"Sheet3"}</definedName>
    <definedName name="jhhhjjh" localSheetId="14" hidden="1">{"PLAN 1999-1",#N/A,FALSE,"Sheet3";"PLAN 1999-2",#N/A,FALSE,"Sheet3";"PLAN 2000-1",#N/A,FALSE,"Sheet3";"PLAN 2000-2",#N/A,FALSE,"Sheet3"}</definedName>
    <definedName name="jhhhjjh" hidden="1">{"PLAN 1999-1",#N/A,FALSE,"Sheet3";"PLAN 1999-2",#N/A,FALSE,"Sheet3";"PLAN 2000-1",#N/A,FALSE,"Sheet3";"PLAN 2000-2",#N/A,FALSE,"Sheet3"}</definedName>
    <definedName name="jhhjhj" localSheetId="18" hidden="1">{"原価実績・計画　増産無し",#N/A,FALSE,"Sheet7";"原価実績・計画　増産有り",#N/A,FALSE,"Sheet7"}</definedName>
    <definedName name="jhhjhj" localSheetId="5" hidden="1">{"原価実績・計画　増産無し",#N/A,FALSE,"Sheet7";"原価実績・計画　増産有り",#N/A,FALSE,"Sheet7"}</definedName>
    <definedName name="jhhjhj" localSheetId="14" hidden="1">{"原価実績・計画　増産無し",#N/A,FALSE,"Sheet7";"原価実績・計画　増産有り",#N/A,FALSE,"Sheet7"}</definedName>
    <definedName name="jhhjhj" hidden="1">{"原価実績・計画　増産無し",#N/A,FALSE,"Sheet7";"原価実績・計画　増産有り",#N/A,FALSE,"Sheet7"}</definedName>
    <definedName name="JJJ" localSheetId="5" hidden="1">{"????????????",#N/A,FALSE,"Sheet7";"????????????",#N/A,FALSE,"Sheet7"}</definedName>
    <definedName name="JJJ" hidden="1">{"????????????",#N/A,FALSE,"Sheet7";"????????????",#N/A,FALSE,"Sheet7"}</definedName>
    <definedName name="JJJJJ" localSheetId="5" hidden="1">{"原価実績・計画　増産無し",#N/A,FALSE,"Sheet7";"原価実績・計画　増産有り",#N/A,FALSE,"Sheet7"}</definedName>
    <definedName name="JJJJJ" hidden="1">{"原価実績・計画　増産無し",#N/A,FALSE,"Sheet7";"原価実績・計画　増産有り",#N/A,FALSE,"Sheet7"}</definedName>
    <definedName name="JJJJJJJJJJJJJJJJJJJJJJ" localSheetId="5" hidden="1">{"原価実績・計画　増産無し",#N/A,FALSE,"Sheet7";"原価実績・計画　増産有り",#N/A,FALSE,"Sheet7"}</definedName>
    <definedName name="JJJJJJJJJJJJJJJJJJJJJJ" hidden="1">{"原価実績・計画　増産無し",#N/A,FALSE,"Sheet7";"原価実績・計画　増産有り",#N/A,FALSE,"Sheet7"}</definedName>
    <definedName name="jurkyy" localSheetId="18" hidden="1">{"原価実績・計画　増産無し",#N/A,FALSE,"Sheet7";"原価実績・計画　増産有り",#N/A,FALSE,"Sheet7"}</definedName>
    <definedName name="jurkyy" localSheetId="5" hidden="1">{"原価実績・計画　増産無し",#N/A,FALSE,"Sheet7";"原価実績・計画　増産有り",#N/A,FALSE,"Sheet7"}</definedName>
    <definedName name="jurkyy" localSheetId="14" hidden="1">{"原価実績・計画　増産無し",#N/A,FALSE,"Sheet7";"原価実績・計画　増産有り",#N/A,FALSE,"Sheet7"}</definedName>
    <definedName name="jurkyy" hidden="1">{"原価実績・計画　増産無し",#N/A,FALSE,"Sheet7";"原価実績・計画　増産有り",#N/A,FALSE,"Sheet7"}</definedName>
    <definedName name="k" localSheetId="18" hidden="1">{#N/A,#N/A,FALSE,"収支・原価";#N/A,#N/A,FALSE,"収支・原価"}</definedName>
    <definedName name="k" localSheetId="5" hidden="1">{#N/A,#N/A,FALSE,"収支・原価";#N/A,#N/A,FALSE,"収支・原価"}</definedName>
    <definedName name="k" localSheetId="14" hidden="1">{#N/A,#N/A,FALSE,"収支・原価";#N/A,#N/A,FALSE,"収支・原価"}</definedName>
    <definedName name="k" hidden="1">{#N/A,#N/A,FALSE,"収支・原価";#N/A,#N/A,FALSE,"収支・原価"}</definedName>
    <definedName name="khbu" localSheetId="5" hidden="1">{"PLAN 1999-1",#N/A,FALSE,"Sheet3";"PLAN 1999-2",#N/A,FALSE,"Sheet3";"PLAN 2000-1",#N/A,FALSE,"Sheet3";"PLAN 2000-2",#N/A,FALSE,"Sheet3"}</definedName>
    <definedName name="khbu" hidden="1">{"PLAN 1999-1",#N/A,FALSE,"Sheet3";"PLAN 1999-2",#N/A,FALSE,"Sheet3";"PLAN 2000-1",#N/A,FALSE,"Sheet3";"PLAN 2000-2",#N/A,FALSE,"Sheet3"}</definedName>
    <definedName name="kkk" localSheetId="18" hidden="1">{"PLAN 1999-1",#N/A,FALSE,"Sheet4";"PLAN 1999-2",#N/A,FALSE,"Sheet4";"PLAN 2000-1",#N/A,FALSE,"Sheet4";"PLAN 2000-2",#N/A,FALSE,"Sheet4"}</definedName>
    <definedName name="kkk" localSheetId="5" hidden="1">{"PLAN 1999-1",#N/A,FALSE,"Sheet4";"PLAN 1999-2",#N/A,FALSE,"Sheet4";"PLAN 2000-1",#N/A,FALSE,"Sheet4";"PLAN 2000-2",#N/A,FALSE,"Sheet4"}</definedName>
    <definedName name="kkk" localSheetId="14" hidden="1">{"PLAN 1999-1",#N/A,FALSE,"Sheet4";"PLAN 1999-2",#N/A,FALSE,"Sheet4";"PLAN 2000-1",#N/A,FALSE,"Sheet4";"PLAN 2000-2",#N/A,FALSE,"Sheet4"}</definedName>
    <definedName name="kkk" hidden="1">{"PLAN 1999-1",#N/A,FALSE,"Sheet4";"PLAN 1999-2",#N/A,FALSE,"Sheet4";"PLAN 2000-1",#N/A,FALSE,"Sheet4";"PLAN 2000-2",#N/A,FALSE,"Sheet4"}</definedName>
    <definedName name="kkkk" localSheetId="18" hidden="1">{"原価実績・計画　増産無し",#N/A,FALSE,"Sheet7";"原価実績・計画　増産有り",#N/A,FALSE,"Sheet7"}</definedName>
    <definedName name="kkkk" localSheetId="5" hidden="1">{"原価実績・計画　増産無し",#N/A,FALSE,"Sheet7";"原価実績・計画　増産有り",#N/A,FALSE,"Sheet7"}</definedName>
    <definedName name="kkkk" localSheetId="14" hidden="1">{"原価実績・計画　増産無し",#N/A,FALSE,"Sheet7";"原価実績・計画　増産有り",#N/A,FALSE,"Sheet7"}</definedName>
    <definedName name="kkkk" hidden="1">{"原価実績・計画　増産無し",#N/A,FALSE,"Sheet7";"原価実績・計画　増産有り",#N/A,FALSE,"Sheet7"}</definedName>
    <definedName name="krm" localSheetId="18" hidden="1">{#N/A,#N/A,FALSE,"収支・原価";#N/A,#N/A,FALSE,"収支・原価"}</definedName>
    <definedName name="krm" localSheetId="5" hidden="1">{#N/A,#N/A,FALSE,"収支・原価";#N/A,#N/A,FALSE,"収支・原価"}</definedName>
    <definedName name="krm" localSheetId="14" hidden="1">{#N/A,#N/A,FALSE,"収支・原価";#N/A,#N/A,FALSE,"収支・原価"}</definedName>
    <definedName name="krm" hidden="1">{#N/A,#N/A,FALSE,"収支・原価";#N/A,#N/A,FALSE,"収支・原価"}</definedName>
    <definedName name="l" localSheetId="18" hidden="1">{"収支実績・計画　増産有り",#N/A,FALSE,"Sheet6";"収支実績・計画　増産無し",#N/A,FALSE,"Sheet6"}</definedName>
    <definedName name="l" localSheetId="5" hidden="1">{"収支実績・計画　増産有り",#N/A,FALSE,"Sheet6";"収支実績・計画　増産無し",#N/A,FALSE,"Sheet6"}</definedName>
    <definedName name="l" localSheetId="14" hidden="1">{"収支実績・計画　増産有り",#N/A,FALSE,"Sheet6";"収支実績・計画　増産無し",#N/A,FALSE,"Sheet6"}</definedName>
    <definedName name="l" hidden="1">{"収支実績・計画　増産有り",#N/A,FALSE,"Sheet6";"収支実績・計画　増産無し",#N/A,FALSE,"Sheet6"}</definedName>
    <definedName name="lan" localSheetId="18" hidden="1">#REF!</definedName>
    <definedName name="lan" localSheetId="5" hidden="1">#REF!</definedName>
    <definedName name="lan" localSheetId="9" hidden="1">#REF!</definedName>
    <definedName name="lan" localSheetId="14" hidden="1">#REF!</definedName>
    <definedName name="lan" hidden="1">#REF!</definedName>
    <definedName name="ll" localSheetId="18" hidden="1">{"原価実績・計画　増産無し",#N/A,FALSE,"Sheet7";"原価実績・計画　増産有り",#N/A,FALSE,"Sheet7"}</definedName>
    <definedName name="ll" localSheetId="5" hidden="1">{"原価実績・計画　増産無し",#N/A,FALSE,"Sheet7";"原価実績・計画　増産有り",#N/A,FALSE,"Sheet7"}</definedName>
    <definedName name="ll" localSheetId="14" hidden="1">{"原価実績・計画　増産無し",#N/A,FALSE,"Sheet7";"原価実績・計画　増産有り",#N/A,FALSE,"Sheet7"}</definedName>
    <definedName name="ll" hidden="1">{"原価実績・計画　増産無し",#N/A,FALSE,"Sheet7";"原価実績・計画　増産有り",#N/A,FALSE,"Sheet7"}</definedName>
    <definedName name="M10." localSheetId="5" hidden="1">{"'Sheet1'!$L$16"}</definedName>
    <definedName name="M10." hidden="1">{"'Sheet1'!$L$16"}</definedName>
    <definedName name="mae" localSheetId="5" hidden="1">{"PLAN 1999-1",#N/A,FALSE,"Sheet4";"PLAN 1999-2",#N/A,FALSE,"Sheet4";"PLAN 2000-1",#N/A,FALSE,"Sheet4";"PLAN 2000-2",#N/A,FALSE,"Sheet4"}</definedName>
    <definedName name="mae" hidden="1">{"PLAN 1999-1",#N/A,FALSE,"Sheet4";"PLAN 1999-2",#N/A,FALSE,"Sheet4";"PLAN 2000-1",#N/A,FALSE,"Sheet4";"PLAN 2000-2",#N/A,FALSE,"Sheet4"}</definedName>
    <definedName name="may" localSheetId="18" hidden="1">{#N/A,#N/A,FALSE,"?????";#N/A,#N/A,FALSE,"?????"}</definedName>
    <definedName name="may" localSheetId="5" hidden="1">{#N/A,#N/A,FALSE,"?????";#N/A,#N/A,FALSE,"?????"}</definedName>
    <definedName name="may" localSheetId="14" hidden="1">{#N/A,#N/A,FALSE,"?????";#N/A,#N/A,FALSE,"?????"}</definedName>
    <definedName name="may" hidden="1">{#N/A,#N/A,FALSE,"?????";#N/A,#N/A,FALSE,"?????"}</definedName>
    <definedName name="MMK" localSheetId="18" hidden="1">#REF!</definedName>
    <definedName name="MMK" localSheetId="4" hidden="1">#REF!</definedName>
    <definedName name="MMK" localSheetId="16" hidden="1">#REF!</definedName>
    <definedName name="MMK" localSheetId="17" hidden="1">#REF!</definedName>
    <definedName name="MMK" localSheetId="5" hidden="1">#REF!</definedName>
    <definedName name="MMK" localSheetId="9" hidden="1">#REF!</definedName>
    <definedName name="MMK" localSheetId="7" hidden="1">#REF!</definedName>
    <definedName name="MMK" localSheetId="14" hidden="1">#REF!</definedName>
    <definedName name="MMK" hidden="1">#REF!</definedName>
    <definedName name="N" localSheetId="16">'[3]TONG HOP'!$M$41</definedName>
    <definedName name="N" localSheetId="17">'[3]TONG HOP'!$M$41</definedName>
    <definedName name="NNNN" localSheetId="5" hidden="1">{"????????????",#N/A,FALSE,"Sheet7";"????????????",#N/A,FALSE,"Sheet7"}</definedName>
    <definedName name="NNNN" hidden="1">{"????????????",#N/A,FALSE,"Sheet7";"????????????",#N/A,FALSE,"Sheet7"}</definedName>
    <definedName name="oiyyyy" localSheetId="18" hidden="1">{#N/A,#N/A,FALSE,"収支・原価";#N/A,#N/A,FALSE,"収支・原価"}</definedName>
    <definedName name="oiyyyy" localSheetId="5" hidden="1">{#N/A,#N/A,FALSE,"収支・原価";#N/A,#N/A,FALSE,"収支・原価"}</definedName>
    <definedName name="oiyyyy" localSheetId="14" hidden="1">{#N/A,#N/A,FALSE,"収支・原価";#N/A,#N/A,FALSE,"収支・原価"}</definedName>
    <definedName name="oiyyyy" hidden="1">{#N/A,#N/A,FALSE,"収支・原価";#N/A,#N/A,FALSE,"収支・原価"}</definedName>
    <definedName name="OK" localSheetId="18" hidden="1">{"原価実績・計画　増産無し",#N/A,FALSE,"Sheet7";"原価実績・計画　増産有り",#N/A,FALSE,"Sheet7"}</definedName>
    <definedName name="OK" localSheetId="5" hidden="1">{"原価実績・計画　増産無し",#N/A,FALSE,"Sheet7";"原価実績・計画　増産有り",#N/A,FALSE,"Sheet7"}</definedName>
    <definedName name="OK" localSheetId="14" hidden="1">{"原価実績・計画　増産無し",#N/A,FALSE,"Sheet7";"原価実績・計画　増産有り",#N/A,FALSE,"Sheet7"}</definedName>
    <definedName name="OK" hidden="1">{"原価実績・計画　増産無し",#N/A,FALSE,"Sheet7";"原価実績・計画　増産有り",#N/A,FALSE,"Sheet7"}</definedName>
    <definedName name="P" localSheetId="5" hidden="1">#REF!</definedName>
    <definedName name="P" hidden="1">#REF!</definedName>
    <definedName name="PCS11111111111111111111111111111111111111" localSheetId="5" hidden="1">{"原価実績・計画　増産無し",#N/A,FALSE,"Sheet7";"原価実績・計画　増産有り",#N/A,FALSE,"Sheet7"}</definedName>
    <definedName name="PCS11111111111111111111111111111111111111" hidden="1">{"原価実績・計画　増産無し",#N/A,FALSE,"Sheet7";"原価実績・計画　増産有り",#N/A,FALSE,"Sheet7"}</definedName>
    <definedName name="Pgcla" localSheetId="5" hidden="1">#REF!</definedName>
    <definedName name="Pgcla" hidden="1">#REF!</definedName>
    <definedName name="PLAN" localSheetId="18" hidden="1">{#N/A,#N/A,FALSE,"収支・原価";#N/A,#N/A,FALSE,"収支・原価"}</definedName>
    <definedName name="PLAN" localSheetId="5" hidden="1">{#N/A,#N/A,FALSE,"収支・原価";#N/A,#N/A,FALSE,"収支・原価"}</definedName>
    <definedName name="PLAN" localSheetId="14" hidden="1">{#N/A,#N/A,FALSE,"収支・原価";#N/A,#N/A,FALSE,"収支・原価"}</definedName>
    <definedName name="PLAN" hidden="1">{#N/A,#N/A,FALSE,"収支・原価";#N/A,#N/A,FALSE,"収支・原価"}</definedName>
    <definedName name="PLAN04OCT" localSheetId="18" hidden="1">{"PLAN 1999-1",#N/A,FALSE,"Sheet4";"PLAN 1999-2",#N/A,FALSE,"Sheet4";"PLAN 2000-1",#N/A,FALSE,"Sheet4";"PLAN 2000-2",#N/A,FALSE,"Sheet4"}</definedName>
    <definedName name="PLAN04OCT" localSheetId="5" hidden="1">{"PLAN 1999-1",#N/A,FALSE,"Sheet4";"PLAN 1999-2",#N/A,FALSE,"Sheet4";"PLAN 2000-1",#N/A,FALSE,"Sheet4";"PLAN 2000-2",#N/A,FALSE,"Sheet4"}</definedName>
    <definedName name="PLAN04OCT" localSheetId="14" hidden="1">{"PLAN 1999-1",#N/A,FALSE,"Sheet4";"PLAN 1999-2",#N/A,FALSE,"Sheet4";"PLAN 2000-1",#N/A,FALSE,"Sheet4";"PLAN 2000-2",#N/A,FALSE,"Sheet4"}</definedName>
    <definedName name="PLAN04OCT" hidden="1">{"PLAN 1999-1",#N/A,FALSE,"Sheet4";"PLAN 1999-2",#N/A,FALSE,"Sheet4";"PLAN 2000-1",#N/A,FALSE,"Sheet4";"PLAN 2000-2",#N/A,FALSE,"Sheet4"}</definedName>
    <definedName name="power" localSheetId="18" hidden="1">#REF!</definedName>
    <definedName name="power" localSheetId="5" hidden="1">#REF!</definedName>
    <definedName name="power" localSheetId="9" hidden="1">#REF!</definedName>
    <definedName name="power" localSheetId="14" hidden="1">#REF!</definedName>
    <definedName name="power" hidden="1">#REF!</definedName>
    <definedName name="ppp" localSheetId="18" hidden="1">{"収支実績・計画　増産有り",#N/A,FALSE,"Sheet6";"収支実績・計画　増産無し",#N/A,FALSE,"Sheet6"}</definedName>
    <definedName name="pppp" localSheetId="18" hidden="1">{"PLAN 1999-1",#N/A,FALSE,"Sheet4";"PLAN 1999-2",#N/A,FALSE,"Sheet4";"PLAN 2000-1",#N/A,FALSE,"Sheet4";"PLAN 2000-2",#N/A,FALSE,"Sheet4"}</definedName>
    <definedName name="pppp" localSheetId="5" hidden="1">{"PLAN 1999-1",#N/A,FALSE,"Sheet4";"PLAN 1999-2",#N/A,FALSE,"Sheet4";"PLAN 2000-1",#N/A,FALSE,"Sheet4";"PLAN 2000-2",#N/A,FALSE,"Sheet4"}</definedName>
    <definedName name="pppp" localSheetId="14" hidden="1">{"PLAN 1999-1",#N/A,FALSE,"Sheet4";"PLAN 1999-2",#N/A,FALSE,"Sheet4";"PLAN 2000-1",#N/A,FALSE,"Sheet4";"PLAN 2000-2",#N/A,FALSE,"Sheet4"}</definedName>
    <definedName name="pppp" hidden="1">{"PLAN 1999-1",#N/A,FALSE,"Sheet4";"PLAN 1999-2",#N/A,FALSE,"Sheet4";"PLAN 2000-1",#N/A,FALSE,"Sheet4";"PLAN 2000-2",#N/A,FALSE,"Sheet4"}</definedName>
    <definedName name="ppppp" localSheetId="18" hidden="1">{"原価実績・計画　増産無し",#N/A,FALSE,"Sheet7";"原価実績・計画　増産有り",#N/A,FALSE,"Sheet7"}</definedName>
    <definedName name="ppppp" localSheetId="5" hidden="1">{"原価実績・計画　増産無し",#N/A,FALSE,"Sheet7";"原価実績・計画　増産有り",#N/A,FALSE,"Sheet7"}</definedName>
    <definedName name="ppppp" localSheetId="14" hidden="1">{"原価実績・計画　増産無し",#N/A,FALSE,"Sheet7";"原価実績・計画　増産有り",#N/A,FALSE,"Sheet7"}</definedName>
    <definedName name="ppppp" hidden="1">{"原価実績・計画　増産無し",#N/A,FALSE,"Sheet7";"原価実績・計画　増産有り",#N/A,FALSE,"Sheet7"}</definedName>
    <definedName name="PPPPPPP" localSheetId="18" hidden="1">{"PLAN 1999-1",#N/A,FALSE,"Sheet3";"PLAN 1999-2",#N/A,FALSE,"Sheet3";"PLAN 2000-1",#N/A,FALSE,"Sheet3";"PLAN 2000-2",#N/A,FALSE,"Sheet3"}</definedName>
    <definedName name="PPPPPPP" localSheetId="5" hidden="1">{"PLAN 1999-1",#N/A,FALSE,"Sheet3";"PLAN 1999-2",#N/A,FALSE,"Sheet3";"PLAN 2000-1",#N/A,FALSE,"Sheet3";"PLAN 2000-2",#N/A,FALSE,"Sheet3"}</definedName>
    <definedName name="PPPPPPP" localSheetId="14" hidden="1">{"PLAN 1999-1",#N/A,FALSE,"Sheet3";"PLAN 1999-2",#N/A,FALSE,"Sheet3";"PLAN 2000-1",#N/A,FALSE,"Sheet3";"PLAN 2000-2",#N/A,FALSE,"Sheet3"}</definedName>
    <definedName name="PPPPPPP" hidden="1">{"PLAN 1999-1",#N/A,FALSE,"Sheet3";"PLAN 1999-2",#N/A,FALSE,"Sheet3";"PLAN 2000-1",#N/A,FALSE,"Sheet3";"PLAN 2000-2",#N/A,FALSE,"Sheet3"}</definedName>
    <definedName name="_xlnm.Print_Area" localSheetId="1">BS!$A$1:$J$86</definedName>
    <definedName name="_xlnm.Print_Area" localSheetId="4">CF!$A$1:$J$67</definedName>
    <definedName name="_xlnm.Print_Area" localSheetId="16">[7]salary!#REF!</definedName>
    <definedName name="_xlnm.Print_Area" localSheetId="17">'GL Map'!$B$3:$G$67</definedName>
    <definedName name="_xlnm.Print_Area" localSheetId="5">'Note 1-3 '!$A$1:$H$398</definedName>
    <definedName name="_xlnm.Print_Area" localSheetId="8">'Note-30'!$A$1:$J$119</definedName>
    <definedName name="_xlnm.Print_Area" localSheetId="6">'Note-4-5'!$A$1:$P$94</definedName>
    <definedName name="_xlnm.Print_Area" localSheetId="9">'Notes 31-36'!$A$1:$R$74</definedName>
    <definedName name="_xlnm.Print_Area" localSheetId="7">'Notes 6-29'!$A$1:$L$550</definedName>
    <definedName name="_xlnm.Print_Area" localSheetId="2">PL!$A$1:$H$56</definedName>
    <definedName name="_xlnm.Print_Area" localSheetId="3">SCE!$A$1:$N$32</definedName>
    <definedName name="q" localSheetId="18" hidden="1">{#N/A,#N/A,FALSE,"収支・原価";#N/A,#N/A,FALSE,"収支・原価"}</definedName>
    <definedName name="q" localSheetId="5" hidden="1">{#N/A,#N/A,FALSE,"収支・原価";#N/A,#N/A,FALSE,"収支・原価"}</definedName>
    <definedName name="q" localSheetId="14" hidden="1">{#N/A,#N/A,FALSE,"収支・原価";#N/A,#N/A,FALSE,"収支・原価"}</definedName>
    <definedName name="q" hidden="1">{#N/A,#N/A,FALSE,"収支・原価";#N/A,#N/A,FALSE,"収支・原価"}</definedName>
    <definedName name="qqqq" localSheetId="18" hidden="1">{"????????????",#N/A,FALSE,"Sheet7";"????????????",#N/A,FALSE,"Sheet7"}</definedName>
    <definedName name="qqqq" localSheetId="5" hidden="1">{"????????????",#N/A,FALSE,"Sheet7";"????????????",#N/A,FALSE,"Sheet7"}</definedName>
    <definedName name="qqqq" localSheetId="14" hidden="1">{"????????????",#N/A,FALSE,"Sheet7";"????????????",#N/A,FALSE,"Sheet7"}</definedName>
    <definedName name="qqqq" hidden="1">{"????????????",#N/A,FALSE,"Sheet7";"????????????",#N/A,FALSE,"Sheet7"}</definedName>
    <definedName name="qqqqq" localSheetId="18" hidden="1">{"????????????",#N/A,FALSE,"Sheet7";"????????????",#N/A,FALSE,"Sheet7"}</definedName>
    <definedName name="qqqqq" localSheetId="5" hidden="1">{"????????????",#N/A,FALSE,"Sheet7";"????????????",#N/A,FALSE,"Sheet7"}</definedName>
    <definedName name="qqqqq" localSheetId="14" hidden="1">{"????????????",#N/A,FALSE,"Sheet7";"????????????",#N/A,FALSE,"Sheet7"}</definedName>
    <definedName name="qqqqq" hidden="1">{"????????????",#N/A,FALSE,"Sheet7";"????????????",#N/A,FALSE,"Sheet7"}</definedName>
    <definedName name="qwqw" localSheetId="18" hidden="1">{#N/A,#N/A,FALSE,"収支・原価";#N/A,#N/A,FALSE,"収支・原価"}</definedName>
    <definedName name="qwqw" localSheetId="5" hidden="1">{#N/A,#N/A,FALSE,"収支・原価";#N/A,#N/A,FALSE,"収支・原価"}</definedName>
    <definedName name="qwqw" localSheetId="14" hidden="1">{#N/A,#N/A,FALSE,"収支・原価";#N/A,#N/A,FALSE,"収支・原価"}</definedName>
    <definedName name="qwqw" hidden="1">{#N/A,#N/A,FALSE,"収支・原価";#N/A,#N/A,FALSE,"収支・原価"}</definedName>
    <definedName name="retgeeryyeay" localSheetId="18" hidden="1">{"PLAN 1999-1",#N/A,FALSE,"Sheet3";"PLAN 1999-2",#N/A,FALSE,"Sheet3";"PLAN 2000-1",#N/A,FALSE,"Sheet3";"PLAN 2000-2",#N/A,FALSE,"Sheet3"}</definedName>
    <definedName name="retgeeryyeay" localSheetId="5" hidden="1">{"PLAN 1999-1",#N/A,FALSE,"Sheet3";"PLAN 1999-2",#N/A,FALSE,"Sheet3";"PLAN 2000-1",#N/A,FALSE,"Sheet3";"PLAN 2000-2",#N/A,FALSE,"Sheet3"}</definedName>
    <definedName name="retgeeryyeay" localSheetId="14" hidden="1">{"PLAN 1999-1",#N/A,FALSE,"Sheet3";"PLAN 1999-2",#N/A,FALSE,"Sheet3";"PLAN 2000-1",#N/A,FALSE,"Sheet3";"PLAN 2000-2",#N/A,FALSE,"Sheet3"}</definedName>
    <definedName name="retgeeryyeay" hidden="1">{"PLAN 1999-1",#N/A,FALSE,"Sheet3";"PLAN 1999-2",#N/A,FALSE,"Sheet3";"PLAN 2000-1",#N/A,FALSE,"Sheet3";"PLAN 2000-2",#N/A,FALSE,"Sheet3"}</definedName>
    <definedName name="rewewwe" localSheetId="18" hidden="1">{"原価実績・計画　増産無し",#N/A,FALSE,"Sheet7";"原価実績・計画　増産有り",#N/A,FALSE,"Sheet7"}</definedName>
    <definedName name="rewewwe" localSheetId="5" hidden="1">{"原価実績・計画　増産無し",#N/A,FALSE,"Sheet7";"原価実績・計画　増産有り",#N/A,FALSE,"Sheet7"}</definedName>
    <definedName name="rewewwe" localSheetId="14" hidden="1">{"原価実績・計画　増産無し",#N/A,FALSE,"Sheet7";"原価実績・計画　増産有り",#N/A,FALSE,"Sheet7"}</definedName>
    <definedName name="rewewwe" hidden="1">{"原価実績・計画　増産無し",#N/A,FALSE,"Sheet7";"原価実績・計画　増産有り",#N/A,FALSE,"Sheet7"}</definedName>
    <definedName name="RRR" localSheetId="5" hidden="1">{#N/A,#N/A,FALSE,"収支・原価";#N/A,#N/A,FALSE,"収支・原価"}</definedName>
    <definedName name="RRR" hidden="1">{#N/A,#N/A,FALSE,"収支・原価";#N/A,#N/A,FALSE,"収支・原価"}</definedName>
    <definedName name="RRRRRRRRRRRRRR" localSheetId="5" hidden="1">{"????????????",#N/A,FALSE,"Sheet7";"????????????",#N/A,FALSE,"Sheet7"}</definedName>
    <definedName name="RRRRRRRRRRRRRR" hidden="1">{"????????????",#N/A,FALSE,"Sheet7";"????????????",#N/A,FALSE,"Sheet7"}</definedName>
    <definedName name="rtrru" localSheetId="18" hidden="1">{"PLAN 1999-1",#N/A,FALSE,"Sheet4";"PLAN 1999-2",#N/A,FALSE,"Sheet4";"PLAN 2000-1",#N/A,FALSE,"Sheet4";"PLAN 2000-2",#N/A,FALSE,"Sheet4"}</definedName>
    <definedName name="rtrru" localSheetId="5" hidden="1">{"PLAN 1999-1",#N/A,FALSE,"Sheet4";"PLAN 1999-2",#N/A,FALSE,"Sheet4";"PLAN 2000-1",#N/A,FALSE,"Sheet4";"PLAN 2000-2",#N/A,FALSE,"Sheet4"}</definedName>
    <definedName name="rtrru" localSheetId="14" hidden="1">{"PLAN 1999-1",#N/A,FALSE,"Sheet4";"PLAN 1999-2",#N/A,FALSE,"Sheet4";"PLAN 2000-1",#N/A,FALSE,"Sheet4";"PLAN 2000-2",#N/A,FALSE,"Sheet4"}</definedName>
    <definedName name="rtrru" hidden="1">{"PLAN 1999-1",#N/A,FALSE,"Sheet4";"PLAN 1999-2",#N/A,FALSE,"Sheet4";"PLAN 2000-1",#N/A,FALSE,"Sheet4";"PLAN 2000-2",#N/A,FALSE,"Sheet4"}</definedName>
    <definedName name="rtstrurstur" localSheetId="18" hidden="1">{#N/A,#N/A,FALSE,"収支・原価";#N/A,#N/A,FALSE,"収支・原価"}</definedName>
    <definedName name="rtstrurstur" localSheetId="5" hidden="1">{#N/A,#N/A,FALSE,"収支・原価";#N/A,#N/A,FALSE,"収支・原価"}</definedName>
    <definedName name="rtstrurstur" localSheetId="14" hidden="1">{#N/A,#N/A,FALSE,"収支・原価";#N/A,#N/A,FALSE,"収支・原価"}</definedName>
    <definedName name="rtstrurstur" hidden="1">{#N/A,#N/A,FALSE,"収支・原価";#N/A,#N/A,FALSE,"収支・原価"}</definedName>
    <definedName name="rujsrtujsryu" localSheetId="18" hidden="1">{"原価実績・計画　増産無し",#N/A,FALSE,"Sheet7";"原価実績・計画　増産有り",#N/A,FALSE,"Sheet7"}</definedName>
    <definedName name="rujsrtujsryu" localSheetId="5" hidden="1">{"原価実績・計画　増産無し",#N/A,FALSE,"Sheet7";"原価実績・計画　増産有り",#N/A,FALSE,"Sheet7"}</definedName>
    <definedName name="rujsrtujsryu" localSheetId="14" hidden="1">{"原価実績・計画　増産無し",#N/A,FALSE,"Sheet7";"原価実績・計画　増産有り",#N/A,FALSE,"Sheet7"}</definedName>
    <definedName name="rujsrtujsryu" hidden="1">{"原価実績・計画　増産無し",#N/A,FALSE,"Sheet7";"原価実績・計画　増産有り",#N/A,FALSE,"Sheet7"}</definedName>
    <definedName name="rurtsujsrtut" localSheetId="18" hidden="1">{"PLAN 1999-1",#N/A,FALSE,"Sheet4";"PLAN 1999-2",#N/A,FALSE,"Sheet4";"PLAN 2000-1",#N/A,FALSE,"Sheet4";"PLAN 2000-2",#N/A,FALSE,"Sheet4"}</definedName>
    <definedName name="rurtsujsrtut" localSheetId="5" hidden="1">{"PLAN 1999-1",#N/A,FALSE,"Sheet4";"PLAN 1999-2",#N/A,FALSE,"Sheet4";"PLAN 2000-1",#N/A,FALSE,"Sheet4";"PLAN 2000-2",#N/A,FALSE,"Sheet4"}</definedName>
    <definedName name="rurtsujsrtut" localSheetId="14" hidden="1">{"PLAN 1999-1",#N/A,FALSE,"Sheet4";"PLAN 1999-2",#N/A,FALSE,"Sheet4";"PLAN 2000-1",#N/A,FALSE,"Sheet4";"PLAN 2000-2",#N/A,FALSE,"Sheet4"}</definedName>
    <definedName name="rurtsujsrtut" hidden="1">{"PLAN 1999-1",#N/A,FALSE,"Sheet4";"PLAN 1999-2",#N/A,FALSE,"Sheet4";"PLAN 2000-1",#N/A,FALSE,"Sheet4";"PLAN 2000-2",#N/A,FALSE,"Sheet4"}</definedName>
    <definedName name="rwetwyery" localSheetId="18" hidden="1">{"収支実績・計画　増産有り",#N/A,FALSE,"Sheet6";"収支実績・計画　増産無し",#N/A,FALSE,"Sheet6"}</definedName>
    <definedName name="rwetwyery" localSheetId="5" hidden="1">{"収支実績・計画　増産有り",#N/A,FALSE,"Sheet6";"収支実績・計画　増産無し",#N/A,FALSE,"Sheet6"}</definedName>
    <definedName name="rwetwyery" localSheetId="14" hidden="1">{"収支実績・計画　増産有り",#N/A,FALSE,"Sheet6";"収支実績・計画　増産無し",#N/A,FALSE,"Sheet6"}</definedName>
    <definedName name="rwetwyery" hidden="1">{"収支実績・計画　増産有り",#N/A,FALSE,"Sheet6";"収支実績・計画　増産無し",#N/A,FALSE,"Sheet6"}</definedName>
    <definedName name="salary_analytics" hidden="1">'[2]Salary data'!$A$3:$HN$5907</definedName>
    <definedName name="SalarySAP" hidden="1">'[1]Production master data'!$A$3:$BD$483</definedName>
    <definedName name="SAP" hidden="1">'[1]Production master data'!$A$3:$CA$483</definedName>
    <definedName name="SAPBEXdnldView" hidden="1">"3Z7UJ17ZWL07C1UVU6SMMP1IN"</definedName>
    <definedName name="SAPBEXsysID" hidden="1">"BOP"</definedName>
    <definedName name="satuya" localSheetId="5" hidden="1">{"収支実績・計画　増産有り",#N/A,FALSE,"Sheet6";"収支実績・計画　増産無し",#N/A,FALSE,"Sheet6"}</definedName>
    <definedName name="satuya" hidden="1">{"収支実績・計画　増産有り",#N/A,FALSE,"Sheet6";"収支実績・計画　増産無し",#N/A,FALSE,"Sheet6"}</definedName>
    <definedName name="sdfgddg" localSheetId="18" hidden="1">{#N/A,#N/A,FALSE,"収支・原価";#N/A,#N/A,FALSE,"収支・原価"}</definedName>
    <definedName name="sdfgddg" localSheetId="5" hidden="1">{#N/A,#N/A,FALSE,"収支・原価";#N/A,#N/A,FALSE,"収支・原価"}</definedName>
    <definedName name="sdfgddg" localSheetId="14" hidden="1">{#N/A,#N/A,FALSE,"収支・原価";#N/A,#N/A,FALSE,"収支・原価"}</definedName>
    <definedName name="sdfgddg" hidden="1">{#N/A,#N/A,FALSE,"収支・原価";#N/A,#N/A,FALSE,"収支・原価"}</definedName>
    <definedName name="sdsvdvf" localSheetId="5" hidden="1">{"????????????",#N/A,FALSE,"Sheet7";"????????????",#N/A,FALSE,"Sheet7"}</definedName>
    <definedName name="sdsvdvf" hidden="1">{"????????????",#N/A,FALSE,"Sheet7";"????????????",#N/A,FALSE,"Sheet7"}</definedName>
    <definedName name="Sewingb" localSheetId="5" hidden="1">{"PLAN 1999-1",#N/A,FALSE,"Sheet3";"PLAN 1999-2",#N/A,FALSE,"Sheet3";"PLAN 2000-1",#N/A,FALSE,"Sheet3";"PLAN 2000-2",#N/A,FALSE,"Sheet3"}</definedName>
    <definedName name="Sewingb" hidden="1">{"PLAN 1999-1",#N/A,FALSE,"Sheet3";"PLAN 1999-2",#N/A,FALSE,"Sheet3";"PLAN 2000-1",#N/A,FALSE,"Sheet3";"PLAN 2000-2",#N/A,FALSE,"Sheet3"}</definedName>
    <definedName name="SL.5" localSheetId="16">#REF!</definedName>
    <definedName name="SL.5" localSheetId="17">#REF!</definedName>
    <definedName name="srtrstts" localSheetId="18" hidden="1">{"原価実績・計画　増産無し",#N/A,FALSE,"Sheet7";"原価実績・計画　増産有り",#N/A,FALSE,"Sheet7"}</definedName>
    <definedName name="srtrstts" localSheetId="5" hidden="1">{"原価実績・計画　増産無し",#N/A,FALSE,"Sheet7";"原価実績・計画　増産有り",#N/A,FALSE,"Sheet7"}</definedName>
    <definedName name="srtrstts" localSheetId="14" hidden="1">{"原価実績・計画　増産無し",#N/A,FALSE,"Sheet7";"原価実績・計画　増産有り",#N/A,FALSE,"Sheet7"}</definedName>
    <definedName name="srtrstts" hidden="1">{"原価実績・計画　増産無し",#N/A,FALSE,"Sheet7";"原価実績・計画　増産有り",#N/A,FALSE,"Sheet7"}</definedName>
    <definedName name="srttehstet" localSheetId="18" hidden="1">{#N/A,#N/A,FALSE,"収支・原価";#N/A,#N/A,FALSE,"収支・原価"}</definedName>
    <definedName name="srttehstet" localSheetId="5" hidden="1">{#N/A,#N/A,FALSE,"収支・原価";#N/A,#N/A,FALSE,"収支・原価"}</definedName>
    <definedName name="srttehstet" localSheetId="14" hidden="1">{#N/A,#N/A,FALSE,"収支・原価";#N/A,#N/A,FALSE,"収支・原価"}</definedName>
    <definedName name="srttehstet" hidden="1">{#N/A,#N/A,FALSE,"収支・原価";#N/A,#N/A,FALSE,"収支・原価"}</definedName>
    <definedName name="SSE" localSheetId="5" hidden="1">{"PLAN 1999-1",#N/A,FALSE,"Sheet4";"PLAN 1999-2",#N/A,FALSE,"Sheet4";"PLAN 2000-1",#N/A,FALSE,"Sheet4";"PLAN 2000-2",#N/A,FALSE,"Sheet4"}</definedName>
    <definedName name="SSE" hidden="1">{"PLAN 1999-1",#N/A,FALSE,"Sheet4";"PLAN 1999-2",#N/A,FALSE,"Sheet4";"PLAN 2000-1",#N/A,FALSE,"Sheet4";"PLAN 2000-2",#N/A,FALSE,"Sheet4"}</definedName>
    <definedName name="SSSS" localSheetId="5" hidden="1">{"PLAN 1999-1",#N/A,FALSE,"Sheet4";"PLAN 1999-2",#N/A,FALSE,"Sheet4";"PLAN 2000-1",#N/A,FALSE,"Sheet4";"PLAN 2000-2",#N/A,FALSE,"Sheet4"}</definedName>
    <definedName name="SSSS" hidden="1">{"PLAN 1999-1",#N/A,FALSE,"Sheet4";"PLAN 1999-2",#N/A,FALSE,"Sheet4";"PLAN 2000-1",#N/A,FALSE,"Sheet4";"PLAN 2000-2",#N/A,FALSE,"Sheet4"}</definedName>
    <definedName name="SSSSSSSSSSSSSSSSS" localSheetId="5" hidden="1">{"収支実績・計画　増産有り",#N/A,FALSE,"Sheet6";"収支実績・計画　増産無し",#N/A,FALSE,"Sheet6"}</definedName>
    <definedName name="SSSSSSSSSSSSSSSSS" hidden="1">{"収支実績・計画　増産有り",#N/A,FALSE,"Sheet6";"収支実績・計画　増産無し",#N/A,FALSE,"Sheet6"}</definedName>
    <definedName name="SSSSSSSSSSSSSSSSSS" localSheetId="5" hidden="1">{"????????????",#N/A,FALSE,"Sheet7";"????????????",#N/A,FALSE,"Sheet7"}</definedName>
    <definedName name="SSSSSSSSSSSSSSSSSS" hidden="1">{"????????????",#N/A,FALSE,"Sheet7";"????????????",#N/A,FALSE,"Sheet7"}</definedName>
    <definedName name="SSSSSSSSSSSSSSSSSSS" localSheetId="5" hidden="1">{"原価実績・計画　増産無し",#N/A,FALSE,"Sheet7";"原価実績・計画　増産有り",#N/A,FALSE,"Sheet7"}</definedName>
    <definedName name="SSSSSSSSSSSSSSSSSSS" hidden="1">{"原価実績・計画　増産無し",#N/A,FALSE,"Sheet7";"原価実績・計画　増産有り",#N/A,FALSE,"Sheet7"}</definedName>
    <definedName name="SSSSSSSSSSSSSSSSSSSS" localSheetId="5" hidden="1">{"原価実績・計画　増産無し",#N/A,FALSE,"Sheet7";"原価実績・計画　増産有り",#N/A,FALSE,"Sheet7"}</definedName>
    <definedName name="SSSSSSSSSSSSSSSSSSSS" hidden="1">{"原価実績・計画　増産無し",#N/A,FALSE,"Sheet7";"原価実績・計画　増産有り",#N/A,FALSE,"Sheet7"}</definedName>
    <definedName name="SSSSSSSSSSSSSSSSSSSSSSSSSSSS" localSheetId="5" hidden="1">{#N/A,#N/A,FALSE,"収支・原価";#N/A,#N/A,FALSE,"収支・原価"}</definedName>
    <definedName name="SSSSSSSSSSSSSSSSSSSSSSSSSSSS" hidden="1">{#N/A,#N/A,FALSE,"収支・原価";#N/A,#N/A,FALSE,"収支・原価"}</definedName>
    <definedName name="t4t4qq4" localSheetId="18" hidden="1">{"収支実績・計画　増産有り",#N/A,FALSE,"Sheet6";"収支実績・計画　増産無し",#N/A,FALSE,"Sheet6"}</definedName>
    <definedName name="t4t4qq4" localSheetId="5" hidden="1">{"収支実績・計画　増産有り",#N/A,FALSE,"Sheet6";"収支実績・計画　増産無し",#N/A,FALSE,"Sheet6"}</definedName>
    <definedName name="t4t4qq4" localSheetId="14" hidden="1">{"収支実績・計画　増産有り",#N/A,FALSE,"Sheet6";"収支実績・計画　増産無し",#N/A,FALSE,"Sheet6"}</definedName>
    <definedName name="t4t4qq4" hidden="1">{"収支実績・計画　増産有り",#N/A,FALSE,"Sheet6";"収支実績・計画　増産無し",#N/A,FALSE,"Sheet6"}</definedName>
    <definedName name="tam" localSheetId="16">'[3]TONG HOP'!#REF!</definedName>
    <definedName name="tam" localSheetId="17">'[3]TONG HOP'!#REF!</definedName>
    <definedName name="TEN.5" localSheetId="16">#REF!</definedName>
    <definedName name="TEN.5" localSheetId="17">#REF!</definedName>
    <definedName name="TextRefCopyRangeCount" hidden="1">76</definedName>
    <definedName name="tgretyerer" localSheetId="18" hidden="1">{#N/A,#N/A,FALSE,"収支・原価";#N/A,#N/A,FALSE,"収支・原価"}</definedName>
    <definedName name="tgretyerer" localSheetId="5" hidden="1">{#N/A,#N/A,FALSE,"収支・原価";#N/A,#N/A,FALSE,"収支・原価"}</definedName>
    <definedName name="tgretyerer" localSheetId="14" hidden="1">{#N/A,#N/A,FALSE,"収支・原価";#N/A,#N/A,FALSE,"収支・原価"}</definedName>
    <definedName name="tgretyerer" hidden="1">{#N/A,#N/A,FALSE,"収支・原価";#N/A,#N/A,FALSE,"収支・原価"}</definedName>
    <definedName name="the" localSheetId="18" hidden="1">{#N/A,#N/A,FALSE,"収支・原価";#N/A,#N/A,FALSE,"収支・原価"}</definedName>
    <definedName name="the" localSheetId="5" hidden="1">{#N/A,#N/A,FALSE,"収支・原価";#N/A,#N/A,FALSE,"収支・原価"}</definedName>
    <definedName name="the" localSheetId="14" hidden="1">{#N/A,#N/A,FALSE,"収支・原価";#N/A,#N/A,FALSE,"収支・原価"}</definedName>
    <definedName name="the" hidden="1">{#N/A,#N/A,FALSE,"収支・原価";#N/A,#N/A,FALSE,"収支・原価"}</definedName>
    <definedName name="thew" localSheetId="18" hidden="1">{#N/A,#N/A,FALSE,"収支・原価";#N/A,#N/A,FALSE,"収支・原価"}</definedName>
    <definedName name="thew" localSheetId="5" hidden="1">{#N/A,#N/A,FALSE,"収支・原価";#N/A,#N/A,FALSE,"収支・原価"}</definedName>
    <definedName name="thew" localSheetId="14" hidden="1">{#N/A,#N/A,FALSE,"収支・原価";#N/A,#N/A,FALSE,"収支・原価"}</definedName>
    <definedName name="thew" hidden="1">{#N/A,#N/A,FALSE,"収支・原価";#N/A,#N/A,FALSE,"収支・原価"}</definedName>
    <definedName name="thww" localSheetId="18" hidden="1">{"原価実績・計画　増産無し",#N/A,FALSE,"Sheet7";"原価実績・計画　増産有り",#N/A,FALSE,"Sheet7"}</definedName>
    <definedName name="thww" localSheetId="5" hidden="1">{"原価実績・計画　増産無し",#N/A,FALSE,"Sheet7";"原価実績・計画　増産有り",#N/A,FALSE,"Sheet7"}</definedName>
    <definedName name="thww" localSheetId="14" hidden="1">{"原価実績・計画　増産無し",#N/A,FALSE,"Sheet7";"原価実績・計画　増産有り",#N/A,FALSE,"Sheet7"}</definedName>
    <definedName name="thww" hidden="1">{"原価実績・計画　増産無し",#N/A,FALSE,"Sheet7";"原価実績・計画　増産有り",#N/A,FALSE,"Sheet7"}</definedName>
    <definedName name="tktkuk" localSheetId="18" hidden="1">{"原価実績・計画　増産無し",#N/A,FALSE,"Sheet7";"原価実績・計画　増産有り",#N/A,FALSE,"Sheet7"}</definedName>
    <definedName name="tktkuk" localSheetId="5" hidden="1">{"原価実績・計画　増産無し",#N/A,FALSE,"Sheet7";"原価実績・計画　増産有り",#N/A,FALSE,"Sheet7"}</definedName>
    <definedName name="tktkuk" localSheetId="14" hidden="1">{"原価実績・計画　増産無し",#N/A,FALSE,"Sheet7";"原価実績・計画　増産有り",#N/A,FALSE,"Sheet7"}</definedName>
    <definedName name="tktkuk" hidden="1">{"原価実績・計画　増産無し",#N/A,FALSE,"Sheet7";"原価実績・計画　増産有り",#N/A,FALSE,"Sheet7"}</definedName>
    <definedName name="trang" localSheetId="5" hidden="1">{#N/A,#N/A,FALSE,"収支・原価";#N/A,#N/A,FALSE,"収支・原価"}</definedName>
    <definedName name="trang" hidden="1">{#N/A,#N/A,FALSE,"収支・原価";#N/A,#N/A,FALSE,"収支・原価"}</definedName>
    <definedName name="tt4t4" localSheetId="18" hidden="1">{"原価実績・計画　増産無し",#N/A,FALSE,"Sheet7";"原価実績・計画　増産有り",#N/A,FALSE,"Sheet7"}</definedName>
    <definedName name="tt4t4" localSheetId="5" hidden="1">{"原価実績・計画　増産無し",#N/A,FALSE,"Sheet7";"原価実績・計画　増産有り",#N/A,FALSE,"Sheet7"}</definedName>
    <definedName name="tt4t4" localSheetId="14" hidden="1">{"原価実績・計画　増産無し",#N/A,FALSE,"Sheet7";"原価実績・計画　増産有り",#N/A,FALSE,"Sheet7"}</definedName>
    <definedName name="tt4t4" hidden="1">{"原価実績・計画　増産無し",#N/A,FALSE,"Sheet7";"原価実績・計画　増産有り",#N/A,FALSE,"Sheet7"}</definedName>
    <definedName name="TTTTTTTTTTTTT" localSheetId="5" hidden="1">{"????????????",#N/A,FALSE,"Sheet7";"????????????",#N/A,FALSE,"Sheet7"}</definedName>
    <definedName name="TTTTTTTTTTTTT" hidden="1">{"????????????",#N/A,FALSE,"Sheet7";"????????????",#N/A,FALSE,"Sheet7"}</definedName>
    <definedName name="TTTTTTTTTTTTTTTTTTTTT" localSheetId="5" hidden="1">{"原価実績・計画　増産無し",#N/A,FALSE,"Sheet7";"原価実績・計画　増産有り",#N/A,FALSE,"Sheet7"}</definedName>
    <definedName name="TTTTTTTTTTTTTTTTTTTTT" hidden="1">{"原価実績・計画　増産無し",#N/A,FALSE,"Sheet7";"原価実績・計画　増産有り",#N/A,FALSE,"Sheet7"}</definedName>
    <definedName name="tyjtyjnt" localSheetId="18" hidden="1">{"収支実績・計画　増産有り",#N/A,FALSE,"Sheet6";"収支実績・計画　増産無し",#N/A,FALSE,"Sheet6"}</definedName>
    <definedName name="tyjtyjnt" localSheetId="5" hidden="1">{"収支実績・計画　増産有り",#N/A,FALSE,"Sheet6";"収支実績・計画　増産無し",#N/A,FALSE,"Sheet6"}</definedName>
    <definedName name="tyjtyjnt" localSheetId="14" hidden="1">{"収支実績・計画　増産有り",#N/A,FALSE,"Sheet6";"収支実績・計画　増産無し",#N/A,FALSE,"Sheet6"}</definedName>
    <definedName name="tyjtyjnt" hidden="1">{"収支実績・計画　増産有り",#N/A,FALSE,"Sheet6";"収支実績・計画　増産無し",#N/A,FALSE,"Sheet6"}</definedName>
    <definedName name="tytyuuuu" localSheetId="18" hidden="1">{"PLAN 1999-1",#N/A,FALSE,"Sheet3";"PLAN 1999-2",#N/A,FALSE,"Sheet3";"PLAN 2000-1",#N/A,FALSE,"Sheet3";"PLAN 2000-2",#N/A,FALSE,"Sheet3"}</definedName>
    <definedName name="tytyuuuu" localSheetId="5" hidden="1">{"PLAN 1999-1",#N/A,FALSE,"Sheet3";"PLAN 1999-2",#N/A,FALSE,"Sheet3";"PLAN 2000-1",#N/A,FALSE,"Sheet3";"PLAN 2000-2",#N/A,FALSE,"Sheet3"}</definedName>
    <definedName name="tytyuuuu" localSheetId="14" hidden="1">{"PLAN 1999-1",#N/A,FALSE,"Sheet3";"PLAN 1999-2",#N/A,FALSE,"Sheet3";"PLAN 2000-1",#N/A,FALSE,"Sheet3";"PLAN 2000-2",#N/A,FALSE,"Sheet3"}</definedName>
    <definedName name="tytyuuuu" hidden="1">{"PLAN 1999-1",#N/A,FALSE,"Sheet3";"PLAN 1999-2",#N/A,FALSE,"Sheet3";"PLAN 2000-1",#N/A,FALSE,"Sheet3";"PLAN 2000-2",#N/A,FALSE,"Sheet3"}</definedName>
    <definedName name="tyyhjjh" localSheetId="18" hidden="1">{#N/A,#N/A,FALSE,"収支・原価";#N/A,#N/A,FALSE,"収支・原価"}</definedName>
    <definedName name="tyyhjjh" localSheetId="5" hidden="1">{#N/A,#N/A,FALSE,"収支・原価";#N/A,#N/A,FALSE,"収支・原価"}</definedName>
    <definedName name="tyyhjjh" localSheetId="14" hidden="1">{#N/A,#N/A,FALSE,"収支・原価";#N/A,#N/A,FALSE,"収支・原価"}</definedName>
    <definedName name="tyyhjjh" hidden="1">{#N/A,#N/A,FALSE,"収支・原価";#N/A,#N/A,FALSE,"収支・原価"}</definedName>
    <definedName name="uiuuyyuyu" localSheetId="18" hidden="1">{"原価実績・計画　増産無し",#N/A,FALSE,"Sheet7";"原価実績・計画　増産有り",#N/A,FALSE,"Sheet7"}</definedName>
    <definedName name="uiuuyyuyu" localSheetId="5" hidden="1">{"原価実績・計画　増産無し",#N/A,FALSE,"Sheet7";"原価実績・計画　増産有り",#N/A,FALSE,"Sheet7"}</definedName>
    <definedName name="uiuuyyuyu" localSheetId="14" hidden="1">{"原価実績・計画　増産無し",#N/A,FALSE,"Sheet7";"原価実績・計画　増産有り",#N/A,FALSE,"Sheet7"}</definedName>
    <definedName name="uiuuyyuyu" hidden="1">{"原価実績・計画　増産無し",#N/A,FALSE,"Sheet7";"原価実績・計画　増産有り",#N/A,FALSE,"Sheet7"}</definedName>
    <definedName name="Usance" localSheetId="5" hidden="1">{"????????????",#N/A,FALSE,"Sheet7";"????????????",#N/A,FALSE,"Sheet7"}</definedName>
    <definedName name="Usance" hidden="1">{"????????????",#N/A,FALSE,"Sheet7";"????????????",#N/A,FALSE,"Sheet7"}</definedName>
    <definedName name="uusr5usr6u" localSheetId="18" hidden="1">{#N/A,#N/A,FALSE,"収支・原価";#N/A,#N/A,FALSE,"収支・原価"}</definedName>
    <definedName name="uusr5usr6u" localSheetId="5" hidden="1">{#N/A,#N/A,FALSE,"収支・原価";#N/A,#N/A,FALSE,"収支・原価"}</definedName>
    <definedName name="uusr5usr6u" localSheetId="14" hidden="1">{#N/A,#N/A,FALSE,"収支・原価";#N/A,#N/A,FALSE,"収支・原価"}</definedName>
    <definedName name="uusr5usr6u" hidden="1">{#N/A,#N/A,FALSE,"収支・原価";#N/A,#N/A,FALSE,"収支・原価"}</definedName>
    <definedName name="UUUUUUUUUUUUU" localSheetId="5" hidden="1">{"????????????",#N/A,FALSE,"Sheet7";"????????????",#N/A,FALSE,"Sheet7"}</definedName>
    <definedName name="UUUUUUUUUUUUU" hidden="1">{"????????????",#N/A,FALSE,"Sheet7";"????????????",#N/A,FALSE,"Sheet7"}</definedName>
    <definedName name="UUUUUUUUUUUUUUUU" localSheetId="5" hidden="1">{#N/A,#N/A,FALSE,"収支・原価";#N/A,#N/A,FALSE,"収支・原価"}</definedName>
    <definedName name="UUUUUUUUUUUUUUUU" hidden="1">{#N/A,#N/A,FALSE,"収支・原価";#N/A,#N/A,FALSE,"収支・原価"}</definedName>
    <definedName name="uyhghjh" localSheetId="18" hidden="1">{#N/A,#N/A,FALSE,"収支・原価";#N/A,#N/A,FALSE,"収支・原価"}</definedName>
    <definedName name="uyhghjh" localSheetId="5" hidden="1">{#N/A,#N/A,FALSE,"収支・原価";#N/A,#N/A,FALSE,"収支・原価"}</definedName>
    <definedName name="uyhghjh" localSheetId="14" hidden="1">{#N/A,#N/A,FALSE,"収支・原価";#N/A,#N/A,FALSE,"収支・原価"}</definedName>
    <definedName name="uyhghjh" hidden="1">{#N/A,#N/A,FALSE,"収支・原価";#N/A,#N/A,FALSE,"収支・原価"}</definedName>
    <definedName name="var" localSheetId="5" hidden="1">#REF!</definedName>
    <definedName name="var" hidden="1">#REF!</definedName>
    <definedName name="VVVV" localSheetId="5" hidden="1">{"????????????",#N/A,FALSE,"Sheet7";"????????????",#N/A,FALSE,"Sheet7"}</definedName>
    <definedName name="VVVV" hidden="1">{"????????????",#N/A,FALSE,"Sheet7";"????????????",#N/A,FALSE,"Sheet7"}</definedName>
    <definedName name="W" localSheetId="18" hidden="1">{"PLAN 1999-1",#N/A,FALSE,"Sheet4";"PLAN 1999-2",#N/A,FALSE,"Sheet4";"PLAN 2000-1",#N/A,FALSE,"Sheet4";"PLAN 2000-2",#N/A,FALSE,"Sheet4"}</definedName>
    <definedName name="W" localSheetId="5" hidden="1">{"PLAN 1999-1",#N/A,FALSE,"Sheet4";"PLAN 1999-2",#N/A,FALSE,"Sheet4";"PLAN 2000-1",#N/A,FALSE,"Sheet4";"PLAN 2000-2",#N/A,FALSE,"Sheet4"}</definedName>
    <definedName name="W" localSheetId="14" hidden="1">{"PLAN 1999-1",#N/A,FALSE,"Sheet4";"PLAN 1999-2",#N/A,FALSE,"Sheet4";"PLAN 2000-1",#N/A,FALSE,"Sheet4";"PLAN 2000-2",#N/A,FALSE,"Sheet4"}</definedName>
    <definedName name="W" hidden="1">{"PLAN 1999-1",#N/A,FALSE,"Sheet4";"PLAN 1999-2",#N/A,FALSE,"Sheet4";"PLAN 2000-1",#N/A,FALSE,"Sheet4";"PLAN 2000-2",#N/A,FALSE,"Sheet4"}</definedName>
    <definedName name="w4tw4tw4" localSheetId="18" hidden="1">{"PLAN 1999-1",#N/A,FALSE,"Sheet4";"PLAN 1999-2",#N/A,FALSE,"Sheet4";"PLAN 2000-1",#N/A,FALSE,"Sheet4";"PLAN 2000-2",#N/A,FALSE,"Sheet4"}</definedName>
    <definedName name="w4tw4tw4" localSheetId="5" hidden="1">{"PLAN 1999-1",#N/A,FALSE,"Sheet4";"PLAN 1999-2",#N/A,FALSE,"Sheet4";"PLAN 2000-1",#N/A,FALSE,"Sheet4";"PLAN 2000-2",#N/A,FALSE,"Sheet4"}</definedName>
    <definedName name="w4tw4tw4" localSheetId="14" hidden="1">{"PLAN 1999-1",#N/A,FALSE,"Sheet4";"PLAN 1999-2",#N/A,FALSE,"Sheet4";"PLAN 2000-1",#N/A,FALSE,"Sheet4";"PLAN 2000-2",#N/A,FALSE,"Sheet4"}</definedName>
    <definedName name="w4tw4tw4" hidden="1">{"PLAN 1999-1",#N/A,FALSE,"Sheet4";"PLAN 1999-2",#N/A,FALSE,"Sheet4";"PLAN 2000-1",#N/A,FALSE,"Sheet4";"PLAN 2000-2",#N/A,FALSE,"Sheet4"}</definedName>
    <definedName name="wfwefw" localSheetId="5" hidden="1">{"原価実績・計画　増産無し",#N/A,FALSE,"Sheet7";"原価実績・計画　増産有り",#N/A,FALSE,"Sheet7"}</definedName>
    <definedName name="wfwefw" hidden="1">{"原価実績・計画　増産無し",#N/A,FALSE,"Sheet7";"原価実績・計画　増産有り",#N/A,FALSE,"Sheet7"}</definedName>
    <definedName name="Wrking" localSheetId="18" hidden="1">{"原価実績・計画　増産無し",#N/A,FALSE,"Sheet7";"原価実績・計画　増産有り",#N/A,FALSE,"Sheet7"}</definedName>
    <definedName name="Wrking" localSheetId="5" hidden="1">{"原価実績・計画　増産無し",#N/A,FALSE,"Sheet7";"原価実績・計画　増産有り",#N/A,FALSE,"Sheet7"}</definedName>
    <definedName name="Wrking" localSheetId="14" hidden="1">{"原価実績・計画　増産無し",#N/A,FALSE,"Sheet7";"原価実績・計画　増産有り",#N/A,FALSE,"Sheet7"}</definedName>
    <definedName name="Wrking" hidden="1">{"原価実績・計画　増産無し",#N/A,FALSE,"Sheet7";"原価実績・計画　増産有り",#N/A,FALSE,"Sheet7"}</definedName>
    <definedName name="wrn.????." localSheetId="18" hidden="1">{#N/A,#N/A,FALSE,"?????";#N/A,#N/A,FALSE,"?????"}</definedName>
    <definedName name="wrn.????." localSheetId="5" hidden="1">{#N/A,#N/A,FALSE,"?????";#N/A,#N/A,FALSE,"?????"}</definedName>
    <definedName name="wrn.????." localSheetId="14" hidden="1">{#N/A,#N/A,FALSE,"?????";#N/A,#N/A,FALSE,"?????"}</definedName>
    <definedName name="wrn.????." hidden="1">{#N/A,#N/A,FALSE,"?????";#N/A,#N/A,FALSE,"?????"}</definedName>
    <definedName name="wrn.PLANSALESAMT." localSheetId="18" hidden="1">{"PLAN 1999-1",#N/A,FALSE,"Sheet4";"PLAN 1999-2",#N/A,FALSE,"Sheet4";"PLAN 2000-1",#N/A,FALSE,"Sheet4";"PLAN 2000-2",#N/A,FALSE,"Sheet4"}</definedName>
    <definedName name="wrn.PLANSALESAMT." localSheetId="5" hidden="1">{"PLAN 1999-1",#N/A,FALSE,"Sheet4";"PLAN 1999-2",#N/A,FALSE,"Sheet4";"PLAN 2000-1",#N/A,FALSE,"Sheet4";"PLAN 2000-2",#N/A,FALSE,"Sheet4"}</definedName>
    <definedName name="wrn.PLANSALESAMT." localSheetId="14" hidden="1">{"PLAN 1999-1",#N/A,FALSE,"Sheet4";"PLAN 1999-2",#N/A,FALSE,"Sheet4";"PLAN 2000-1",#N/A,FALSE,"Sheet4";"PLAN 2000-2",#N/A,FALSE,"Sheet4"}</definedName>
    <definedName name="wrn.PLANSALESAMT." hidden="1">{"PLAN 1999-1",#N/A,FALSE,"Sheet4";"PLAN 1999-2",#N/A,FALSE,"Sheet4";"PLAN 2000-1",#N/A,FALSE,"Sheet4";"PLAN 2000-2",#N/A,FALSE,"Sheet4"}</definedName>
    <definedName name="wrn.PLANSALESmts." localSheetId="18" hidden="1">{"PLAN 1999-1",#N/A,FALSE,"Sheet3";"PLAN 1999-2",#N/A,FALSE,"Sheet3";"PLAN 2000-1",#N/A,FALSE,"Sheet3";"PLAN 2000-2",#N/A,FALSE,"Sheet3"}</definedName>
    <definedName name="wrn.PLANSALESmts." localSheetId="5" hidden="1">{"PLAN 1999-1",#N/A,FALSE,"Sheet3";"PLAN 1999-2",#N/A,FALSE,"Sheet3";"PLAN 2000-1",#N/A,FALSE,"Sheet3";"PLAN 2000-2",#N/A,FALSE,"Sheet3"}</definedName>
    <definedName name="wrn.PLANSALESmts." localSheetId="14" hidden="1">{"PLAN 1999-1",#N/A,FALSE,"Sheet3";"PLAN 1999-2",#N/A,FALSE,"Sheet3";"PLAN 2000-1",#N/A,FALSE,"Sheet3";"PLAN 2000-2",#N/A,FALSE,"Sheet3"}</definedName>
    <definedName name="wrn.PLANSALESmts." hidden="1">{"PLAN 1999-1",#N/A,FALSE,"Sheet3";"PLAN 1999-2",#N/A,FALSE,"Sheet3";"PLAN 2000-1",#N/A,FALSE,"Sheet3";"PLAN 2000-2",#N/A,FALSE,"Sheet3"}</definedName>
    <definedName name="wrn.原価印刷." localSheetId="18" hidden="1">{"原価実績・計画　増産無し",#N/A,FALSE,"Sheet7";"原価実績・計画　増産有り",#N/A,FALSE,"Sheet7"}</definedName>
    <definedName name="wrn.原価印刷." localSheetId="5" hidden="1">{"原価実績・計画　増産無し",#N/A,FALSE,"Sheet7";"原価実績・計画　増産有り",#N/A,FALSE,"Sheet7"}</definedName>
    <definedName name="wrn.原価印刷." localSheetId="14" hidden="1">{"原価実績・計画　増産無し",#N/A,FALSE,"Sheet7";"原価実績・計画　増産有り",#N/A,FALSE,"Sheet7"}</definedName>
    <definedName name="wrn.原価印刷." hidden="1">{"原価実績・計画　増産無し",#N/A,FALSE,"Sheet7";"原価実績・計画　増産有り",#N/A,FALSE,"Sheet7"}</definedName>
    <definedName name="wrn.収支印刷." localSheetId="18" hidden="1">{"収支実績・計画　増産有り",#N/A,FALSE,"Sheet6";"収支実績・計画　増産無し",#N/A,FALSE,"Sheet6"}</definedName>
    <definedName name="wrn.収支印刷." localSheetId="5" hidden="1">{"収支実績・計画　増産有り",#N/A,FALSE,"Sheet6";"収支実績・計画　増産無し",#N/A,FALSE,"Sheet6"}</definedName>
    <definedName name="wrn.収支印刷." localSheetId="14" hidden="1">{"収支実績・計画　増産有り",#N/A,FALSE,"Sheet6";"収支実績・計画　増産無し",#N/A,FALSE,"Sheet6"}</definedName>
    <definedName name="wrn.収支印刷." hidden="1">{"収支実績・計画　増産有り",#N/A,FALSE,"Sheet6";"収支実績・計画　増産無し",#N/A,FALSE,"Sheet6"}</definedName>
    <definedName name="wrn.収支推移." localSheetId="18" hidden="1">{#N/A,#N/A,FALSE,"収支・原価";#N/A,#N/A,FALSE,"収支・原価"}</definedName>
    <definedName name="wrn.収支推移." localSheetId="5" hidden="1">{#N/A,#N/A,FALSE,"収支・原価";#N/A,#N/A,FALSE,"収支・原価"}</definedName>
    <definedName name="wrn.収支推移." localSheetId="14" hidden="1">{#N/A,#N/A,FALSE,"収支・原価";#N/A,#N/A,FALSE,"収支・原価"}</definedName>
    <definedName name="wrn.収支推移." hidden="1">{#N/A,#N/A,FALSE,"収支・原価";#N/A,#N/A,FALSE,"収支・原価"}</definedName>
    <definedName name="wt4tw4w4t" localSheetId="18" hidden="1">{"PLAN 1999-1",#N/A,FALSE,"Sheet4";"PLAN 1999-2",#N/A,FALSE,"Sheet4";"PLAN 2000-1",#N/A,FALSE,"Sheet4";"PLAN 2000-2",#N/A,FALSE,"Sheet4"}</definedName>
    <definedName name="wt4tw4w4t" localSheetId="5" hidden="1">{"PLAN 1999-1",#N/A,FALSE,"Sheet4";"PLAN 1999-2",#N/A,FALSE,"Sheet4";"PLAN 2000-1",#N/A,FALSE,"Sheet4";"PLAN 2000-2",#N/A,FALSE,"Sheet4"}</definedName>
    <definedName name="wt4tw4w4t" localSheetId="14" hidden="1">{"PLAN 1999-1",#N/A,FALSE,"Sheet4";"PLAN 1999-2",#N/A,FALSE,"Sheet4";"PLAN 2000-1",#N/A,FALSE,"Sheet4";"PLAN 2000-2",#N/A,FALSE,"Sheet4"}</definedName>
    <definedName name="wt4tw4w4t" hidden="1">{"PLAN 1999-1",#N/A,FALSE,"Sheet4";"PLAN 1999-2",#N/A,FALSE,"Sheet4";"PLAN 2000-1",#N/A,FALSE,"Sheet4";"PLAN 2000-2",#N/A,FALSE,"Sheet4"}</definedName>
    <definedName name="wuieryuiqwyruwe" localSheetId="5" hidden="1">{"原価実績・計画　増産無し",#N/A,FALSE,"Sheet7";"原価実績・計画　増産有り",#N/A,FALSE,"Sheet7"}</definedName>
    <definedName name="wuieryuiqwyruwe" hidden="1">{"原価実績・計画　増産無し",#N/A,FALSE,"Sheet7";"原価実績・計画　増産有り",#N/A,FALSE,"Sheet7"}</definedName>
    <definedName name="wwwww" localSheetId="18" hidden="1">{"????????????",#N/A,FALSE,"Sheet7";"????????????",#N/A,FALSE,"Sheet7"}</definedName>
    <definedName name="wwwww" localSheetId="5" hidden="1">{"????????????",#N/A,FALSE,"Sheet7";"????????????",#N/A,FALSE,"Sheet7"}</definedName>
    <definedName name="wwwww" localSheetId="14" hidden="1">{"????????????",#N/A,FALSE,"Sheet7";"????????????",#N/A,FALSE,"Sheet7"}</definedName>
    <definedName name="wwwww" hidden="1">{"????????????",#N/A,FALSE,"Sheet7";"????????????",#N/A,FALSE,"Sheet7"}</definedName>
    <definedName name="wwwwww" localSheetId="18" hidden="1">{#N/A,#N/A,FALSE,"収支・原価";#N/A,#N/A,FALSE,"収支・原価"}</definedName>
    <definedName name="wwwwww" localSheetId="5" hidden="1">{#N/A,#N/A,FALSE,"収支・原価";#N/A,#N/A,FALSE,"収支・原価"}</definedName>
    <definedName name="wwwwww" localSheetId="14" hidden="1">{#N/A,#N/A,FALSE,"収支・原価";#N/A,#N/A,FALSE,"収支・原価"}</definedName>
    <definedName name="wwwwww" hidden="1">{#N/A,#N/A,FALSE,"収支・原価";#N/A,#N/A,FALSE,"収支・原価"}</definedName>
    <definedName name="wwwwwwwwwwww" localSheetId="5" hidden="1">#REF!</definedName>
    <definedName name="wwwwwwwwwwww" hidden="1">#REF!</definedName>
    <definedName name="WWWWWWWWWWWWWWWW" localSheetId="5" hidden="1">{#N/A,#N/A,FALSE,"収支・原価";#N/A,#N/A,FALSE,"収支・原価"}</definedName>
    <definedName name="WWWWWWWWWWWWWWWW" hidden="1">{#N/A,#N/A,FALSE,"収支・原価";#N/A,#N/A,FALSE,"収支・原価"}</definedName>
    <definedName name="WWWWWWWWWWWWWWWWWWWWW" localSheetId="5" hidden="1">{"PLAN 1999-1",#N/A,FALSE,"Sheet3";"PLAN 1999-2",#N/A,FALSE,"Sheet3";"PLAN 2000-1",#N/A,FALSE,"Sheet3";"PLAN 2000-2",#N/A,FALSE,"Sheet3"}</definedName>
    <definedName name="WWWWWWWWWWWWWWWWWWWWW" hidden="1">{"PLAN 1999-1",#N/A,FALSE,"Sheet3";"PLAN 1999-2",#N/A,FALSE,"Sheet3";"PLAN 2000-1",#N/A,FALSE,"Sheet3";"PLAN 2000-2",#N/A,FALSE,"Sheet3"}</definedName>
    <definedName name="x" localSheetId="18" hidden="1">{#N/A,#N/A,FALSE,"収支・原価";#N/A,#N/A,FALSE,"収支・原価"}</definedName>
    <definedName name="XREF_COLUMN_2" localSheetId="5" hidden="1">#REF!</definedName>
    <definedName name="XREF_COLUMN_2" hidden="1">#REF!</definedName>
    <definedName name="XREF_COLUMN_5" localSheetId="5" hidden="1">#REF!</definedName>
    <definedName name="XREF_COLUMN_5" hidden="1">#REF!</definedName>
    <definedName name="XRefActiveRow" localSheetId="5" hidden="1">#REF!</definedName>
    <definedName name="XRefActiveRow" hidden="1">#REF!</definedName>
    <definedName name="XRefColumnsCount" hidden="1">6</definedName>
    <definedName name="XRefCopy1Row" localSheetId="5" hidden="1">#REF!</definedName>
    <definedName name="XRefCopy1Row" hidden="1">#REF!</definedName>
    <definedName name="XRefCopy2Row" localSheetId="5" hidden="1">#REF!</definedName>
    <definedName name="XRefCopy2Row" hidden="1">#REF!</definedName>
    <definedName name="XRefCopy3Row" localSheetId="5" hidden="1">#REF!</definedName>
    <definedName name="XRefCopy3Row" hidden="1">#REF!</definedName>
    <definedName name="XRefCopy4Row" localSheetId="5" hidden="1">#REF!</definedName>
    <definedName name="XRefCopy4Row" hidden="1">#REF!</definedName>
    <definedName name="XRefCopy6Row" localSheetId="5" hidden="1">#REF!</definedName>
    <definedName name="XRefCopy6Row" hidden="1">#REF!</definedName>
    <definedName name="XRefCopy7Row" localSheetId="5" hidden="1">#REF!</definedName>
    <definedName name="XRefCopy7Row" hidden="1">#REF!</definedName>
    <definedName name="XRefCopy8Row" localSheetId="5" hidden="1">#REF!</definedName>
    <definedName name="XRefCopy8Row" hidden="1">#REF!</definedName>
    <definedName name="XRefCopy9Row" localSheetId="5" hidden="1">#REF!</definedName>
    <definedName name="XRefCopy9Row" hidden="1">#REF!</definedName>
    <definedName name="XRefCopyRangeCount" hidden="1">9</definedName>
    <definedName name="XRefPaste1" localSheetId="5" hidden="1">#REF!</definedName>
    <definedName name="XRefPaste1" hidden="1">#REF!</definedName>
    <definedName name="XRefPaste1Row" localSheetId="5" hidden="1">#REF!</definedName>
    <definedName name="XRefPaste1Row" hidden="1">#REF!</definedName>
    <definedName name="XRefPaste2" localSheetId="5" hidden="1">#REF!</definedName>
    <definedName name="XRefPaste2" hidden="1">#REF!</definedName>
    <definedName name="XRefPaste2Row" localSheetId="5" hidden="1">#REF!</definedName>
    <definedName name="XRefPaste2Row" hidden="1">#REF!</definedName>
    <definedName name="XRefPaste3" localSheetId="5" hidden="1">#REF!</definedName>
    <definedName name="XRefPaste3" hidden="1">#REF!</definedName>
    <definedName name="XRefPaste3Row" localSheetId="5" hidden="1">#REF!</definedName>
    <definedName name="XRefPaste3Row" hidden="1">#REF!</definedName>
    <definedName name="XRefPaste4" localSheetId="5" hidden="1">#REF!</definedName>
    <definedName name="XRefPaste4" hidden="1">#REF!</definedName>
    <definedName name="XRefPaste4Row" localSheetId="5" hidden="1">#REF!</definedName>
    <definedName name="XRefPaste4Row" hidden="1">#REF!</definedName>
    <definedName name="XRefPaste5" localSheetId="5" hidden="1">#REF!</definedName>
    <definedName name="XRefPaste5" hidden="1">#REF!</definedName>
    <definedName name="XRefPaste5Row" localSheetId="5" hidden="1">#REF!</definedName>
    <definedName name="XRefPaste5Row" hidden="1">#REF!</definedName>
    <definedName name="XRefPaste6" localSheetId="5" hidden="1">#REF!</definedName>
    <definedName name="XRefPaste6" hidden="1">#REF!</definedName>
    <definedName name="XRefPaste6Row" localSheetId="5" hidden="1">#REF!</definedName>
    <definedName name="XRefPaste6Row" hidden="1">#REF!</definedName>
    <definedName name="XRefPaste7" localSheetId="5" hidden="1">#REF!</definedName>
    <definedName name="XRefPaste7" hidden="1">#REF!</definedName>
    <definedName name="XRefPaste7Row" localSheetId="5" hidden="1">#REF!</definedName>
    <definedName name="XRefPaste7Row" hidden="1">#REF!</definedName>
    <definedName name="XRefPaste8" localSheetId="5" hidden="1">#REF!</definedName>
    <definedName name="XRefPaste8" hidden="1">#REF!</definedName>
    <definedName name="XRefPaste8Row" localSheetId="5" hidden="1">#REF!</definedName>
    <definedName name="XRefPaste8Row" hidden="1">#REF!</definedName>
    <definedName name="XRefPasteRangeCount" hidden="1">8</definedName>
    <definedName name="XX" localSheetId="18" hidden="1">#REF!</definedName>
    <definedName name="XX" localSheetId="4" hidden="1">#REF!</definedName>
    <definedName name="XX" localSheetId="16" hidden="1">#REF!</definedName>
    <definedName name="XX" localSheetId="17" hidden="1">#REF!</definedName>
    <definedName name="XX" localSheetId="5" hidden="1">#REF!</definedName>
    <definedName name="XX" localSheetId="9" hidden="1">#REF!</definedName>
    <definedName name="XX" localSheetId="7" hidden="1">#REF!</definedName>
    <definedName name="XX" localSheetId="14" hidden="1">#REF!</definedName>
    <definedName name="XX" hidden="1">#REF!</definedName>
    <definedName name="XXXX" localSheetId="5" hidden="1">{"????????????",#N/A,FALSE,"Sheet7";"????????????",#N/A,FALSE,"Sheet7"}</definedName>
    <definedName name="XXXX" hidden="1">{"????????????",#N/A,FALSE,"Sheet7";"????????????",#N/A,FALSE,"Sheet7"}</definedName>
    <definedName name="xxxxxxxxxxxxx" localSheetId="18" hidden="1">{"????????????",#N/A,FALSE,"Sheet7";"????????????",#N/A,FALSE,"Sheet7"}</definedName>
    <definedName name="xxxxxxxxxxxxx" localSheetId="5" hidden="1">{"????????????",#N/A,FALSE,"Sheet7";"????????????",#N/A,FALSE,"Sheet7"}</definedName>
    <definedName name="xxxxxxxxxxxxx" localSheetId="14" hidden="1">{"????????????",#N/A,FALSE,"Sheet7";"????????????",#N/A,FALSE,"Sheet7"}</definedName>
    <definedName name="xxxxxxxxxxxxx" hidden="1">{"????????????",#N/A,FALSE,"Sheet7";"????????????",#N/A,FALSE,"Sheet7"}</definedName>
    <definedName name="yaty4y" localSheetId="18" hidden="1">{"原価実績・計画　増産無し",#N/A,FALSE,"Sheet7";"原価実績・計画　増産有り",#N/A,FALSE,"Sheet7"}</definedName>
    <definedName name="yaty4y" localSheetId="5" hidden="1">{"原価実績・計画　増産無し",#N/A,FALSE,"Sheet7";"原価実績・計画　増産有り",#N/A,FALSE,"Sheet7"}</definedName>
    <definedName name="yaty4y" localSheetId="14" hidden="1">{"原価実績・計画　増産無し",#N/A,FALSE,"Sheet7";"原価実績・計画　増産有り",#N/A,FALSE,"Sheet7"}</definedName>
    <definedName name="yaty4y" hidden="1">{"原価実績・計画　増産無し",#N/A,FALSE,"Sheet7";"原価実績・計画　増産有り",#N/A,FALSE,"Sheet7"}</definedName>
    <definedName name="yeaeryae" localSheetId="18" hidden="1">{#N/A,#N/A,FALSE,"収支・原価";#N/A,#N/A,FALSE,"収支・原価"}</definedName>
    <definedName name="yeaeryae" localSheetId="5" hidden="1">{#N/A,#N/A,FALSE,"収支・原価";#N/A,#N/A,FALSE,"収支・原価"}</definedName>
    <definedName name="yeaeryae" localSheetId="14" hidden="1">{#N/A,#N/A,FALSE,"収支・原価";#N/A,#N/A,FALSE,"収支・原価"}</definedName>
    <definedName name="yeaeryae" hidden="1">{#N/A,#N/A,FALSE,"収支・原価";#N/A,#N/A,FALSE,"収支・原価"}</definedName>
    <definedName name="yeeyaeayr" localSheetId="18" hidden="1">{"PLAN 1999-1",#N/A,FALSE,"Sheet4";"PLAN 1999-2",#N/A,FALSE,"Sheet4";"PLAN 2000-1",#N/A,FALSE,"Sheet4";"PLAN 2000-2",#N/A,FALSE,"Sheet4"}</definedName>
    <definedName name="yeeyaeayr" localSheetId="5" hidden="1">{"PLAN 1999-1",#N/A,FALSE,"Sheet4";"PLAN 1999-2",#N/A,FALSE,"Sheet4";"PLAN 2000-1",#N/A,FALSE,"Sheet4";"PLAN 2000-2",#N/A,FALSE,"Sheet4"}</definedName>
    <definedName name="yeeyaeayr" localSheetId="14" hidden="1">{"PLAN 1999-1",#N/A,FALSE,"Sheet4";"PLAN 1999-2",#N/A,FALSE,"Sheet4";"PLAN 2000-1",#N/A,FALSE,"Sheet4";"PLAN 2000-2",#N/A,FALSE,"Sheet4"}</definedName>
    <definedName name="yeeyaeayr" hidden="1">{"PLAN 1999-1",#N/A,FALSE,"Sheet4";"PLAN 1999-2",#N/A,FALSE,"Sheet4";"PLAN 2000-1",#N/A,FALSE,"Sheet4";"PLAN 2000-2",#N/A,FALSE,"Sheet4"}</definedName>
    <definedName name="ylgygo" localSheetId="18" hidden="1">{"PLAN 1999-1",#N/A,FALSE,"Sheet4";"PLAN 1999-2",#N/A,FALSE,"Sheet4";"PLAN 2000-1",#N/A,FALSE,"Sheet4";"PLAN 2000-2",#N/A,FALSE,"Sheet4"}</definedName>
    <definedName name="ylgygo" localSheetId="5" hidden="1">{"PLAN 1999-1",#N/A,FALSE,"Sheet4";"PLAN 1999-2",#N/A,FALSE,"Sheet4";"PLAN 2000-1",#N/A,FALSE,"Sheet4";"PLAN 2000-2",#N/A,FALSE,"Sheet4"}</definedName>
    <definedName name="ylgygo" localSheetId="14" hidden="1">{"PLAN 1999-1",#N/A,FALSE,"Sheet4";"PLAN 1999-2",#N/A,FALSE,"Sheet4";"PLAN 2000-1",#N/A,FALSE,"Sheet4";"PLAN 2000-2",#N/A,FALSE,"Sheet4"}</definedName>
    <definedName name="ylgygo" hidden="1">{"PLAN 1999-1",#N/A,FALSE,"Sheet4";"PLAN 1999-2",#N/A,FALSE,"Sheet4";"PLAN 2000-1",#N/A,FALSE,"Sheet4";"PLAN 2000-2",#N/A,FALSE,"Sheet4"}</definedName>
    <definedName name="yoiooouo" localSheetId="18" hidden="1">{"原価実績・計画　増産無し",#N/A,FALSE,"Sheet7";"原価実績・計画　増産有り",#N/A,FALSE,"Sheet7"}</definedName>
    <definedName name="yoiooouo" localSheetId="5" hidden="1">{"原価実績・計画　増産無し",#N/A,FALSE,"Sheet7";"原価実績・計画　増産有り",#N/A,FALSE,"Sheet7"}</definedName>
    <definedName name="yoiooouo" localSheetId="14" hidden="1">{"原価実績・計画　増産無し",#N/A,FALSE,"Sheet7";"原価実績・計画　増産有り",#N/A,FALSE,"Sheet7"}</definedName>
    <definedName name="yoiooouo" hidden="1">{"原価実績・計画　増産無し",#N/A,FALSE,"Sheet7";"原価実績・計画　増産有り",#N/A,FALSE,"Sheet7"}</definedName>
    <definedName name="yrere6re" localSheetId="18" hidden="1">{#N/A,#N/A,FALSE,"収支・原価";#N/A,#N/A,FALSE,"収支・原価"}</definedName>
    <definedName name="yrere6re" localSheetId="5" hidden="1">{#N/A,#N/A,FALSE,"収支・原価";#N/A,#N/A,FALSE,"収支・原価"}</definedName>
    <definedName name="yrere6re" localSheetId="14" hidden="1">{#N/A,#N/A,FALSE,"収支・原価";#N/A,#N/A,FALSE,"収支・原価"}</definedName>
    <definedName name="yrere6re" hidden="1">{#N/A,#N/A,FALSE,"収支・原価";#N/A,#N/A,FALSE,"収支・原価"}</definedName>
    <definedName name="yrrstsrt" localSheetId="18" hidden="1">{"PLAN 1999-1",#N/A,FALSE,"Sheet4";"PLAN 1999-2",#N/A,FALSE,"Sheet4";"PLAN 2000-1",#N/A,FALSE,"Sheet4";"PLAN 2000-2",#N/A,FALSE,"Sheet4"}</definedName>
    <definedName name="yrrstsrt" localSheetId="5" hidden="1">{"PLAN 1999-1",#N/A,FALSE,"Sheet4";"PLAN 1999-2",#N/A,FALSE,"Sheet4";"PLAN 2000-1",#N/A,FALSE,"Sheet4";"PLAN 2000-2",#N/A,FALSE,"Sheet4"}</definedName>
    <definedName name="yrrstsrt" localSheetId="14" hidden="1">{"PLAN 1999-1",#N/A,FALSE,"Sheet4";"PLAN 1999-2",#N/A,FALSE,"Sheet4";"PLAN 2000-1",#N/A,FALSE,"Sheet4";"PLAN 2000-2",#N/A,FALSE,"Sheet4"}</definedName>
    <definedName name="yrrstsrt" hidden="1">{"PLAN 1999-1",#N/A,FALSE,"Sheet4";"PLAN 1999-2",#N/A,FALSE,"Sheet4";"PLAN 2000-1",#N/A,FALSE,"Sheet4";"PLAN 2000-2",#N/A,FALSE,"Sheet4"}</definedName>
    <definedName name="YY" localSheetId="18" hidden="1">{"収支実績・計画　増産有り",#N/A,FALSE,"Sheet6";"収支実績・計画　増産無し",#N/A,FALSE,"Sheet6"}</definedName>
    <definedName name="YY" localSheetId="5" hidden="1">{"収支実績・計画　増産有り",#N/A,FALSE,"Sheet6";"収支実績・計画　増産無し",#N/A,FALSE,"Sheet6"}</definedName>
    <definedName name="YY" localSheetId="14" hidden="1">{"収支実績・計画　増産有り",#N/A,FALSE,"Sheet6";"収支実績・計画　増産無し",#N/A,FALSE,"Sheet6"}</definedName>
    <definedName name="YY" hidden="1">{"収支実績・計画　増産有り",#N/A,FALSE,"Sheet6";"収支実績・計画　増産無し",#N/A,FALSE,"Sheet6"}</definedName>
    <definedName name="yyyy" localSheetId="18" hidden="1">{"原価実績・計画　増産無し",#N/A,FALSE,"Sheet7";"原価実績・計画　増産有り",#N/A,FALSE,"Sheet7"}</definedName>
    <definedName name="yyyy" localSheetId="5" hidden="1">{"原価実績・計画　増産無し",#N/A,FALSE,"Sheet7";"原価実績・計画　増産有り",#N/A,FALSE,"Sheet7"}</definedName>
    <definedName name="yyyy" localSheetId="14" hidden="1">{"原価実績・計画　増産無し",#N/A,FALSE,"Sheet7";"原価実績・計画　増産有り",#N/A,FALSE,"Sheet7"}</definedName>
    <definedName name="yyyy" hidden="1">{"原価実績・計画　増産無し",#N/A,FALSE,"Sheet7";"原価実績・計画　増産有り",#N/A,FALSE,"Sheet7"}</definedName>
    <definedName name="YYYYY" localSheetId="18" hidden="1">{"原価実績・計画　増産無し",#N/A,FALSE,"Sheet7";"原価実績・計画　増産有り",#N/A,FALSE,"Sheet7"}</definedName>
    <definedName name="YYYYY" localSheetId="5" hidden="1">{"原価実績・計画　増産無し",#N/A,FALSE,"Sheet7";"原価実績・計画　増産有り",#N/A,FALSE,"Sheet7"}</definedName>
    <definedName name="YYYYY" localSheetId="14" hidden="1">{"原価実績・計画　増産無し",#N/A,FALSE,"Sheet7";"原価実績・計画　増産有り",#N/A,FALSE,"Sheet7"}</definedName>
    <definedName name="YYYYY" hidden="1">{"原価実績・計画　増産無し",#N/A,FALSE,"Sheet7";"原価実績・計画　増産有り",#N/A,FALSE,"Sheet7"}</definedName>
    <definedName name="yyyyyyyyyy" localSheetId="18" hidden="1">{#N/A,#N/A,FALSE,"収支・原価";#N/A,#N/A,FALSE,"収支・原価"}</definedName>
    <definedName name="yyyyyyyyyy" localSheetId="5" hidden="1">{#N/A,#N/A,FALSE,"収支・原価";#N/A,#N/A,FALSE,"収支・原価"}</definedName>
    <definedName name="yyyyyyyyyy" localSheetId="14" hidden="1">{#N/A,#N/A,FALSE,"収支・原価";#N/A,#N/A,FALSE,"収支・原価"}</definedName>
    <definedName name="yyyyyyyyyy" hidden="1">{#N/A,#N/A,FALSE,"収支・原価";#N/A,#N/A,FALSE,"収支・原価"}</definedName>
    <definedName name="YYYYYYYYYYYYYY" localSheetId="5" hidden="1">{"????????????",#N/A,FALSE,"Sheet7";"????????????",#N/A,FALSE,"Sheet7"}</definedName>
    <definedName name="YYYYYYYYYYYYYY" hidden="1">{"????????????",#N/A,FALSE,"Sheet7";"????????????",#N/A,FALSE,"Sheet7"}</definedName>
    <definedName name="YYYYYYYYYYYYYYYYYYYY" localSheetId="5" hidden="1">{"収支実績・計画　増産有り",#N/A,FALSE,"Sheet6";"収支実績・計画　増産無し",#N/A,FALSE,"Sheet6"}</definedName>
    <definedName name="YYYYYYYYYYYYYYYYYYYY" hidden="1">{"収支実績・計画　増産有り",#N/A,FALSE,"Sheet6";"収支実績・計画　増産無し",#N/A,FALSE,"Sheet6"}</definedName>
    <definedName name="Z_9D4F33E2_58DE_4ED6_B989_B78D4521E887_.wvu.Rows" hidden="1">[8]BALANCE!$A$28:$IV$28,[8]BALANCE!$A$35:$IV$35</definedName>
    <definedName name="zxcvbnm" localSheetId="5" hidden="1">{"PLAN 1999-1",#N/A,FALSE,"Sheet3";"PLAN 1999-2",#N/A,FALSE,"Sheet3";"PLAN 2000-1",#N/A,FALSE,"Sheet3";"PLAN 2000-2",#N/A,FALSE,"Sheet3"}</definedName>
    <definedName name="zxcvbnm" hidden="1">{"PLAN 1999-1",#N/A,FALSE,"Sheet3";"PLAN 1999-2",#N/A,FALSE,"Sheet3";"PLAN 2000-1",#N/A,FALSE,"Sheet3";"PLAN 2000-2",#N/A,FALSE,"Sheet3"}</definedName>
    <definedName name="ZZZZZZ" localSheetId="5" hidden="1">{"????????????",#N/A,FALSE,"Sheet7";"????????????",#N/A,FALSE,"Sheet7"}</definedName>
    <definedName name="ZZZZZZ" hidden="1">{"????????????",#N/A,FALSE,"Sheet7";"????????????",#N/A,FALSE,"Sheet7"}</definedName>
    <definedName name="ZZZZZZZZZZZZZZZZZZ" localSheetId="5" hidden="1">{"収支実績・計画　増産有り",#N/A,FALSE,"Sheet6";"収支実績・計画　増産無し",#N/A,FALSE,"Sheet6"}</definedName>
    <definedName name="ZZZZZZZZZZZZZZZZZZ" hidden="1">{"収支実績・計画　増産有り",#N/A,FALSE,"Sheet6";"収支実績・計画　増産無し",#N/A,FALSE,"Sheet6"}</definedName>
    <definedName name="あ" localSheetId="18" hidden="1">{"原価実績・計画　増産無し",#N/A,FALSE,"Sheet7";"原価実績・計画　増産有り",#N/A,FALSE,"Sheet7"}</definedName>
    <definedName name="あ" localSheetId="5" hidden="1">{"原価実績・計画　増産無し",#N/A,FALSE,"Sheet7";"原価実績・計画　増産有り",#N/A,FALSE,"Sheet7"}</definedName>
    <definedName name="あ" localSheetId="14" hidden="1">{"原価実績・計画　増産無し",#N/A,FALSE,"Sheet7";"原価実績・計画　増産有り",#N/A,FALSE,"Sheet7"}</definedName>
    <definedName name="あ" hidden="1">{"原価実績・計画　増産無し",#N/A,FALSE,"Sheet7";"原価実績・計画　増産有り",#N/A,FALSE,"Sheet7"}</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13" i="173" l="1"/>
  <c r="M124" i="173" l="1"/>
  <c r="H28" i="169" l="1"/>
  <c r="H20" i="169"/>
  <c r="N228" i="173" l="1"/>
  <c r="M228" i="173"/>
  <c r="Q8" i="213" l="1"/>
  <c r="P8" i="213"/>
  <c r="M191" i="173"/>
  <c r="I15" i="235" l="1"/>
  <c r="L230" i="173"/>
  <c r="L232" i="173" s="1"/>
  <c r="M230" i="173"/>
  <c r="J52" i="174" l="1"/>
  <c r="J41" i="174"/>
  <c r="J13" i="174"/>
  <c r="J31" i="174" s="1"/>
  <c r="J16" i="174" l="1"/>
  <c r="J18" i="174" s="1"/>
  <c r="J32" i="174" s="1"/>
  <c r="J53" i="174" s="1"/>
  <c r="J55" i="174" s="1"/>
  <c r="R28" i="235" l="1"/>
  <c r="P73" i="213" l="1"/>
  <c r="P72" i="213"/>
  <c r="G73" i="213"/>
  <c r="G72" i="213"/>
  <c r="A73" i="213"/>
  <c r="A72" i="213"/>
  <c r="H64" i="174"/>
  <c r="H63" i="174"/>
  <c r="E64" i="174"/>
  <c r="E63" i="174"/>
  <c r="A64" i="174"/>
  <c r="A63" i="174"/>
  <c r="G5" i="174"/>
  <c r="L32" i="172" l="1"/>
  <c r="L31" i="172"/>
  <c r="C32" i="172"/>
  <c r="C31" i="172"/>
  <c r="A32" i="172"/>
  <c r="A31" i="172"/>
  <c r="F46" i="169"/>
  <c r="F45" i="169"/>
  <c r="C46" i="169"/>
  <c r="C45" i="169"/>
  <c r="A46" i="169"/>
  <c r="A45" i="169"/>
  <c r="H12" i="169"/>
  <c r="H14" i="169" s="1"/>
  <c r="H17" i="169"/>
  <c r="H18" i="169"/>
  <c r="H22" i="169"/>
  <c r="H30" i="169"/>
  <c r="H32" i="169" l="1"/>
  <c r="L221" i="173" l="1"/>
  <c r="L224" i="173" s="1"/>
  <c r="J36" i="174"/>
  <c r="J39" i="174"/>
  <c r="L234" i="173" l="1"/>
  <c r="M234" i="173" s="1"/>
  <c r="L323" i="237"/>
  <c r="L172" i="173" l="1"/>
  <c r="K30" i="235" l="1"/>
  <c r="E99" i="236" l="1"/>
  <c r="E100" i="236"/>
  <c r="E103" i="236"/>
  <c r="R11" i="169" l="1"/>
  <c r="R13" i="169"/>
  <c r="R15" i="169"/>
  <c r="R25" i="169"/>
  <c r="R19" i="169"/>
  <c r="R21" i="169"/>
  <c r="R23" i="169"/>
  <c r="R27" i="169"/>
  <c r="R29" i="169"/>
  <c r="R31" i="169"/>
  <c r="AB381" i="173"/>
  <c r="Z381" i="173"/>
  <c r="AB380" i="173"/>
  <c r="Z380" i="173"/>
  <c r="AB379" i="173"/>
  <c r="Z379" i="173"/>
  <c r="AB378" i="173"/>
  <c r="Z378" i="173"/>
  <c r="M320" i="248" l="1"/>
  <c r="L320" i="248"/>
  <c r="P25" i="213"/>
  <c r="L477" i="173"/>
  <c r="J219" i="173" l="1"/>
  <c r="H38" i="256"/>
  <c r="I38" i="256"/>
  <c r="J38" i="256"/>
  <c r="H4" i="256" l="1"/>
  <c r="H5" i="256"/>
  <c r="H6" i="256"/>
  <c r="H7" i="256"/>
  <c r="H8" i="256"/>
  <c r="H9" i="256"/>
  <c r="H10" i="256"/>
  <c r="H11" i="256"/>
  <c r="H12" i="256"/>
  <c r="H13" i="256"/>
  <c r="H14" i="256"/>
  <c r="H15" i="256"/>
  <c r="H16" i="256"/>
  <c r="H17" i="256"/>
  <c r="H18" i="256"/>
  <c r="H19" i="256"/>
  <c r="H20" i="256"/>
  <c r="H21" i="256"/>
  <c r="H22" i="256"/>
  <c r="H23" i="256"/>
  <c r="H24" i="256"/>
  <c r="H25" i="256"/>
  <c r="H26" i="256"/>
  <c r="H27" i="256"/>
  <c r="H28" i="256"/>
  <c r="H29" i="256"/>
  <c r="H30" i="256"/>
  <c r="H31" i="256"/>
  <c r="H32" i="256"/>
  <c r="H33" i="256"/>
  <c r="H34" i="256"/>
  <c r="H35" i="256"/>
  <c r="H36" i="256"/>
  <c r="H37" i="256"/>
  <c r="H3" i="256"/>
  <c r="G4" i="256"/>
  <c r="G5" i="256"/>
  <c r="G6" i="256"/>
  <c r="G7" i="256"/>
  <c r="G8" i="256"/>
  <c r="G9" i="256"/>
  <c r="G10" i="256"/>
  <c r="G11" i="256"/>
  <c r="G12" i="256"/>
  <c r="G13" i="256"/>
  <c r="G14" i="256"/>
  <c r="G15" i="256"/>
  <c r="G16" i="256"/>
  <c r="G17" i="256"/>
  <c r="G18" i="256"/>
  <c r="G19" i="256"/>
  <c r="G20" i="256"/>
  <c r="G21" i="256"/>
  <c r="G22" i="256"/>
  <c r="G23" i="256"/>
  <c r="G24" i="256"/>
  <c r="G25" i="256"/>
  <c r="G26" i="256"/>
  <c r="G27" i="256"/>
  <c r="G28" i="256"/>
  <c r="G29" i="256"/>
  <c r="G30" i="256"/>
  <c r="G31" i="256"/>
  <c r="G32" i="256"/>
  <c r="G33" i="256"/>
  <c r="G34" i="256"/>
  <c r="G35" i="256"/>
  <c r="G36" i="256"/>
  <c r="G37" i="256"/>
  <c r="G3" i="256"/>
  <c r="E17" i="256"/>
  <c r="E16" i="256"/>
  <c r="E30" i="256"/>
  <c r="J186" i="173"/>
  <c r="L443" i="173" l="1"/>
  <c r="H98" i="236" l="1"/>
  <c r="P29" i="213" l="1"/>
  <c r="P31" i="213" s="1"/>
  <c r="L317" i="257"/>
  <c r="I317" i="257"/>
  <c r="L311" i="257"/>
  <c r="K311" i="257"/>
  <c r="J311" i="257"/>
  <c r="I311" i="257"/>
  <c r="H311" i="257"/>
  <c r="G311" i="257"/>
  <c r="F311" i="257"/>
  <c r="E311" i="257"/>
  <c r="A311" i="257"/>
  <c r="N310" i="257"/>
  <c r="M310" i="257"/>
  <c r="B310" i="257"/>
  <c r="A310" i="257" s="1"/>
  <c r="N309" i="257"/>
  <c r="M309" i="257"/>
  <c r="B309" i="257"/>
  <c r="A309" i="257"/>
  <c r="N308" i="257"/>
  <c r="M308" i="257"/>
  <c r="B308" i="257"/>
  <c r="A308" i="257" s="1"/>
  <c r="N307" i="257"/>
  <c r="M307" i="257"/>
  <c r="B307" i="257"/>
  <c r="A307" i="257"/>
  <c r="N306" i="257"/>
  <c r="M306" i="257"/>
  <c r="B306" i="257"/>
  <c r="A306" i="257" s="1"/>
  <c r="N305" i="257"/>
  <c r="M305" i="257"/>
  <c r="B305" i="257"/>
  <c r="A305" i="257"/>
  <c r="N304" i="257"/>
  <c r="M304" i="257"/>
  <c r="B304" i="257"/>
  <c r="A304" i="257" s="1"/>
  <c r="N303" i="257"/>
  <c r="M303" i="257"/>
  <c r="B303" i="257"/>
  <c r="A303" i="257"/>
  <c r="N302" i="257"/>
  <c r="M302" i="257"/>
  <c r="B302" i="257"/>
  <c r="A302" i="257" s="1"/>
  <c r="N301" i="257"/>
  <c r="M301" i="257"/>
  <c r="B301" i="257"/>
  <c r="A301" i="257"/>
  <c r="N300" i="257"/>
  <c r="M300" i="257"/>
  <c r="B300" i="257"/>
  <c r="A300" i="257" s="1"/>
  <c r="N299" i="257"/>
  <c r="M299" i="257"/>
  <c r="B299" i="257"/>
  <c r="A299" i="257"/>
  <c r="N298" i="257"/>
  <c r="M298" i="257"/>
  <c r="B298" i="257"/>
  <c r="A298" i="257" s="1"/>
  <c r="N297" i="257"/>
  <c r="M297" i="257"/>
  <c r="B297" i="257"/>
  <c r="A297" i="257"/>
  <c r="N296" i="257"/>
  <c r="M296" i="257"/>
  <c r="B296" i="257"/>
  <c r="A296" i="257" s="1"/>
  <c r="N295" i="257"/>
  <c r="M295" i="257"/>
  <c r="B295" i="257"/>
  <c r="A295" i="257"/>
  <c r="N294" i="257"/>
  <c r="M294" i="257"/>
  <c r="B294" i="257"/>
  <c r="A294" i="257" s="1"/>
  <c r="N293" i="257"/>
  <c r="M293" i="257"/>
  <c r="B293" i="257"/>
  <c r="A293" i="257"/>
  <c r="N292" i="257"/>
  <c r="M292" i="257"/>
  <c r="B292" i="257"/>
  <c r="A292" i="257" s="1"/>
  <c r="N291" i="257"/>
  <c r="M291" i="257"/>
  <c r="B291" i="257"/>
  <c r="A291" i="257"/>
  <c r="N290" i="257"/>
  <c r="M290" i="257"/>
  <c r="B290" i="257"/>
  <c r="A290" i="257" s="1"/>
  <c r="N289" i="257"/>
  <c r="M289" i="257"/>
  <c r="B289" i="257"/>
  <c r="A289" i="257"/>
  <c r="N288" i="257"/>
  <c r="M288" i="257"/>
  <c r="B288" i="257"/>
  <c r="A288" i="257" s="1"/>
  <c r="N287" i="257"/>
  <c r="M287" i="257"/>
  <c r="B287" i="257"/>
  <c r="A287" i="257"/>
  <c r="N286" i="257"/>
  <c r="M286" i="257"/>
  <c r="B286" i="257"/>
  <c r="A286" i="257" s="1"/>
  <c r="N285" i="257"/>
  <c r="M285" i="257"/>
  <c r="B285" i="257"/>
  <c r="A285" i="257"/>
  <c r="N284" i="257"/>
  <c r="M284" i="257"/>
  <c r="B284" i="257"/>
  <c r="A284" i="257" s="1"/>
  <c r="N283" i="257"/>
  <c r="M283" i="257"/>
  <c r="B283" i="257"/>
  <c r="A283" i="257"/>
  <c r="N282" i="257"/>
  <c r="M282" i="257"/>
  <c r="B282" i="257"/>
  <c r="A282" i="257" s="1"/>
  <c r="N281" i="257"/>
  <c r="M281" i="257"/>
  <c r="B281" i="257"/>
  <c r="A281" i="257"/>
  <c r="N280" i="257"/>
  <c r="M280" i="257"/>
  <c r="B280" i="257"/>
  <c r="A280" i="257" s="1"/>
  <c r="N279" i="257"/>
  <c r="M279" i="257"/>
  <c r="B279" i="257"/>
  <c r="A279" i="257"/>
  <c r="N278" i="257"/>
  <c r="M278" i="257"/>
  <c r="B278" i="257"/>
  <c r="A278" i="257" s="1"/>
  <c r="N277" i="257"/>
  <c r="M277" i="257"/>
  <c r="B277" i="257"/>
  <c r="A277" i="257"/>
  <c r="N276" i="257"/>
  <c r="M276" i="257"/>
  <c r="B276" i="257"/>
  <c r="A276" i="257" s="1"/>
  <c r="N275" i="257"/>
  <c r="M275" i="257"/>
  <c r="B275" i="257"/>
  <c r="A275" i="257"/>
  <c r="N274" i="257"/>
  <c r="M274" i="257"/>
  <c r="B274" i="257"/>
  <c r="A274" i="257" s="1"/>
  <c r="N273" i="257"/>
  <c r="M273" i="257"/>
  <c r="B273" i="257"/>
  <c r="A273" i="257"/>
  <c r="N272" i="257"/>
  <c r="M272" i="257"/>
  <c r="B272" i="257"/>
  <c r="A272" i="257" s="1"/>
  <c r="N271" i="257"/>
  <c r="M271" i="257"/>
  <c r="B271" i="257"/>
  <c r="A271" i="257"/>
  <c r="N270" i="257"/>
  <c r="M270" i="257"/>
  <c r="B270" i="257"/>
  <c r="A270" i="257" s="1"/>
  <c r="N269" i="257"/>
  <c r="M269" i="257"/>
  <c r="B269" i="257"/>
  <c r="A269" i="257"/>
  <c r="N268" i="257"/>
  <c r="M268" i="257"/>
  <c r="B268" i="257"/>
  <c r="A268" i="257" s="1"/>
  <c r="N267" i="257"/>
  <c r="M267" i="257"/>
  <c r="B267" i="257"/>
  <c r="A267" i="257"/>
  <c r="N266" i="257"/>
  <c r="M266" i="257"/>
  <c r="B266" i="257"/>
  <c r="A266" i="257" s="1"/>
  <c r="N265" i="257"/>
  <c r="M265" i="257"/>
  <c r="B265" i="257"/>
  <c r="A265" i="257"/>
  <c r="N264" i="257"/>
  <c r="M264" i="257"/>
  <c r="B264" i="257"/>
  <c r="A264" i="257" s="1"/>
  <c r="N263" i="257"/>
  <c r="M263" i="257"/>
  <c r="B263" i="257"/>
  <c r="A263" i="257"/>
  <c r="N262" i="257"/>
  <c r="M262" i="257"/>
  <c r="B262" i="257"/>
  <c r="A262" i="257" s="1"/>
  <c r="N261" i="257"/>
  <c r="M261" i="257"/>
  <c r="B261" i="257"/>
  <c r="A261" i="257"/>
  <c r="N260" i="257"/>
  <c r="M260" i="257"/>
  <c r="B260" i="257"/>
  <c r="A260" i="257" s="1"/>
  <c r="N259" i="257"/>
  <c r="M259" i="257"/>
  <c r="B259" i="257"/>
  <c r="A259" i="257"/>
  <c r="N258" i="257"/>
  <c r="M258" i="257"/>
  <c r="B258" i="257"/>
  <c r="A258" i="257" s="1"/>
  <c r="N257" i="257"/>
  <c r="M257" i="257"/>
  <c r="B257" i="257"/>
  <c r="A257" i="257"/>
  <c r="N256" i="257"/>
  <c r="M256" i="257"/>
  <c r="B256" i="257"/>
  <c r="A256" i="257" s="1"/>
  <c r="N255" i="257"/>
  <c r="M255" i="257"/>
  <c r="B255" i="257"/>
  <c r="A255" i="257"/>
  <c r="N254" i="257"/>
  <c r="M254" i="257"/>
  <c r="B254" i="257"/>
  <c r="A254" i="257" s="1"/>
  <c r="N253" i="257"/>
  <c r="M253" i="257"/>
  <c r="B253" i="257"/>
  <c r="A253" i="257"/>
  <c r="N252" i="257"/>
  <c r="M252" i="257"/>
  <c r="B252" i="257"/>
  <c r="A252" i="257" s="1"/>
  <c r="N251" i="257"/>
  <c r="M251" i="257"/>
  <c r="B251" i="257"/>
  <c r="A251" i="257"/>
  <c r="N250" i="257"/>
  <c r="M250" i="257"/>
  <c r="B250" i="257"/>
  <c r="A250" i="257" s="1"/>
  <c r="N249" i="257"/>
  <c r="M249" i="257"/>
  <c r="B249" i="257"/>
  <c r="A249" i="257"/>
  <c r="N248" i="257"/>
  <c r="M248" i="257"/>
  <c r="B248" i="257"/>
  <c r="A248" i="257" s="1"/>
  <c r="N247" i="257"/>
  <c r="M247" i="257"/>
  <c r="B247" i="257"/>
  <c r="A247" i="257" s="1"/>
  <c r="N246" i="257"/>
  <c r="M246" i="257"/>
  <c r="B246" i="257"/>
  <c r="A246" i="257" s="1"/>
  <c r="N245" i="257"/>
  <c r="M245" i="257"/>
  <c r="B245" i="257"/>
  <c r="A245" i="257" s="1"/>
  <c r="N244" i="257"/>
  <c r="M244" i="257"/>
  <c r="B244" i="257"/>
  <c r="A244" i="257" s="1"/>
  <c r="N243" i="257"/>
  <c r="M243" i="257"/>
  <c r="B243" i="257"/>
  <c r="A243" i="257" s="1"/>
  <c r="N242" i="257"/>
  <c r="M242" i="257"/>
  <c r="B242" i="257"/>
  <c r="A242" i="257" s="1"/>
  <c r="N241" i="257"/>
  <c r="M241" i="257"/>
  <c r="B241" i="257"/>
  <c r="A241" i="257" s="1"/>
  <c r="N240" i="257"/>
  <c r="M240" i="257"/>
  <c r="B240" i="257"/>
  <c r="A240" i="257" s="1"/>
  <c r="N239" i="257"/>
  <c r="M239" i="257"/>
  <c r="B239" i="257"/>
  <c r="A239" i="257"/>
  <c r="N238" i="257"/>
  <c r="M238" i="257"/>
  <c r="B238" i="257"/>
  <c r="A238" i="257" s="1"/>
  <c r="N237" i="257"/>
  <c r="M237" i="257"/>
  <c r="B237" i="257"/>
  <c r="A237" i="257"/>
  <c r="N236" i="257"/>
  <c r="M236" i="257"/>
  <c r="B236" i="257"/>
  <c r="A236" i="257" s="1"/>
  <c r="N235" i="257"/>
  <c r="M235" i="257"/>
  <c r="B235" i="257"/>
  <c r="A235" i="257" s="1"/>
  <c r="N234" i="257"/>
  <c r="M234" i="257"/>
  <c r="B234" i="257"/>
  <c r="A234" i="257" s="1"/>
  <c r="N233" i="257"/>
  <c r="M233" i="257"/>
  <c r="B233" i="257"/>
  <c r="A233" i="257"/>
  <c r="N232" i="257"/>
  <c r="M232" i="257"/>
  <c r="B232" i="257"/>
  <c r="A232" i="257" s="1"/>
  <c r="N231" i="257"/>
  <c r="M231" i="257"/>
  <c r="B231" i="257"/>
  <c r="A231" i="257" s="1"/>
  <c r="N230" i="257"/>
  <c r="M230" i="257"/>
  <c r="B230" i="257"/>
  <c r="A230" i="257" s="1"/>
  <c r="N229" i="257"/>
  <c r="M229" i="257"/>
  <c r="B229" i="257"/>
  <c r="A229" i="257" s="1"/>
  <c r="N228" i="257"/>
  <c r="M228" i="257"/>
  <c r="B228" i="257"/>
  <c r="A228" i="257" s="1"/>
  <c r="N227" i="257"/>
  <c r="M227" i="257"/>
  <c r="B227" i="257"/>
  <c r="A227" i="257" s="1"/>
  <c r="N226" i="257"/>
  <c r="M226" i="257"/>
  <c r="B226" i="257"/>
  <c r="A226" i="257" s="1"/>
  <c r="N225" i="257"/>
  <c r="M225" i="257"/>
  <c r="B225" i="257"/>
  <c r="A225" i="257" s="1"/>
  <c r="N224" i="257"/>
  <c r="M224" i="257"/>
  <c r="B224" i="257"/>
  <c r="A224" i="257" s="1"/>
  <c r="N223" i="257"/>
  <c r="M223" i="257"/>
  <c r="B223" i="257"/>
  <c r="A223" i="257"/>
  <c r="N222" i="257"/>
  <c r="M222" i="257"/>
  <c r="B222" i="257"/>
  <c r="A222" i="257" s="1"/>
  <c r="N221" i="257"/>
  <c r="M221" i="257"/>
  <c r="B221" i="257"/>
  <c r="A221" i="257"/>
  <c r="N220" i="257"/>
  <c r="M220" i="257"/>
  <c r="B220" i="257"/>
  <c r="A220" i="257" s="1"/>
  <c r="N219" i="257"/>
  <c r="M219" i="257"/>
  <c r="B219" i="257"/>
  <c r="A219" i="257" s="1"/>
  <c r="N218" i="257"/>
  <c r="M218" i="257"/>
  <c r="B218" i="257"/>
  <c r="A218" i="257" s="1"/>
  <c r="N217" i="257"/>
  <c r="M217" i="257"/>
  <c r="B217" i="257"/>
  <c r="A217" i="257"/>
  <c r="N216" i="257"/>
  <c r="M216" i="257"/>
  <c r="B216" i="257"/>
  <c r="A216" i="257" s="1"/>
  <c r="N215" i="257"/>
  <c r="M215" i="257"/>
  <c r="B215" i="257"/>
  <c r="A215" i="257" s="1"/>
  <c r="N214" i="257"/>
  <c r="M214" i="257"/>
  <c r="B214" i="257"/>
  <c r="A214" i="257" s="1"/>
  <c r="N213" i="257"/>
  <c r="M213" i="257"/>
  <c r="B213" i="257"/>
  <c r="A213" i="257" s="1"/>
  <c r="N212" i="257"/>
  <c r="M212" i="257"/>
  <c r="B212" i="257"/>
  <c r="A212" i="257" s="1"/>
  <c r="N211" i="257"/>
  <c r="M211" i="257"/>
  <c r="B211" i="257"/>
  <c r="A211" i="257" s="1"/>
  <c r="N210" i="257"/>
  <c r="M210" i="257"/>
  <c r="B210" i="257"/>
  <c r="A210" i="257" s="1"/>
  <c r="N209" i="257"/>
  <c r="M209" i="257"/>
  <c r="B209" i="257"/>
  <c r="A209" i="257" s="1"/>
  <c r="N208" i="257"/>
  <c r="M208" i="257"/>
  <c r="B208" i="257"/>
  <c r="A208" i="257" s="1"/>
  <c r="N207" i="257"/>
  <c r="M207" i="257"/>
  <c r="B207" i="257"/>
  <c r="A207" i="257"/>
  <c r="N206" i="257"/>
  <c r="M206" i="257"/>
  <c r="B206" i="257"/>
  <c r="A206" i="257" s="1"/>
  <c r="N205" i="257"/>
  <c r="M205" i="257"/>
  <c r="B205" i="257"/>
  <c r="A205" i="257"/>
  <c r="N204" i="257"/>
  <c r="M204" i="257"/>
  <c r="B204" i="257"/>
  <c r="A204" i="257" s="1"/>
  <c r="N203" i="257"/>
  <c r="M203" i="257"/>
  <c r="B203" i="257"/>
  <c r="A203" i="257" s="1"/>
  <c r="N202" i="257"/>
  <c r="M202" i="257"/>
  <c r="B202" i="257"/>
  <c r="A202" i="257" s="1"/>
  <c r="N201" i="257"/>
  <c r="M201" i="257"/>
  <c r="B201" i="257"/>
  <c r="A201" i="257"/>
  <c r="N200" i="257"/>
  <c r="M200" i="257"/>
  <c r="B200" i="257"/>
  <c r="A200" i="257" s="1"/>
  <c r="N199" i="257"/>
  <c r="M199" i="257"/>
  <c r="B199" i="257"/>
  <c r="A199" i="257" s="1"/>
  <c r="N198" i="257"/>
  <c r="M198" i="257"/>
  <c r="B198" i="257"/>
  <c r="A198" i="257" s="1"/>
  <c r="N197" i="257"/>
  <c r="M197" i="257"/>
  <c r="B197" i="257"/>
  <c r="A197" i="257" s="1"/>
  <c r="N196" i="257"/>
  <c r="M196" i="257"/>
  <c r="B196" i="257"/>
  <c r="A196" i="257" s="1"/>
  <c r="N195" i="257"/>
  <c r="M195" i="257"/>
  <c r="B195" i="257"/>
  <c r="A195" i="257" s="1"/>
  <c r="N194" i="257"/>
  <c r="M194" i="257"/>
  <c r="B194" i="257"/>
  <c r="A194" i="257" s="1"/>
  <c r="N193" i="257"/>
  <c r="M193" i="257"/>
  <c r="B193" i="257"/>
  <c r="A193" i="257" s="1"/>
  <c r="N192" i="257"/>
  <c r="M192" i="257"/>
  <c r="B192" i="257"/>
  <c r="A192" i="257" s="1"/>
  <c r="N191" i="257"/>
  <c r="M191" i="257"/>
  <c r="B191" i="257"/>
  <c r="A191" i="257"/>
  <c r="N190" i="257"/>
  <c r="M190" i="257"/>
  <c r="B190" i="257"/>
  <c r="A190" i="257" s="1"/>
  <c r="N189" i="257"/>
  <c r="M189" i="257"/>
  <c r="B189" i="257"/>
  <c r="A189" i="257"/>
  <c r="N188" i="257"/>
  <c r="M188" i="257"/>
  <c r="B188" i="257"/>
  <c r="A188" i="257" s="1"/>
  <c r="N187" i="257"/>
  <c r="M187" i="257"/>
  <c r="B187" i="257"/>
  <c r="A187" i="257" s="1"/>
  <c r="N186" i="257"/>
  <c r="M186" i="257"/>
  <c r="B186" i="257"/>
  <c r="A186" i="257" s="1"/>
  <c r="N185" i="257"/>
  <c r="M185" i="257"/>
  <c r="B185" i="257"/>
  <c r="A185" i="257"/>
  <c r="N184" i="257"/>
  <c r="M184" i="257"/>
  <c r="B184" i="257"/>
  <c r="A184" i="257" s="1"/>
  <c r="N183" i="257"/>
  <c r="M183" i="257"/>
  <c r="B183" i="257"/>
  <c r="A183" i="257" s="1"/>
  <c r="N182" i="257"/>
  <c r="M182" i="257"/>
  <c r="B182" i="257"/>
  <c r="A182" i="257" s="1"/>
  <c r="N181" i="257"/>
  <c r="M181" i="257"/>
  <c r="B181" i="257"/>
  <c r="A181" i="257" s="1"/>
  <c r="N180" i="257"/>
  <c r="M180" i="257"/>
  <c r="B180" i="257"/>
  <c r="A180" i="257" s="1"/>
  <c r="N179" i="257"/>
  <c r="M179" i="257"/>
  <c r="B179" i="257"/>
  <c r="A179" i="257"/>
  <c r="N178" i="257"/>
  <c r="M178" i="257"/>
  <c r="B178" i="257"/>
  <c r="A178" i="257" s="1"/>
  <c r="N177" i="257"/>
  <c r="M177" i="257"/>
  <c r="B177" i="257"/>
  <c r="A177" i="257"/>
  <c r="N176" i="257"/>
  <c r="M176" i="257"/>
  <c r="B176" i="257"/>
  <c r="A176" i="257" s="1"/>
  <c r="N175" i="257"/>
  <c r="M175" i="257"/>
  <c r="B175" i="257"/>
  <c r="A175" i="257"/>
  <c r="N174" i="257"/>
  <c r="M174" i="257"/>
  <c r="B174" i="257"/>
  <c r="A174" i="257" s="1"/>
  <c r="N173" i="257"/>
  <c r="M173" i="257"/>
  <c r="B173" i="257"/>
  <c r="A173" i="257"/>
  <c r="N172" i="257"/>
  <c r="M172" i="257"/>
  <c r="B172" i="257"/>
  <c r="A172" i="257" s="1"/>
  <c r="N171" i="257"/>
  <c r="M171" i="257"/>
  <c r="B171" i="257"/>
  <c r="A171" i="257" s="1"/>
  <c r="N170" i="257"/>
  <c r="M170" i="257"/>
  <c r="B170" i="257"/>
  <c r="A170" i="257" s="1"/>
  <c r="N169" i="257"/>
  <c r="M169" i="257"/>
  <c r="B169" i="257"/>
  <c r="A169" i="257"/>
  <c r="N168" i="257"/>
  <c r="M168" i="257"/>
  <c r="B168" i="257"/>
  <c r="A168" i="257" s="1"/>
  <c r="N167" i="257"/>
  <c r="M167" i="257"/>
  <c r="B167" i="257"/>
  <c r="A167" i="257" s="1"/>
  <c r="N166" i="257"/>
  <c r="M166" i="257"/>
  <c r="B166" i="257"/>
  <c r="A166" i="257" s="1"/>
  <c r="N165" i="257"/>
  <c r="M165" i="257"/>
  <c r="B165" i="257"/>
  <c r="A165" i="257" s="1"/>
  <c r="N164" i="257"/>
  <c r="M164" i="257"/>
  <c r="B164" i="257"/>
  <c r="A164" i="257" s="1"/>
  <c r="N163" i="257"/>
  <c r="M163" i="257"/>
  <c r="B163" i="257"/>
  <c r="A163" i="257"/>
  <c r="N162" i="257"/>
  <c r="M162" i="257"/>
  <c r="B162" i="257"/>
  <c r="A162" i="257" s="1"/>
  <c r="N161" i="257"/>
  <c r="M161" i="257"/>
  <c r="B161" i="257"/>
  <c r="A161" i="257"/>
  <c r="N160" i="257"/>
  <c r="M160" i="257"/>
  <c r="B160" i="257"/>
  <c r="A160" i="257" s="1"/>
  <c r="N159" i="257"/>
  <c r="M159" i="257"/>
  <c r="B159" i="257"/>
  <c r="A159" i="257"/>
  <c r="N158" i="257"/>
  <c r="M158" i="257"/>
  <c r="B158" i="257"/>
  <c r="A158" i="257" s="1"/>
  <c r="N157" i="257"/>
  <c r="M157" i="257"/>
  <c r="B157" i="257"/>
  <c r="A157" i="257"/>
  <c r="N156" i="257"/>
  <c r="M156" i="257"/>
  <c r="B156" i="257"/>
  <c r="A156" i="257" s="1"/>
  <c r="N155" i="257"/>
  <c r="M155" i="257"/>
  <c r="B155" i="257"/>
  <c r="A155" i="257" s="1"/>
  <c r="N154" i="257"/>
  <c r="M154" i="257"/>
  <c r="B154" i="257"/>
  <c r="A154" i="257" s="1"/>
  <c r="N153" i="257"/>
  <c r="M153" i="257"/>
  <c r="B153" i="257"/>
  <c r="A153" i="257"/>
  <c r="N152" i="257"/>
  <c r="M152" i="257"/>
  <c r="B152" i="257"/>
  <c r="A152" i="257" s="1"/>
  <c r="N151" i="257"/>
  <c r="M151" i="257"/>
  <c r="B151" i="257"/>
  <c r="A151" i="257" s="1"/>
  <c r="N150" i="257"/>
  <c r="M150" i="257"/>
  <c r="B150" i="257"/>
  <c r="A150" i="257" s="1"/>
  <c r="N149" i="257"/>
  <c r="M149" i="257"/>
  <c r="B149" i="257"/>
  <c r="A149" i="257" s="1"/>
  <c r="N148" i="257"/>
  <c r="M148" i="257"/>
  <c r="B148" i="257"/>
  <c r="A148" i="257" s="1"/>
  <c r="N147" i="257"/>
  <c r="M147" i="257"/>
  <c r="B147" i="257"/>
  <c r="A147" i="257"/>
  <c r="N146" i="257"/>
  <c r="M146" i="257"/>
  <c r="B146" i="257"/>
  <c r="A146" i="257" s="1"/>
  <c r="N145" i="257"/>
  <c r="M145" i="257"/>
  <c r="B145" i="257"/>
  <c r="A145" i="257"/>
  <c r="N144" i="257"/>
  <c r="M144" i="257"/>
  <c r="B144" i="257"/>
  <c r="A144" i="257" s="1"/>
  <c r="N143" i="257"/>
  <c r="M143" i="257"/>
  <c r="B143" i="257"/>
  <c r="A143" i="257"/>
  <c r="N142" i="257"/>
  <c r="M142" i="257"/>
  <c r="B142" i="257"/>
  <c r="A142" i="257" s="1"/>
  <c r="N141" i="257"/>
  <c r="M141" i="257"/>
  <c r="B141" i="257"/>
  <c r="A141" i="257"/>
  <c r="N140" i="257"/>
  <c r="M140" i="257"/>
  <c r="B140" i="257"/>
  <c r="A140" i="257" s="1"/>
  <c r="N139" i="257"/>
  <c r="M139" i="257"/>
  <c r="B139" i="257"/>
  <c r="A139" i="257"/>
  <c r="N138" i="257"/>
  <c r="M138" i="257"/>
  <c r="B138" i="257"/>
  <c r="A138" i="257" s="1"/>
  <c r="N137" i="257"/>
  <c r="M137" i="257"/>
  <c r="B137" i="257"/>
  <c r="A137" i="257"/>
  <c r="N136" i="257"/>
  <c r="M136" i="257"/>
  <c r="B136" i="257"/>
  <c r="A136" i="257" s="1"/>
  <c r="N135" i="257"/>
  <c r="M135" i="257"/>
  <c r="B135" i="257"/>
  <c r="A135" i="257"/>
  <c r="N134" i="257"/>
  <c r="M134" i="257"/>
  <c r="B134" i="257"/>
  <c r="A134" i="257" s="1"/>
  <c r="N133" i="257"/>
  <c r="M133" i="257"/>
  <c r="B133" i="257"/>
  <c r="A133" i="257"/>
  <c r="N132" i="257"/>
  <c r="M132" i="257"/>
  <c r="B132" i="257"/>
  <c r="A132" i="257" s="1"/>
  <c r="N131" i="257"/>
  <c r="M131" i="257"/>
  <c r="B131" i="257"/>
  <c r="A131" i="257"/>
  <c r="N130" i="257"/>
  <c r="M130" i="257"/>
  <c r="B130" i="257"/>
  <c r="A130" i="257" s="1"/>
  <c r="N129" i="257"/>
  <c r="M129" i="257"/>
  <c r="B129" i="257"/>
  <c r="A129" i="257"/>
  <c r="N128" i="257"/>
  <c r="M128" i="257"/>
  <c r="B128" i="257"/>
  <c r="A128" i="257" s="1"/>
  <c r="N127" i="257"/>
  <c r="M127" i="257"/>
  <c r="B127" i="257"/>
  <c r="A127" i="257"/>
  <c r="N126" i="257"/>
  <c r="M126" i="257"/>
  <c r="B126" i="257"/>
  <c r="A126" i="257" s="1"/>
  <c r="N125" i="257"/>
  <c r="M125" i="257"/>
  <c r="B125" i="257"/>
  <c r="A125" i="257"/>
  <c r="N124" i="257"/>
  <c r="M124" i="257"/>
  <c r="B124" i="257"/>
  <c r="A124" i="257" s="1"/>
  <c r="N123" i="257"/>
  <c r="M123" i="257"/>
  <c r="B123" i="257"/>
  <c r="A123" i="257"/>
  <c r="N122" i="257"/>
  <c r="M122" i="257"/>
  <c r="B122" i="257"/>
  <c r="A122" i="257" s="1"/>
  <c r="N121" i="257"/>
  <c r="M121" i="257"/>
  <c r="B121" i="257"/>
  <c r="A121" i="257"/>
  <c r="N120" i="257"/>
  <c r="M120" i="257"/>
  <c r="B120" i="257"/>
  <c r="A120" i="257" s="1"/>
  <c r="N119" i="257"/>
  <c r="M119" i="257"/>
  <c r="B119" i="257"/>
  <c r="A119" i="257"/>
  <c r="N118" i="257"/>
  <c r="M118" i="257"/>
  <c r="B118" i="257"/>
  <c r="A118" i="257" s="1"/>
  <c r="N117" i="257"/>
  <c r="M117" i="257"/>
  <c r="B117" i="257"/>
  <c r="A117" i="257"/>
  <c r="N116" i="257"/>
  <c r="M116" i="257"/>
  <c r="B116" i="257"/>
  <c r="A116" i="257" s="1"/>
  <c r="N115" i="257"/>
  <c r="M115" i="257"/>
  <c r="B115" i="257"/>
  <c r="A115" i="257"/>
  <c r="N114" i="257"/>
  <c r="M114" i="257"/>
  <c r="B114" i="257"/>
  <c r="A114" i="257" s="1"/>
  <c r="N113" i="257"/>
  <c r="M113" i="257"/>
  <c r="B113" i="257"/>
  <c r="A113" i="257"/>
  <c r="N112" i="257"/>
  <c r="M112" i="257"/>
  <c r="B112" i="257"/>
  <c r="A112" i="257" s="1"/>
  <c r="N111" i="257"/>
  <c r="M111" i="257"/>
  <c r="B111" i="257"/>
  <c r="A111" i="257"/>
  <c r="N110" i="257"/>
  <c r="M110" i="257"/>
  <c r="B110" i="257"/>
  <c r="A110" i="257" s="1"/>
  <c r="N109" i="257"/>
  <c r="M109" i="257"/>
  <c r="B109" i="257"/>
  <c r="A109" i="257"/>
  <c r="N108" i="257"/>
  <c r="M108" i="257"/>
  <c r="B108" i="257"/>
  <c r="A108" i="257" s="1"/>
  <c r="N107" i="257"/>
  <c r="M107" i="257"/>
  <c r="B107" i="257"/>
  <c r="A107" i="257"/>
  <c r="N106" i="257"/>
  <c r="M106" i="257"/>
  <c r="B106" i="257"/>
  <c r="A106" i="257" s="1"/>
  <c r="N105" i="257"/>
  <c r="M105" i="257"/>
  <c r="B105" i="257"/>
  <c r="A105" i="257"/>
  <c r="N104" i="257"/>
  <c r="M104" i="257"/>
  <c r="B104" i="257"/>
  <c r="A104" i="257" s="1"/>
  <c r="N103" i="257"/>
  <c r="M103" i="257"/>
  <c r="B103" i="257"/>
  <c r="A103" i="257"/>
  <c r="N102" i="257"/>
  <c r="M102" i="257"/>
  <c r="B102" i="257"/>
  <c r="A102" i="257" s="1"/>
  <c r="N101" i="257"/>
  <c r="M101" i="257"/>
  <c r="B101" i="257"/>
  <c r="A101" i="257"/>
  <c r="N100" i="257"/>
  <c r="M100" i="257"/>
  <c r="B100" i="257"/>
  <c r="A100" i="257" s="1"/>
  <c r="N99" i="257"/>
  <c r="M99" i="257"/>
  <c r="B99" i="257"/>
  <c r="A99" i="257"/>
  <c r="N98" i="257"/>
  <c r="M98" i="257"/>
  <c r="B98" i="257"/>
  <c r="A98" i="257" s="1"/>
  <c r="N97" i="257"/>
  <c r="M97" i="257"/>
  <c r="B97" i="257"/>
  <c r="A97" i="257"/>
  <c r="N96" i="257"/>
  <c r="M96" i="257"/>
  <c r="B96" i="257"/>
  <c r="A96" i="257" s="1"/>
  <c r="N95" i="257"/>
  <c r="M95" i="257"/>
  <c r="B95" i="257"/>
  <c r="A95" i="257"/>
  <c r="N94" i="257"/>
  <c r="M94" i="257"/>
  <c r="B94" i="257"/>
  <c r="A94" i="257" s="1"/>
  <c r="N93" i="257"/>
  <c r="M93" i="257"/>
  <c r="B93" i="257"/>
  <c r="A93" i="257"/>
  <c r="N92" i="257"/>
  <c r="M92" i="257"/>
  <c r="B92" i="257"/>
  <c r="A92" i="257" s="1"/>
  <c r="N91" i="257"/>
  <c r="M91" i="257"/>
  <c r="B91" i="257"/>
  <c r="A91" i="257"/>
  <c r="N90" i="257"/>
  <c r="M90" i="257"/>
  <c r="B90" i="257"/>
  <c r="A90" i="257" s="1"/>
  <c r="N89" i="257"/>
  <c r="M89" i="257"/>
  <c r="B89" i="257"/>
  <c r="A89" i="257"/>
  <c r="N88" i="257"/>
  <c r="M88" i="257"/>
  <c r="B88" i="257"/>
  <c r="A88" i="257" s="1"/>
  <c r="N87" i="257"/>
  <c r="M87" i="257"/>
  <c r="B87" i="257"/>
  <c r="A87" i="257"/>
  <c r="N86" i="257"/>
  <c r="M86" i="257"/>
  <c r="B86" i="257"/>
  <c r="A86" i="257" s="1"/>
  <c r="N85" i="257"/>
  <c r="M85" i="257"/>
  <c r="B85" i="257"/>
  <c r="A85" i="257"/>
  <c r="N84" i="257"/>
  <c r="M84" i="257"/>
  <c r="B84" i="257"/>
  <c r="A84" i="257" s="1"/>
  <c r="N83" i="257"/>
  <c r="M83" i="257"/>
  <c r="B83" i="257"/>
  <c r="A83" i="257"/>
  <c r="N82" i="257"/>
  <c r="M82" i="257"/>
  <c r="B82" i="257"/>
  <c r="A82" i="257" s="1"/>
  <c r="N81" i="257"/>
  <c r="M81" i="257"/>
  <c r="B81" i="257"/>
  <c r="A81" i="257"/>
  <c r="N80" i="257"/>
  <c r="M80" i="257"/>
  <c r="B80" i="257"/>
  <c r="A80" i="257" s="1"/>
  <c r="N79" i="257"/>
  <c r="M79" i="257"/>
  <c r="B79" i="257"/>
  <c r="A79" i="257"/>
  <c r="N78" i="257"/>
  <c r="M78" i="257"/>
  <c r="B78" i="257"/>
  <c r="A78" i="257" s="1"/>
  <c r="N77" i="257"/>
  <c r="M77" i="257"/>
  <c r="B77" i="257"/>
  <c r="A77" i="257"/>
  <c r="N76" i="257"/>
  <c r="M76" i="257"/>
  <c r="B76" i="257"/>
  <c r="A76" i="257" s="1"/>
  <c r="N75" i="257"/>
  <c r="M75" i="257"/>
  <c r="B75" i="257"/>
  <c r="A75" i="257"/>
  <c r="N74" i="257"/>
  <c r="M74" i="257"/>
  <c r="B74" i="257"/>
  <c r="A74" i="257" s="1"/>
  <c r="N73" i="257"/>
  <c r="M73" i="257"/>
  <c r="B73" i="257"/>
  <c r="A73" i="257"/>
  <c r="N72" i="257"/>
  <c r="M72" i="257"/>
  <c r="B72" i="257"/>
  <c r="A72" i="257" s="1"/>
  <c r="N71" i="257"/>
  <c r="M71" i="257"/>
  <c r="B71" i="257"/>
  <c r="A71" i="257"/>
  <c r="N70" i="257"/>
  <c r="M70" i="257"/>
  <c r="B70" i="257"/>
  <c r="A70" i="257" s="1"/>
  <c r="N69" i="257"/>
  <c r="M69" i="257"/>
  <c r="B69" i="257"/>
  <c r="A69" i="257"/>
  <c r="N68" i="257"/>
  <c r="M68" i="257"/>
  <c r="B68" i="257"/>
  <c r="A68" i="257" s="1"/>
  <c r="N67" i="257"/>
  <c r="M67" i="257"/>
  <c r="B67" i="257"/>
  <c r="A67" i="257"/>
  <c r="N66" i="257"/>
  <c r="M66" i="257"/>
  <c r="B66" i="257"/>
  <c r="A66" i="257" s="1"/>
  <c r="N65" i="257"/>
  <c r="M65" i="257"/>
  <c r="B65" i="257"/>
  <c r="A65" i="257"/>
  <c r="N64" i="257"/>
  <c r="M64" i="257"/>
  <c r="B64" i="257"/>
  <c r="A64" i="257" s="1"/>
  <c r="N63" i="257"/>
  <c r="M63" i="257"/>
  <c r="B63" i="257"/>
  <c r="A63" i="257"/>
  <c r="N62" i="257"/>
  <c r="M62" i="257"/>
  <c r="B62" i="257"/>
  <c r="A62" i="257" s="1"/>
  <c r="N61" i="257"/>
  <c r="M61" i="257"/>
  <c r="B61" i="257"/>
  <c r="A61" i="257"/>
  <c r="N60" i="257"/>
  <c r="M60" i="257"/>
  <c r="B60" i="257"/>
  <c r="A60" i="257" s="1"/>
  <c r="N59" i="257"/>
  <c r="M59" i="257"/>
  <c r="B59" i="257"/>
  <c r="A59" i="257"/>
  <c r="N58" i="257"/>
  <c r="M58" i="257"/>
  <c r="B58" i="257"/>
  <c r="A58" i="257" s="1"/>
  <c r="N57" i="257"/>
  <c r="M57" i="257"/>
  <c r="B57" i="257"/>
  <c r="A57" i="257"/>
  <c r="N56" i="257"/>
  <c r="M56" i="257"/>
  <c r="B56" i="257"/>
  <c r="A56" i="257" s="1"/>
  <c r="N55" i="257"/>
  <c r="M55" i="257"/>
  <c r="B55" i="257"/>
  <c r="A55" i="257"/>
  <c r="N54" i="257"/>
  <c r="M54" i="257"/>
  <c r="B54" i="257"/>
  <c r="A54" i="257" s="1"/>
  <c r="N53" i="257"/>
  <c r="M53" i="257"/>
  <c r="B53" i="257"/>
  <c r="A53" i="257"/>
  <c r="N52" i="257"/>
  <c r="M52" i="257"/>
  <c r="B52" i="257"/>
  <c r="A52" i="257" s="1"/>
  <c r="N51" i="257"/>
  <c r="M51" i="257"/>
  <c r="B51" i="257"/>
  <c r="A51" i="257"/>
  <c r="N50" i="257"/>
  <c r="M50" i="257"/>
  <c r="B50" i="257"/>
  <c r="A50" i="257" s="1"/>
  <c r="N49" i="257"/>
  <c r="M49" i="257"/>
  <c r="B49" i="257"/>
  <c r="A49" i="257"/>
  <c r="N48" i="257"/>
  <c r="M48" i="257"/>
  <c r="B48" i="257"/>
  <c r="A48" i="257" s="1"/>
  <c r="N47" i="257"/>
  <c r="M47" i="257"/>
  <c r="B47" i="257"/>
  <c r="A47" i="257"/>
  <c r="N46" i="257"/>
  <c r="M46" i="257"/>
  <c r="B46" i="257"/>
  <c r="A46" i="257" s="1"/>
  <c r="N45" i="257"/>
  <c r="M45" i="257"/>
  <c r="B45" i="257"/>
  <c r="A45" i="257"/>
  <c r="N44" i="257"/>
  <c r="M44" i="257"/>
  <c r="B44" i="257"/>
  <c r="A44" i="257" s="1"/>
  <c r="N43" i="257"/>
  <c r="M43" i="257"/>
  <c r="B43" i="257"/>
  <c r="A43" i="257"/>
  <c r="N42" i="257"/>
  <c r="M42" i="257"/>
  <c r="B42" i="257"/>
  <c r="A42" i="257" s="1"/>
  <c r="N41" i="257"/>
  <c r="M41" i="257"/>
  <c r="B41" i="257"/>
  <c r="A41" i="257"/>
  <c r="N40" i="257"/>
  <c r="M40" i="257"/>
  <c r="B40" i="257"/>
  <c r="A40" i="257" s="1"/>
  <c r="N39" i="257"/>
  <c r="M39" i="257"/>
  <c r="B39" i="257"/>
  <c r="A39" i="257"/>
  <c r="N38" i="257"/>
  <c r="M38" i="257"/>
  <c r="B38" i="257"/>
  <c r="A38" i="257" s="1"/>
  <c r="N37" i="257"/>
  <c r="M37" i="257"/>
  <c r="B37" i="257"/>
  <c r="A37" i="257"/>
  <c r="N36" i="257"/>
  <c r="M36" i="257"/>
  <c r="B36" i="257"/>
  <c r="A36" i="257" s="1"/>
  <c r="N35" i="257"/>
  <c r="M35" i="257"/>
  <c r="B35" i="257"/>
  <c r="A35" i="257"/>
  <c r="N34" i="257"/>
  <c r="M34" i="257"/>
  <c r="B34" i="257"/>
  <c r="A34" i="257" s="1"/>
  <c r="N33" i="257"/>
  <c r="M33" i="257"/>
  <c r="B33" i="257"/>
  <c r="A33" i="257"/>
  <c r="N32" i="257"/>
  <c r="M32" i="257"/>
  <c r="B32" i="257"/>
  <c r="A32" i="257" s="1"/>
  <c r="N31" i="257"/>
  <c r="M31" i="257"/>
  <c r="B31" i="257"/>
  <c r="A31" i="257"/>
  <c r="N30" i="257"/>
  <c r="M30" i="257"/>
  <c r="B30" i="257"/>
  <c r="A30" i="257" s="1"/>
  <c r="N29" i="257"/>
  <c r="M29" i="257"/>
  <c r="B29" i="257"/>
  <c r="A29" i="257"/>
  <c r="N28" i="257"/>
  <c r="M28" i="257"/>
  <c r="B28" i="257"/>
  <c r="A28" i="257" s="1"/>
  <c r="N27" i="257"/>
  <c r="M27" i="257"/>
  <c r="B27" i="257"/>
  <c r="A27" i="257"/>
  <c r="N26" i="257"/>
  <c r="M26" i="257"/>
  <c r="B26" i="257"/>
  <c r="A26" i="257" s="1"/>
  <c r="N25" i="257"/>
  <c r="M25" i="257"/>
  <c r="B25" i="257"/>
  <c r="A25" i="257"/>
  <c r="N24" i="257"/>
  <c r="M24" i="257"/>
  <c r="B24" i="257"/>
  <c r="A24" i="257" s="1"/>
  <c r="N23" i="257"/>
  <c r="M23" i="257"/>
  <c r="B23" i="257"/>
  <c r="A23" i="257"/>
  <c r="N22" i="257"/>
  <c r="M22" i="257"/>
  <c r="B22" i="257"/>
  <c r="A22" i="257" s="1"/>
  <c r="N21" i="257"/>
  <c r="M21" i="257"/>
  <c r="B21" i="257"/>
  <c r="A21" i="257"/>
  <c r="N20" i="257"/>
  <c r="M20" i="257"/>
  <c r="B20" i="257"/>
  <c r="A20" i="257" s="1"/>
  <c r="N19" i="257"/>
  <c r="M19" i="257"/>
  <c r="B19" i="257"/>
  <c r="A19" i="257"/>
  <c r="N18" i="257"/>
  <c r="M18" i="257"/>
  <c r="B18" i="257"/>
  <c r="A18" i="257" s="1"/>
  <c r="N17" i="257"/>
  <c r="M17" i="257"/>
  <c r="B17" i="257"/>
  <c r="A17" i="257"/>
  <c r="N16" i="257"/>
  <c r="M16" i="257"/>
  <c r="B16" i="257"/>
  <c r="A16" i="257" s="1"/>
  <c r="N15" i="257"/>
  <c r="M15" i="257"/>
  <c r="B15" i="257"/>
  <c r="A15" i="257"/>
  <c r="N14" i="257"/>
  <c r="M14" i="257"/>
  <c r="B14" i="257"/>
  <c r="A14" i="257" s="1"/>
  <c r="N13" i="257"/>
  <c r="M13" i="257"/>
  <c r="B13" i="257"/>
  <c r="A13" i="257"/>
  <c r="N12" i="257"/>
  <c r="M12" i="257"/>
  <c r="B12" i="257"/>
  <c r="A12" i="257" s="1"/>
  <c r="N11" i="257"/>
  <c r="M11" i="257"/>
  <c r="B11" i="257"/>
  <c r="A11" i="257"/>
  <c r="N10" i="257"/>
  <c r="M10" i="257"/>
  <c r="B10" i="257"/>
  <c r="A10" i="257" s="1"/>
  <c r="N9" i="257"/>
  <c r="M9" i="257"/>
  <c r="B9" i="257"/>
  <c r="A9" i="257"/>
  <c r="N8" i="257"/>
  <c r="M8" i="257"/>
  <c r="B8" i="257"/>
  <c r="A8" i="257" s="1"/>
  <c r="N7" i="257"/>
  <c r="M7" i="257"/>
  <c r="B7" i="257"/>
  <c r="A7" i="257"/>
  <c r="N6" i="257"/>
  <c r="M6" i="257"/>
  <c r="B6" i="257"/>
  <c r="A6" i="257" s="1"/>
  <c r="N5" i="257"/>
  <c r="M5" i="257"/>
  <c r="B5" i="257"/>
  <c r="A5" i="257"/>
  <c r="N4" i="257"/>
  <c r="M4" i="257"/>
  <c r="B4" i="257"/>
  <c r="A4" i="257" s="1"/>
  <c r="N3" i="257"/>
  <c r="M3" i="257"/>
  <c r="B3" i="257"/>
  <c r="A3" i="257"/>
  <c r="N2" i="257"/>
  <c r="M2" i="257"/>
  <c r="B2" i="257"/>
  <c r="A2" i="257" s="1"/>
  <c r="D4" i="256" l="1"/>
  <c r="D5" i="256"/>
  <c r="D6" i="256"/>
  <c r="D7" i="256"/>
  <c r="D8" i="256"/>
  <c r="D9" i="256"/>
  <c r="D10" i="256"/>
  <c r="D11" i="256"/>
  <c r="D12" i="256"/>
  <c r="D13" i="256"/>
  <c r="D14" i="256"/>
  <c r="D15" i="256"/>
  <c r="D16" i="256"/>
  <c r="D17" i="256"/>
  <c r="D18" i="256"/>
  <c r="D19" i="256"/>
  <c r="D20" i="256"/>
  <c r="D21" i="256"/>
  <c r="D22" i="256"/>
  <c r="D23" i="256"/>
  <c r="D24" i="256"/>
  <c r="D25" i="256"/>
  <c r="D26" i="256"/>
  <c r="D27" i="256"/>
  <c r="D28" i="256"/>
  <c r="D29" i="256"/>
  <c r="D30" i="256"/>
  <c r="D31" i="256"/>
  <c r="D32" i="256"/>
  <c r="D33" i="256"/>
  <c r="D34" i="256"/>
  <c r="D35" i="256"/>
  <c r="D36" i="256"/>
  <c r="D37" i="256"/>
  <c r="D3" i="256"/>
  <c r="F38" i="256"/>
  <c r="G38" i="256"/>
  <c r="E38" i="256"/>
  <c r="P31" i="169" l="1"/>
  <c r="P29" i="169"/>
  <c r="P27" i="169"/>
  <c r="P23" i="169"/>
  <c r="P21" i="169"/>
  <c r="P19" i="169"/>
  <c r="P25" i="169"/>
  <c r="P15" i="169"/>
  <c r="P13" i="169"/>
  <c r="L119" i="173" l="1"/>
  <c r="L139" i="173" s="1"/>
  <c r="L20" i="173"/>
  <c r="L22" i="173" s="1"/>
  <c r="J14" i="170" s="1"/>
  <c r="C21" i="172"/>
  <c r="M309" i="237" l="1"/>
  <c r="N309" i="237"/>
  <c r="M310" i="237"/>
  <c r="N310" i="237"/>
  <c r="B309" i="237"/>
  <c r="A309" i="237" s="1"/>
  <c r="E311" i="237"/>
  <c r="F311" i="237"/>
  <c r="G311" i="237"/>
  <c r="H311" i="237"/>
  <c r="I311" i="237"/>
  <c r="J311" i="237"/>
  <c r="K311" i="237"/>
  <c r="L311" i="237"/>
  <c r="J95" i="173"/>
  <c r="L518" i="173" l="1"/>
  <c r="R25" i="213"/>
  <c r="E14" i="239" l="1"/>
  <c r="L511" i="173" l="1"/>
  <c r="L317" i="237" l="1"/>
  <c r="I317" i="237"/>
  <c r="E51" i="239"/>
  <c r="J89" i="173" s="1"/>
  <c r="B310" i="237"/>
  <c r="A310" i="237" s="1"/>
  <c r="M305" i="237"/>
  <c r="N305" i="237"/>
  <c r="M306" i="237"/>
  <c r="N306" i="237"/>
  <c r="M307" i="237"/>
  <c r="N307" i="237"/>
  <c r="M308" i="237"/>
  <c r="N308" i="237"/>
  <c r="B305" i="237"/>
  <c r="A305" i="237" s="1"/>
  <c r="B306" i="237"/>
  <c r="A306" i="237" s="1"/>
  <c r="B307" i="237"/>
  <c r="A307" i="237" s="1"/>
  <c r="B308" i="237"/>
  <c r="A308" i="237" s="1"/>
  <c r="N16" i="172" l="1"/>
  <c r="J204" i="173"/>
  <c r="M3" i="237"/>
  <c r="N3" i="237"/>
  <c r="M4" i="237"/>
  <c r="N4" i="237"/>
  <c r="M5" i="237"/>
  <c r="N5" i="237"/>
  <c r="M6" i="237"/>
  <c r="N6" i="237"/>
  <c r="M7" i="237"/>
  <c r="N7" i="237"/>
  <c r="M8" i="237"/>
  <c r="N8" i="237"/>
  <c r="M9" i="237"/>
  <c r="N9" i="237"/>
  <c r="M10" i="237"/>
  <c r="N10" i="237"/>
  <c r="M11" i="237"/>
  <c r="N11" i="237"/>
  <c r="M12" i="237"/>
  <c r="N12" i="237"/>
  <c r="M13" i="237"/>
  <c r="N13" i="237"/>
  <c r="M14" i="237"/>
  <c r="N14" i="237"/>
  <c r="M15" i="237"/>
  <c r="N15" i="237"/>
  <c r="M16" i="237"/>
  <c r="N16" i="237"/>
  <c r="M17" i="237"/>
  <c r="N17" i="237"/>
  <c r="M18" i="237"/>
  <c r="N18" i="237"/>
  <c r="M19" i="237"/>
  <c r="N19" i="237"/>
  <c r="M20" i="237"/>
  <c r="N20" i="237"/>
  <c r="M21" i="237"/>
  <c r="N21" i="237"/>
  <c r="M22" i="237"/>
  <c r="N22" i="237"/>
  <c r="M23" i="237"/>
  <c r="N23" i="237"/>
  <c r="M24" i="237"/>
  <c r="N24" i="237"/>
  <c r="M25" i="237"/>
  <c r="N25" i="237"/>
  <c r="M26" i="237"/>
  <c r="N26" i="237"/>
  <c r="M27" i="237"/>
  <c r="N27" i="237"/>
  <c r="M28" i="237"/>
  <c r="N28" i="237"/>
  <c r="M29" i="237"/>
  <c r="N29" i="237"/>
  <c r="M30" i="237"/>
  <c r="N30" i="237"/>
  <c r="M31" i="237"/>
  <c r="N31" i="237"/>
  <c r="M32" i="237"/>
  <c r="N32" i="237"/>
  <c r="M33" i="237"/>
  <c r="N33" i="237"/>
  <c r="M34" i="237"/>
  <c r="N34" i="237"/>
  <c r="M35" i="237"/>
  <c r="N35" i="237"/>
  <c r="M36" i="237"/>
  <c r="N36" i="237"/>
  <c r="M37" i="237"/>
  <c r="N37" i="237"/>
  <c r="M38" i="237"/>
  <c r="N38" i="237"/>
  <c r="M39" i="237"/>
  <c r="N39" i="237"/>
  <c r="M40" i="237"/>
  <c r="N40" i="237"/>
  <c r="M41" i="237"/>
  <c r="N41" i="237"/>
  <c r="M42" i="237"/>
  <c r="N42" i="237"/>
  <c r="M43" i="237"/>
  <c r="N43" i="237"/>
  <c r="M44" i="237"/>
  <c r="N44" i="237"/>
  <c r="M45" i="237"/>
  <c r="N45" i="237"/>
  <c r="M46" i="237"/>
  <c r="N46" i="237"/>
  <c r="M47" i="237"/>
  <c r="N47" i="237"/>
  <c r="M48" i="237"/>
  <c r="N48" i="237"/>
  <c r="M49" i="237"/>
  <c r="N49" i="237"/>
  <c r="M50" i="237"/>
  <c r="N50" i="237"/>
  <c r="M51" i="237"/>
  <c r="N51" i="237"/>
  <c r="M52" i="237"/>
  <c r="N52" i="237"/>
  <c r="M53" i="237"/>
  <c r="N53" i="237"/>
  <c r="M54" i="237"/>
  <c r="N54" i="237"/>
  <c r="M55" i="237"/>
  <c r="N55" i="237"/>
  <c r="M56" i="237"/>
  <c r="N56" i="237"/>
  <c r="M57" i="237"/>
  <c r="N57" i="237"/>
  <c r="M58" i="237"/>
  <c r="N58" i="237"/>
  <c r="M59" i="237"/>
  <c r="N59" i="237"/>
  <c r="M60" i="237"/>
  <c r="N60" i="237"/>
  <c r="M61" i="237"/>
  <c r="N61" i="237"/>
  <c r="M62" i="237"/>
  <c r="N62" i="237"/>
  <c r="M63" i="237"/>
  <c r="N63" i="237"/>
  <c r="M64" i="237"/>
  <c r="N64" i="237"/>
  <c r="M65" i="237"/>
  <c r="N65" i="237"/>
  <c r="M66" i="237"/>
  <c r="N66" i="237"/>
  <c r="M67" i="237"/>
  <c r="N67" i="237"/>
  <c r="M68" i="237"/>
  <c r="N68" i="237"/>
  <c r="M69" i="237"/>
  <c r="N69" i="237"/>
  <c r="M70" i="237"/>
  <c r="N70" i="237"/>
  <c r="M71" i="237"/>
  <c r="N71" i="237"/>
  <c r="M72" i="237"/>
  <c r="N72" i="237"/>
  <c r="M73" i="237"/>
  <c r="N73" i="237"/>
  <c r="M74" i="237"/>
  <c r="N74" i="237"/>
  <c r="M75" i="237"/>
  <c r="N75" i="237"/>
  <c r="M76" i="237"/>
  <c r="N76" i="237"/>
  <c r="M77" i="237"/>
  <c r="N77" i="237"/>
  <c r="M78" i="237"/>
  <c r="N78" i="237"/>
  <c r="M79" i="237"/>
  <c r="N79" i="237"/>
  <c r="M80" i="237"/>
  <c r="N80" i="237"/>
  <c r="M81" i="237"/>
  <c r="N81" i="237"/>
  <c r="M82" i="237"/>
  <c r="N82" i="237"/>
  <c r="M83" i="237"/>
  <c r="N83" i="237"/>
  <c r="M84" i="237"/>
  <c r="N84" i="237"/>
  <c r="M85" i="237"/>
  <c r="N85" i="237"/>
  <c r="M86" i="237"/>
  <c r="N86" i="237"/>
  <c r="M87" i="237"/>
  <c r="N87" i="237"/>
  <c r="M88" i="237"/>
  <c r="N88" i="237"/>
  <c r="M89" i="237"/>
  <c r="N89" i="237"/>
  <c r="M90" i="237"/>
  <c r="N90" i="237"/>
  <c r="M91" i="237"/>
  <c r="N91" i="237"/>
  <c r="M92" i="237"/>
  <c r="N92" i="237"/>
  <c r="M93" i="237"/>
  <c r="N93" i="237"/>
  <c r="M94" i="237"/>
  <c r="N94" i="237"/>
  <c r="M95" i="237"/>
  <c r="N95" i="237"/>
  <c r="M96" i="237"/>
  <c r="N96" i="237"/>
  <c r="M97" i="237"/>
  <c r="N97" i="237"/>
  <c r="M98" i="237"/>
  <c r="N98" i="237"/>
  <c r="M99" i="237"/>
  <c r="N99" i="237"/>
  <c r="M100" i="237"/>
  <c r="N100" i="237"/>
  <c r="M101" i="237"/>
  <c r="N101" i="237"/>
  <c r="M102" i="237"/>
  <c r="N102" i="237"/>
  <c r="M103" i="237"/>
  <c r="N103" i="237"/>
  <c r="M104" i="237"/>
  <c r="N104" i="237"/>
  <c r="M105" i="237"/>
  <c r="N105" i="237"/>
  <c r="M106" i="237"/>
  <c r="N106" i="237"/>
  <c r="M107" i="237"/>
  <c r="N107" i="237"/>
  <c r="M108" i="237"/>
  <c r="N108" i="237"/>
  <c r="M109" i="237"/>
  <c r="N109" i="237"/>
  <c r="M110" i="237"/>
  <c r="N110" i="237"/>
  <c r="M111" i="237"/>
  <c r="N111" i="237"/>
  <c r="M112" i="237"/>
  <c r="N112" i="237"/>
  <c r="M113" i="237"/>
  <c r="N113" i="237"/>
  <c r="M114" i="237"/>
  <c r="N114" i="237"/>
  <c r="M115" i="237"/>
  <c r="N115" i="237"/>
  <c r="M116" i="237"/>
  <c r="N116" i="237"/>
  <c r="M117" i="237"/>
  <c r="N117" i="237"/>
  <c r="M118" i="237"/>
  <c r="N118" i="237"/>
  <c r="M119" i="237"/>
  <c r="N119" i="237"/>
  <c r="M120" i="237"/>
  <c r="N120" i="237"/>
  <c r="M121" i="237"/>
  <c r="N121" i="237"/>
  <c r="M122" i="237"/>
  <c r="N122" i="237"/>
  <c r="M123" i="237"/>
  <c r="N123" i="237"/>
  <c r="M124" i="237"/>
  <c r="N124" i="237"/>
  <c r="M125" i="237"/>
  <c r="N125" i="237"/>
  <c r="M126" i="237"/>
  <c r="N126" i="237"/>
  <c r="M127" i="237"/>
  <c r="N127" i="237"/>
  <c r="M128" i="237"/>
  <c r="N128" i="237"/>
  <c r="M129" i="237"/>
  <c r="N129" i="237"/>
  <c r="M130" i="237"/>
  <c r="N130" i="237"/>
  <c r="M131" i="237"/>
  <c r="N131" i="237"/>
  <c r="M132" i="237"/>
  <c r="N132" i="237"/>
  <c r="M133" i="237"/>
  <c r="N133" i="237"/>
  <c r="M134" i="237"/>
  <c r="N134" i="237"/>
  <c r="M135" i="237"/>
  <c r="N135" i="237"/>
  <c r="M136" i="237"/>
  <c r="N136" i="237"/>
  <c r="M137" i="237"/>
  <c r="N137" i="237"/>
  <c r="M138" i="237"/>
  <c r="N138" i="237"/>
  <c r="M139" i="237"/>
  <c r="N139" i="237"/>
  <c r="M140" i="237"/>
  <c r="N140" i="237"/>
  <c r="M141" i="237"/>
  <c r="N141" i="237"/>
  <c r="M142" i="237"/>
  <c r="N142" i="237"/>
  <c r="M143" i="237"/>
  <c r="N143" i="237"/>
  <c r="M144" i="237"/>
  <c r="N144" i="237"/>
  <c r="M145" i="237"/>
  <c r="N145" i="237"/>
  <c r="M146" i="237"/>
  <c r="N146" i="237"/>
  <c r="M147" i="237"/>
  <c r="N147" i="237"/>
  <c r="M148" i="237"/>
  <c r="N148" i="237"/>
  <c r="M149" i="237"/>
  <c r="N149" i="237"/>
  <c r="M150" i="237"/>
  <c r="N150" i="237"/>
  <c r="M151" i="237"/>
  <c r="N151" i="237"/>
  <c r="M152" i="237"/>
  <c r="N152" i="237"/>
  <c r="M153" i="237"/>
  <c r="N153" i="237"/>
  <c r="M154" i="237"/>
  <c r="N154" i="237"/>
  <c r="M155" i="237"/>
  <c r="N155" i="237"/>
  <c r="M156" i="237"/>
  <c r="N156" i="237"/>
  <c r="M157" i="237"/>
  <c r="N157" i="237"/>
  <c r="M158" i="237"/>
  <c r="N158" i="237"/>
  <c r="M159" i="237"/>
  <c r="N159" i="237"/>
  <c r="M160" i="237"/>
  <c r="N160" i="237"/>
  <c r="M161" i="237"/>
  <c r="N161" i="237"/>
  <c r="M162" i="237"/>
  <c r="N162" i="237"/>
  <c r="M163" i="237"/>
  <c r="N163" i="237"/>
  <c r="M164" i="237"/>
  <c r="N164" i="237"/>
  <c r="M165" i="237"/>
  <c r="N165" i="237"/>
  <c r="M166" i="237"/>
  <c r="N166" i="237"/>
  <c r="M167" i="237"/>
  <c r="N167" i="237"/>
  <c r="M168" i="237"/>
  <c r="N168" i="237"/>
  <c r="M169" i="237"/>
  <c r="N169" i="237"/>
  <c r="M170" i="237"/>
  <c r="N170" i="237"/>
  <c r="M171" i="237"/>
  <c r="N171" i="237"/>
  <c r="M172" i="237"/>
  <c r="N172" i="237"/>
  <c r="M173" i="237"/>
  <c r="N173" i="237"/>
  <c r="M174" i="237"/>
  <c r="N174" i="237"/>
  <c r="M175" i="237"/>
  <c r="N175" i="237"/>
  <c r="M176" i="237"/>
  <c r="N176" i="237"/>
  <c r="M177" i="237"/>
  <c r="N177" i="237"/>
  <c r="M178" i="237"/>
  <c r="N178" i="237"/>
  <c r="M179" i="237"/>
  <c r="N179" i="237"/>
  <c r="M180" i="237"/>
  <c r="N180" i="237"/>
  <c r="M181" i="237"/>
  <c r="N181" i="237"/>
  <c r="M182" i="237"/>
  <c r="N182" i="237"/>
  <c r="M183" i="237"/>
  <c r="N183" i="237"/>
  <c r="M184" i="237"/>
  <c r="N184" i="237"/>
  <c r="M185" i="237"/>
  <c r="N185" i="237"/>
  <c r="M186" i="237"/>
  <c r="N186" i="237"/>
  <c r="M187" i="237"/>
  <c r="N187" i="237"/>
  <c r="M188" i="237"/>
  <c r="N188" i="237"/>
  <c r="M189" i="237"/>
  <c r="N189" i="237"/>
  <c r="M190" i="237"/>
  <c r="N190" i="237"/>
  <c r="M191" i="237"/>
  <c r="N191" i="237"/>
  <c r="M192" i="237"/>
  <c r="N192" i="237"/>
  <c r="M193" i="237"/>
  <c r="N193" i="237"/>
  <c r="M194" i="237"/>
  <c r="N194" i="237"/>
  <c r="M195" i="237"/>
  <c r="N195" i="237"/>
  <c r="M196" i="237"/>
  <c r="N196" i="237"/>
  <c r="M197" i="237"/>
  <c r="N197" i="237"/>
  <c r="M198" i="237"/>
  <c r="N198" i="237"/>
  <c r="M199" i="237"/>
  <c r="N199" i="237"/>
  <c r="M200" i="237"/>
  <c r="N200" i="237"/>
  <c r="M201" i="237"/>
  <c r="N201" i="237"/>
  <c r="M202" i="237"/>
  <c r="N202" i="237"/>
  <c r="M203" i="237"/>
  <c r="N203" i="237"/>
  <c r="M204" i="237"/>
  <c r="N204" i="237"/>
  <c r="M205" i="237"/>
  <c r="N205" i="237"/>
  <c r="M206" i="237"/>
  <c r="N206" i="237"/>
  <c r="M207" i="237"/>
  <c r="N207" i="237"/>
  <c r="M208" i="237"/>
  <c r="N208" i="237"/>
  <c r="M209" i="237"/>
  <c r="N209" i="237"/>
  <c r="M210" i="237"/>
  <c r="N210" i="237"/>
  <c r="M211" i="237"/>
  <c r="N211" i="237"/>
  <c r="M212" i="237"/>
  <c r="N212" i="237"/>
  <c r="M213" i="237"/>
  <c r="N213" i="237"/>
  <c r="M214" i="237"/>
  <c r="N214" i="237"/>
  <c r="M215" i="237"/>
  <c r="N215" i="237"/>
  <c r="M216" i="237"/>
  <c r="N216" i="237"/>
  <c r="M217" i="237"/>
  <c r="N217" i="237"/>
  <c r="M218" i="237"/>
  <c r="N218" i="237"/>
  <c r="M219" i="237"/>
  <c r="N219" i="237"/>
  <c r="M220" i="237"/>
  <c r="N220" i="237"/>
  <c r="M221" i="237"/>
  <c r="N221" i="237"/>
  <c r="M222" i="237"/>
  <c r="N222" i="237"/>
  <c r="M223" i="237"/>
  <c r="N223" i="237"/>
  <c r="M224" i="237"/>
  <c r="N224" i="237"/>
  <c r="M225" i="237"/>
  <c r="N225" i="237"/>
  <c r="M226" i="237"/>
  <c r="N226" i="237"/>
  <c r="M227" i="237"/>
  <c r="N227" i="237"/>
  <c r="M228" i="237"/>
  <c r="N228" i="237"/>
  <c r="M229" i="237"/>
  <c r="N229" i="237"/>
  <c r="M230" i="237"/>
  <c r="N230" i="237"/>
  <c r="M231" i="237"/>
  <c r="N231" i="237"/>
  <c r="M232" i="237"/>
  <c r="N232" i="237"/>
  <c r="M233" i="237"/>
  <c r="N233" i="237"/>
  <c r="M234" i="237"/>
  <c r="N234" i="237"/>
  <c r="M235" i="237"/>
  <c r="N235" i="237"/>
  <c r="M236" i="237"/>
  <c r="N236" i="237"/>
  <c r="M237" i="237"/>
  <c r="N237" i="237"/>
  <c r="M238" i="237"/>
  <c r="N238" i="237"/>
  <c r="M239" i="237"/>
  <c r="N239" i="237"/>
  <c r="M240" i="237"/>
  <c r="N240" i="237"/>
  <c r="M241" i="237"/>
  <c r="N241" i="237"/>
  <c r="M242" i="237"/>
  <c r="N242" i="237"/>
  <c r="M243" i="237"/>
  <c r="N243" i="237"/>
  <c r="M244" i="237"/>
  <c r="N244" i="237"/>
  <c r="M245" i="237"/>
  <c r="N245" i="237"/>
  <c r="M246" i="237"/>
  <c r="N246" i="237"/>
  <c r="M247" i="237"/>
  <c r="N247" i="237"/>
  <c r="M248" i="237"/>
  <c r="N248" i="237"/>
  <c r="M249" i="237"/>
  <c r="N249" i="237"/>
  <c r="M250" i="237"/>
  <c r="N250" i="237"/>
  <c r="M251" i="237"/>
  <c r="N251" i="237"/>
  <c r="M252" i="237"/>
  <c r="N252" i="237"/>
  <c r="M253" i="237"/>
  <c r="N253" i="237"/>
  <c r="M254" i="237"/>
  <c r="N254" i="237"/>
  <c r="M255" i="237"/>
  <c r="N255" i="237"/>
  <c r="M256" i="237"/>
  <c r="N256" i="237"/>
  <c r="M257" i="237"/>
  <c r="N257" i="237"/>
  <c r="M258" i="237"/>
  <c r="N258" i="237"/>
  <c r="M259" i="237"/>
  <c r="N259" i="237"/>
  <c r="M260" i="237"/>
  <c r="N260" i="237"/>
  <c r="M261" i="237"/>
  <c r="N261" i="237"/>
  <c r="M262" i="237"/>
  <c r="N262" i="237"/>
  <c r="M263" i="237"/>
  <c r="N263" i="237"/>
  <c r="M264" i="237"/>
  <c r="N264" i="237"/>
  <c r="M265" i="237"/>
  <c r="N265" i="237"/>
  <c r="M266" i="237"/>
  <c r="N266" i="237"/>
  <c r="M267" i="237"/>
  <c r="N267" i="237"/>
  <c r="M268" i="237"/>
  <c r="N268" i="237"/>
  <c r="M269" i="237"/>
  <c r="N269" i="237"/>
  <c r="M270" i="237"/>
  <c r="N270" i="237"/>
  <c r="M271" i="237"/>
  <c r="N271" i="237"/>
  <c r="M272" i="237"/>
  <c r="N272" i="237"/>
  <c r="M273" i="237"/>
  <c r="N273" i="237"/>
  <c r="M274" i="237"/>
  <c r="N274" i="237"/>
  <c r="M275" i="237"/>
  <c r="N275" i="237"/>
  <c r="M276" i="237"/>
  <c r="N276" i="237"/>
  <c r="M277" i="237"/>
  <c r="N277" i="237"/>
  <c r="M278" i="237"/>
  <c r="N278" i="237"/>
  <c r="M279" i="237"/>
  <c r="N279" i="237"/>
  <c r="M280" i="237"/>
  <c r="N280" i="237"/>
  <c r="M281" i="237"/>
  <c r="N281" i="237"/>
  <c r="M282" i="237"/>
  <c r="N282" i="237"/>
  <c r="M283" i="237"/>
  <c r="N283" i="237"/>
  <c r="M284" i="237"/>
  <c r="N284" i="237"/>
  <c r="M285" i="237"/>
  <c r="N285" i="237"/>
  <c r="M286" i="237"/>
  <c r="N286" i="237"/>
  <c r="M287" i="237"/>
  <c r="N287" i="237"/>
  <c r="M288" i="237"/>
  <c r="N288" i="237"/>
  <c r="M289" i="237"/>
  <c r="N289" i="237"/>
  <c r="M290" i="237"/>
  <c r="N290" i="237"/>
  <c r="M291" i="237"/>
  <c r="N291" i="237"/>
  <c r="M292" i="237"/>
  <c r="N292" i="237"/>
  <c r="M293" i="237"/>
  <c r="N293" i="237"/>
  <c r="M294" i="237"/>
  <c r="N294" i="237"/>
  <c r="M295" i="237"/>
  <c r="N295" i="237"/>
  <c r="M296" i="237"/>
  <c r="N296" i="237"/>
  <c r="M297" i="237"/>
  <c r="N297" i="237"/>
  <c r="M298" i="237"/>
  <c r="N298" i="237"/>
  <c r="M299" i="237"/>
  <c r="N299" i="237"/>
  <c r="M300" i="237"/>
  <c r="N300" i="237"/>
  <c r="M301" i="237"/>
  <c r="N301" i="237"/>
  <c r="M302" i="237"/>
  <c r="N302" i="237"/>
  <c r="M303" i="237"/>
  <c r="N303" i="237"/>
  <c r="M304" i="237"/>
  <c r="N304" i="237"/>
  <c r="J259" i="173"/>
  <c r="J271" i="173"/>
  <c r="P40" i="235"/>
  <c r="P42" i="235"/>
  <c r="O43" i="235"/>
  <c r="P43" i="235" s="1"/>
  <c r="P47" i="235"/>
  <c r="B12" i="170"/>
  <c r="F12" i="170"/>
  <c r="A58" i="235"/>
  <c r="A4" i="173" s="1"/>
  <c r="O26" i="235"/>
  <c r="N26" i="235"/>
  <c r="M26" i="235"/>
  <c r="L26" i="235"/>
  <c r="K26" i="235"/>
  <c r="J26" i="235"/>
  <c r="I26" i="235"/>
  <c r="G26" i="235"/>
  <c r="F26" i="235"/>
  <c r="G30" i="235"/>
  <c r="H30" i="235"/>
  <c r="I30" i="235"/>
  <c r="J30" i="235"/>
  <c r="L30" i="235"/>
  <c r="M30" i="235"/>
  <c r="N30" i="235"/>
  <c r="O30" i="235"/>
  <c r="P30" i="235"/>
  <c r="F30" i="235"/>
  <c r="P53" i="235" l="1"/>
  <c r="E45" i="239" l="1"/>
  <c r="E46" i="239"/>
  <c r="E47" i="239"/>
  <c r="J87" i="173" s="1"/>
  <c r="E48" i="239"/>
  <c r="J85" i="173" s="1"/>
  <c r="E49" i="239"/>
  <c r="J86" i="173" s="1"/>
  <c r="E50" i="239"/>
  <c r="J88" i="173" s="1"/>
  <c r="E52" i="239"/>
  <c r="E54" i="239"/>
  <c r="E55" i="239"/>
  <c r="E56" i="239"/>
  <c r="E57" i="239"/>
  <c r="E58" i="239"/>
  <c r="E59" i="239"/>
  <c r="E60" i="239"/>
  <c r="E61" i="239"/>
  <c r="E62" i="239"/>
  <c r="E63" i="239"/>
  <c r="E64" i="239"/>
  <c r="E65" i="239"/>
  <c r="E66" i="239"/>
  <c r="E68" i="239"/>
  <c r="E69" i="239"/>
  <c r="E70" i="239"/>
  <c r="E71" i="239"/>
  <c r="E72" i="239"/>
  <c r="E38" i="239"/>
  <c r="J78" i="173" s="1"/>
  <c r="E39" i="239"/>
  <c r="J77" i="173" s="1"/>
  <c r="E40" i="239"/>
  <c r="J79" i="173" s="1"/>
  <c r="E37" i="239"/>
  <c r="J5" i="239"/>
  <c r="J6" i="239"/>
  <c r="J7" i="239"/>
  <c r="J8" i="239"/>
  <c r="J9" i="239"/>
  <c r="J10" i="239"/>
  <c r="J11" i="239"/>
  <c r="J12" i="239"/>
  <c r="E36" i="239"/>
  <c r="J80" i="173" s="1"/>
  <c r="E41" i="239"/>
  <c r="J4" i="239"/>
  <c r="B302" i="237"/>
  <c r="A302" i="237" s="1"/>
  <c r="B303" i="237"/>
  <c r="A303" i="237" s="1"/>
  <c r="B304" i="237"/>
  <c r="A304" i="237" s="1"/>
  <c r="O60" i="235"/>
  <c r="J124" i="173" l="1"/>
  <c r="E67" i="239"/>
  <c r="J20" i="170"/>
  <c r="J43" i="170"/>
  <c r="J42" i="170"/>
  <c r="J41" i="170"/>
  <c r="J40" i="170"/>
  <c r="J53" i="170"/>
  <c r="J52" i="170"/>
  <c r="J50" i="170"/>
  <c r="J49" i="170"/>
  <c r="J48" i="170"/>
  <c r="J47" i="170"/>
  <c r="J54" i="170"/>
  <c r="R9" i="213" l="1"/>
  <c r="J11" i="170"/>
  <c r="J36" i="170"/>
  <c r="J33" i="170"/>
  <c r="J22" i="170"/>
  <c r="J21" i="170"/>
  <c r="J19" i="170"/>
  <c r="J18" i="170"/>
  <c r="J12" i="170"/>
  <c r="A13" i="254" l="1"/>
  <c r="A17" i="254" s="1"/>
  <c r="A132" i="254" s="1"/>
  <c r="A68" i="254" l="1"/>
  <c r="A298" i="254"/>
  <c r="A302" i="254" s="1"/>
  <c r="A310" i="254" s="1"/>
  <c r="A318" i="254" s="1"/>
  <c r="A327" i="254" s="1"/>
  <c r="A334" i="254" s="1"/>
  <c r="A338" i="254" s="1"/>
  <c r="A342" i="254" s="1"/>
  <c r="A347" i="254" s="1"/>
  <c r="A352" i="254" s="1"/>
  <c r="A28" i="254"/>
  <c r="A19" i="254"/>
  <c r="A117" i="254"/>
  <c r="A268" i="254"/>
  <c r="A277" i="254" s="1"/>
  <c r="A285" i="254" s="1"/>
  <c r="A258" i="254"/>
  <c r="H35" i="170" l="1"/>
  <c r="H54" i="174" l="1"/>
  <c r="F15" i="235"/>
  <c r="G15" i="235"/>
  <c r="C39" i="236" l="1"/>
  <c r="H47" i="170" l="1"/>
  <c r="H48" i="170"/>
  <c r="H49" i="170"/>
  <c r="D104" i="236" l="1"/>
  <c r="E104" i="236" l="1"/>
  <c r="J51" i="170"/>
  <c r="I40" i="236" l="1"/>
  <c r="J40" i="236" s="1"/>
  <c r="J286" i="173"/>
  <c r="E44" i="239" l="1"/>
  <c r="E53" i="239" s="1"/>
  <c r="E42" i="239"/>
  <c r="E35" i="239"/>
  <c r="E33" i="239"/>
  <c r="E30" i="239"/>
  <c r="E29" i="239"/>
  <c r="E28" i="239"/>
  <c r="E27" i="239"/>
  <c r="E26" i="239"/>
  <c r="E25" i="239"/>
  <c r="E23" i="239"/>
  <c r="E22" i="239"/>
  <c r="E21" i="239"/>
  <c r="E20" i="239"/>
  <c r="E19" i="239"/>
  <c r="E18" i="239"/>
  <c r="E16" i="239"/>
  <c r="E15" i="239"/>
  <c r="E13" i="239"/>
  <c r="E12" i="239"/>
  <c r="E11" i="239"/>
  <c r="E5" i="239"/>
  <c r="E6" i="239"/>
  <c r="E7" i="239"/>
  <c r="E8" i="239"/>
  <c r="E9" i="239"/>
  <c r="E4" i="239"/>
  <c r="E32" i="239" l="1"/>
  <c r="L314" i="257" s="1"/>
  <c r="L315" i="257"/>
  <c r="O62" i="235"/>
  <c r="J126" i="173" l="1"/>
  <c r="J288" i="173"/>
  <c r="J229" i="173" l="1"/>
  <c r="B300" i="237"/>
  <c r="A300" i="237" s="1"/>
  <c r="B301" i="237"/>
  <c r="A301" i="237" s="1"/>
  <c r="H18" i="172" l="1"/>
  <c r="N18" i="172" s="1"/>
  <c r="N15" i="172" l="1"/>
  <c r="J372" i="173"/>
  <c r="D62" i="247"/>
  <c r="C62" i="247"/>
  <c r="D60" i="247"/>
  <c r="C60" i="247"/>
  <c r="D57" i="247"/>
  <c r="C57" i="247"/>
  <c r="D46" i="247"/>
  <c r="C46" i="247"/>
  <c r="J419" i="173"/>
  <c r="J273" i="173"/>
  <c r="C10" i="247" l="1"/>
  <c r="D63" i="247"/>
  <c r="H204" i="173" l="1"/>
  <c r="L315" i="237" l="1"/>
  <c r="J413" i="173"/>
  <c r="J414" i="173"/>
  <c r="J68" i="173"/>
  <c r="J61" i="173"/>
  <c r="J128" i="173"/>
  <c r="J129" i="173"/>
  <c r="J130" i="173"/>
  <c r="J131" i="173"/>
  <c r="J132" i="173"/>
  <c r="P14" i="213" l="1"/>
  <c r="J415" i="173"/>
  <c r="L314" i="237"/>
  <c r="N2" i="237"/>
  <c r="M2" i="237"/>
  <c r="J433" i="173" l="1"/>
  <c r="J443" i="173"/>
  <c r="J441" i="173"/>
  <c r="J21" i="173"/>
  <c r="J517" i="173"/>
  <c r="J518" i="173"/>
  <c r="J548" i="173"/>
  <c r="J169" i="173"/>
  <c r="J168" i="173"/>
  <c r="J392" i="173"/>
  <c r="J522" i="173"/>
  <c r="H12" i="174" s="1"/>
  <c r="J521" i="173"/>
  <c r="J483" i="173"/>
  <c r="J468" i="173"/>
  <c r="J469" i="173"/>
  <c r="J467" i="173"/>
  <c r="J439" i="173"/>
  <c r="J480" i="173"/>
  <c r="J506" i="173"/>
  <c r="J514" i="173"/>
  <c r="J504" i="173"/>
  <c r="J516" i="173"/>
  <c r="J440" i="173"/>
  <c r="J481" i="173"/>
  <c r="J507" i="173"/>
  <c r="J482" i="173"/>
  <c r="J508" i="173"/>
  <c r="J434" i="173"/>
  <c r="J475" i="173"/>
  <c r="J509" i="173"/>
  <c r="J505" i="173"/>
  <c r="J435" i="173"/>
  <c r="J476" i="173"/>
  <c r="J484" i="173"/>
  <c r="J510" i="173"/>
  <c r="J519" i="173"/>
  <c r="J436" i="173"/>
  <c r="J477" i="173"/>
  <c r="J474" i="173"/>
  <c r="J511" i="173"/>
  <c r="J520" i="173"/>
  <c r="J437" i="173"/>
  <c r="J478" i="173"/>
  <c r="J512" i="173"/>
  <c r="J438" i="173"/>
  <c r="J479" i="173"/>
  <c r="J513" i="173"/>
  <c r="F10" i="169"/>
  <c r="J463" i="173"/>
  <c r="F16" i="169"/>
  <c r="F26" i="169"/>
  <c r="R26" i="235" s="1"/>
  <c r="R24" i="235" s="1"/>
  <c r="F24" i="169"/>
  <c r="J174" i="173"/>
  <c r="J166" i="173"/>
  <c r="J164" i="173"/>
  <c r="J162" i="173"/>
  <c r="J158" i="173"/>
  <c r="J157" i="173"/>
  <c r="J159" i="173"/>
  <c r="J144" i="173"/>
  <c r="J390" i="173"/>
  <c r="J136" i="173"/>
  <c r="J137" i="173" s="1"/>
  <c r="J44" i="173"/>
  <c r="J538" i="173"/>
  <c r="J147" i="173" l="1"/>
  <c r="P10" i="169"/>
  <c r="R10" i="169"/>
  <c r="P24" i="169"/>
  <c r="R24" i="169"/>
  <c r="P26" i="169"/>
  <c r="R26" i="169"/>
  <c r="P16" i="169"/>
  <c r="R16" i="169"/>
  <c r="J101" i="173"/>
  <c r="J148" i="173"/>
  <c r="H15" i="174"/>
  <c r="J523" i="173"/>
  <c r="B301" i="243"/>
  <c r="A301" i="243" s="1"/>
  <c r="B300" i="243"/>
  <c r="A300" i="243" s="1"/>
  <c r="B299" i="243"/>
  <c r="A299" i="243" s="1"/>
  <c r="B298" i="243"/>
  <c r="A298" i="243" s="1"/>
  <c r="B297" i="243"/>
  <c r="A297" i="243" s="1"/>
  <c r="B296" i="243"/>
  <c r="A296" i="243" s="1"/>
  <c r="B295" i="243"/>
  <c r="A295" i="243" s="1"/>
  <c r="B294" i="243"/>
  <c r="A294" i="243" s="1"/>
  <c r="B293" i="243"/>
  <c r="A293" i="243" s="1"/>
  <c r="B292" i="243"/>
  <c r="A292" i="243" s="1"/>
  <c r="B291" i="243"/>
  <c r="A291" i="243" s="1"/>
  <c r="B290" i="243"/>
  <c r="A290" i="243" s="1"/>
  <c r="B289" i="243"/>
  <c r="A289" i="243" s="1"/>
  <c r="B288" i="243"/>
  <c r="A288" i="243" s="1"/>
  <c r="B287" i="243"/>
  <c r="A287" i="243" s="1"/>
  <c r="B286" i="243"/>
  <c r="A286" i="243" s="1"/>
  <c r="B285" i="243"/>
  <c r="A285" i="243" s="1"/>
  <c r="B284" i="243"/>
  <c r="A284" i="243" s="1"/>
  <c r="B283" i="243"/>
  <c r="A283" i="243" s="1"/>
  <c r="B282" i="243"/>
  <c r="A282" i="243" s="1"/>
  <c r="B281" i="243"/>
  <c r="A281" i="243" s="1"/>
  <c r="B280" i="243"/>
  <c r="A280" i="243" s="1"/>
  <c r="B279" i="243"/>
  <c r="A279" i="243" s="1"/>
  <c r="B278" i="243"/>
  <c r="A278" i="243" s="1"/>
  <c r="B277" i="243"/>
  <c r="A277" i="243" s="1"/>
  <c r="B276" i="243"/>
  <c r="A276" i="243" s="1"/>
  <c r="B275" i="243"/>
  <c r="A275" i="243" s="1"/>
  <c r="B274" i="243"/>
  <c r="A274" i="243" s="1"/>
  <c r="B273" i="243"/>
  <c r="A273" i="243" s="1"/>
  <c r="B272" i="243"/>
  <c r="A272" i="243" s="1"/>
  <c r="B271" i="243"/>
  <c r="A271" i="243" s="1"/>
  <c r="B270" i="243"/>
  <c r="A270" i="243" s="1"/>
  <c r="B269" i="243"/>
  <c r="A269" i="243" s="1"/>
  <c r="B268" i="243"/>
  <c r="A268" i="243" s="1"/>
  <c r="B267" i="243"/>
  <c r="A267" i="243" s="1"/>
  <c r="B266" i="243"/>
  <c r="A266" i="243" s="1"/>
  <c r="B265" i="243"/>
  <c r="A265" i="243" s="1"/>
  <c r="B264" i="243"/>
  <c r="A264" i="243" s="1"/>
  <c r="B263" i="243"/>
  <c r="A263" i="243" s="1"/>
  <c r="B262" i="243"/>
  <c r="A262" i="243" s="1"/>
  <c r="B261" i="243"/>
  <c r="A261" i="243" s="1"/>
  <c r="B260" i="243"/>
  <c r="A260" i="243" s="1"/>
  <c r="B259" i="243"/>
  <c r="A259" i="243" s="1"/>
  <c r="B258" i="243"/>
  <c r="A258" i="243" s="1"/>
  <c r="B257" i="243"/>
  <c r="A257" i="243" s="1"/>
  <c r="B256" i="243"/>
  <c r="A256" i="243" s="1"/>
  <c r="B255" i="243"/>
  <c r="A255" i="243" s="1"/>
  <c r="B254" i="243"/>
  <c r="A254" i="243" s="1"/>
  <c r="B253" i="243"/>
  <c r="A253" i="243" s="1"/>
  <c r="B252" i="243"/>
  <c r="A252" i="243" s="1"/>
  <c r="B251" i="243"/>
  <c r="A251" i="243" s="1"/>
  <c r="B250" i="243"/>
  <c r="A250" i="243" s="1"/>
  <c r="B249" i="243"/>
  <c r="A249" i="243" s="1"/>
  <c r="B248" i="243"/>
  <c r="A248" i="243" s="1"/>
  <c r="B247" i="243"/>
  <c r="A247" i="243" s="1"/>
  <c r="B246" i="243"/>
  <c r="A246" i="243" s="1"/>
  <c r="B245" i="243"/>
  <c r="A245" i="243" s="1"/>
  <c r="B244" i="243"/>
  <c r="A244" i="243" s="1"/>
  <c r="B243" i="243"/>
  <c r="A243" i="243" s="1"/>
  <c r="B242" i="243"/>
  <c r="A242" i="243" s="1"/>
  <c r="B241" i="243"/>
  <c r="A241" i="243" s="1"/>
  <c r="B240" i="243"/>
  <c r="A240" i="243" s="1"/>
  <c r="B239" i="243"/>
  <c r="A239" i="243" s="1"/>
  <c r="B238" i="243"/>
  <c r="A238" i="243" s="1"/>
  <c r="B237" i="243"/>
  <c r="A237" i="243" s="1"/>
  <c r="B236" i="243"/>
  <c r="A236" i="243" s="1"/>
  <c r="B235" i="243"/>
  <c r="A235" i="243" s="1"/>
  <c r="B234" i="243"/>
  <c r="A234" i="243" s="1"/>
  <c r="B233" i="243"/>
  <c r="A233" i="243" s="1"/>
  <c r="B232" i="243"/>
  <c r="A232" i="243" s="1"/>
  <c r="B231" i="243"/>
  <c r="A231" i="243" s="1"/>
  <c r="B230" i="243"/>
  <c r="A230" i="243" s="1"/>
  <c r="B229" i="243"/>
  <c r="A229" i="243" s="1"/>
  <c r="B228" i="243"/>
  <c r="A228" i="243" s="1"/>
  <c r="B227" i="243"/>
  <c r="A227" i="243" s="1"/>
  <c r="B226" i="243"/>
  <c r="A226" i="243" s="1"/>
  <c r="B225" i="243"/>
  <c r="A225" i="243" s="1"/>
  <c r="B224" i="243"/>
  <c r="A224" i="243" s="1"/>
  <c r="B223" i="243"/>
  <c r="A223" i="243" s="1"/>
  <c r="B222" i="243"/>
  <c r="A222" i="243" s="1"/>
  <c r="B221" i="243"/>
  <c r="A221" i="243" s="1"/>
  <c r="B220" i="243"/>
  <c r="A220" i="243" s="1"/>
  <c r="B219" i="243"/>
  <c r="A219" i="243" s="1"/>
  <c r="B218" i="243"/>
  <c r="A218" i="243" s="1"/>
  <c r="B217" i="243"/>
  <c r="A217" i="243" s="1"/>
  <c r="B216" i="243"/>
  <c r="A216" i="243" s="1"/>
  <c r="B215" i="243"/>
  <c r="A215" i="243" s="1"/>
  <c r="B214" i="243"/>
  <c r="A214" i="243" s="1"/>
  <c r="B213" i="243"/>
  <c r="A213" i="243" s="1"/>
  <c r="B212" i="243"/>
  <c r="A212" i="243" s="1"/>
  <c r="B211" i="243"/>
  <c r="A211" i="243" s="1"/>
  <c r="B210" i="243"/>
  <c r="A210" i="243" s="1"/>
  <c r="B209" i="243"/>
  <c r="A209" i="243" s="1"/>
  <c r="B208" i="243"/>
  <c r="A208" i="243" s="1"/>
  <c r="B207" i="243"/>
  <c r="A207" i="243" s="1"/>
  <c r="B206" i="243"/>
  <c r="A206" i="243" s="1"/>
  <c r="B205" i="243"/>
  <c r="A205" i="243" s="1"/>
  <c r="B204" i="243"/>
  <c r="A204" i="243" s="1"/>
  <c r="B203" i="243"/>
  <c r="A203" i="243" s="1"/>
  <c r="B202" i="243"/>
  <c r="A202" i="243" s="1"/>
  <c r="B201" i="243"/>
  <c r="A201" i="243" s="1"/>
  <c r="B200" i="243"/>
  <c r="A200" i="243" s="1"/>
  <c r="B199" i="243"/>
  <c r="A199" i="243" s="1"/>
  <c r="B198" i="243"/>
  <c r="A198" i="243" s="1"/>
  <c r="B197" i="243"/>
  <c r="A197" i="243" s="1"/>
  <c r="B196" i="243"/>
  <c r="A196" i="243" s="1"/>
  <c r="B195" i="243"/>
  <c r="A195" i="243" s="1"/>
  <c r="B194" i="243"/>
  <c r="A194" i="243" s="1"/>
  <c r="B193" i="243"/>
  <c r="A193" i="243" s="1"/>
  <c r="B192" i="243"/>
  <c r="A192" i="243" s="1"/>
  <c r="B191" i="243"/>
  <c r="A191" i="243" s="1"/>
  <c r="B190" i="243"/>
  <c r="A190" i="243" s="1"/>
  <c r="B189" i="243"/>
  <c r="A189" i="243" s="1"/>
  <c r="B188" i="243"/>
  <c r="A188" i="243" s="1"/>
  <c r="B187" i="243"/>
  <c r="A187" i="243" s="1"/>
  <c r="B186" i="243"/>
  <c r="A186" i="243" s="1"/>
  <c r="B185" i="243"/>
  <c r="A185" i="243" s="1"/>
  <c r="B184" i="243"/>
  <c r="A184" i="243" s="1"/>
  <c r="B183" i="243"/>
  <c r="A183" i="243" s="1"/>
  <c r="B182" i="243"/>
  <c r="A182" i="243" s="1"/>
  <c r="B181" i="243"/>
  <c r="A181" i="243" s="1"/>
  <c r="B180" i="243"/>
  <c r="A180" i="243" s="1"/>
  <c r="B179" i="243"/>
  <c r="A179" i="243" s="1"/>
  <c r="B178" i="243"/>
  <c r="A178" i="243" s="1"/>
  <c r="B177" i="243"/>
  <c r="A177" i="243" s="1"/>
  <c r="B176" i="243"/>
  <c r="A176" i="243" s="1"/>
  <c r="B175" i="243"/>
  <c r="A175" i="243" s="1"/>
  <c r="B174" i="243"/>
  <c r="A174" i="243" s="1"/>
  <c r="B173" i="243"/>
  <c r="A173" i="243" s="1"/>
  <c r="B172" i="243"/>
  <c r="A172" i="243" s="1"/>
  <c r="B171" i="243"/>
  <c r="A171" i="243" s="1"/>
  <c r="B170" i="243"/>
  <c r="A170" i="243" s="1"/>
  <c r="B169" i="243"/>
  <c r="A169" i="243" s="1"/>
  <c r="B168" i="243"/>
  <c r="A168" i="243" s="1"/>
  <c r="B167" i="243"/>
  <c r="A167" i="243" s="1"/>
  <c r="B166" i="243"/>
  <c r="A166" i="243" s="1"/>
  <c r="B165" i="243"/>
  <c r="A165" i="243" s="1"/>
  <c r="B164" i="243"/>
  <c r="A164" i="243" s="1"/>
  <c r="B163" i="243"/>
  <c r="A163" i="243" s="1"/>
  <c r="B162" i="243"/>
  <c r="A162" i="243" s="1"/>
  <c r="B161" i="243"/>
  <c r="A161" i="243" s="1"/>
  <c r="B160" i="243"/>
  <c r="A160" i="243" s="1"/>
  <c r="B159" i="243"/>
  <c r="A159" i="243" s="1"/>
  <c r="B158" i="243"/>
  <c r="A158" i="243" s="1"/>
  <c r="B157" i="243"/>
  <c r="A157" i="243" s="1"/>
  <c r="B156" i="243"/>
  <c r="A156" i="243" s="1"/>
  <c r="B155" i="243"/>
  <c r="A155" i="243" s="1"/>
  <c r="B154" i="243"/>
  <c r="A154" i="243" s="1"/>
  <c r="B153" i="243"/>
  <c r="A153" i="243" s="1"/>
  <c r="B152" i="243"/>
  <c r="A152" i="243" s="1"/>
  <c r="B151" i="243"/>
  <c r="A151" i="243" s="1"/>
  <c r="B150" i="243"/>
  <c r="A150" i="243" s="1"/>
  <c r="B149" i="243"/>
  <c r="A149" i="243" s="1"/>
  <c r="B148" i="243"/>
  <c r="A148" i="243" s="1"/>
  <c r="B147" i="243"/>
  <c r="A147" i="243" s="1"/>
  <c r="B146" i="243"/>
  <c r="A146" i="243" s="1"/>
  <c r="B145" i="243"/>
  <c r="A145" i="243" s="1"/>
  <c r="B144" i="243"/>
  <c r="A144" i="243" s="1"/>
  <c r="B143" i="243"/>
  <c r="A143" i="243" s="1"/>
  <c r="B142" i="243"/>
  <c r="A142" i="243" s="1"/>
  <c r="B141" i="243"/>
  <c r="A141" i="243" s="1"/>
  <c r="B140" i="243"/>
  <c r="A140" i="243" s="1"/>
  <c r="B139" i="243"/>
  <c r="A139" i="243" s="1"/>
  <c r="B138" i="243"/>
  <c r="A138" i="243" s="1"/>
  <c r="B137" i="243"/>
  <c r="A137" i="243" s="1"/>
  <c r="B136" i="243"/>
  <c r="A136" i="243" s="1"/>
  <c r="B135" i="243"/>
  <c r="A135" i="243" s="1"/>
  <c r="B134" i="243"/>
  <c r="A134" i="243" s="1"/>
  <c r="B133" i="243"/>
  <c r="A133" i="243" s="1"/>
  <c r="B132" i="243"/>
  <c r="A132" i="243" s="1"/>
  <c r="B131" i="243"/>
  <c r="A131" i="243" s="1"/>
  <c r="B130" i="243"/>
  <c r="A130" i="243" s="1"/>
  <c r="B129" i="243"/>
  <c r="A129" i="243" s="1"/>
  <c r="B128" i="243"/>
  <c r="A128" i="243" s="1"/>
  <c r="B127" i="243"/>
  <c r="A127" i="243" s="1"/>
  <c r="B126" i="243"/>
  <c r="A126" i="243" s="1"/>
  <c r="B125" i="243"/>
  <c r="A125" i="243" s="1"/>
  <c r="B124" i="243"/>
  <c r="A124" i="243" s="1"/>
  <c r="B123" i="243"/>
  <c r="A123" i="243" s="1"/>
  <c r="B122" i="243"/>
  <c r="A122" i="243" s="1"/>
  <c r="B121" i="243"/>
  <c r="A121" i="243" s="1"/>
  <c r="B120" i="243"/>
  <c r="A120" i="243" s="1"/>
  <c r="B119" i="243"/>
  <c r="A119" i="243" s="1"/>
  <c r="B118" i="243"/>
  <c r="A118" i="243" s="1"/>
  <c r="B117" i="243"/>
  <c r="A117" i="243" s="1"/>
  <c r="B116" i="243"/>
  <c r="A116" i="243" s="1"/>
  <c r="B115" i="243"/>
  <c r="A115" i="243" s="1"/>
  <c r="B114" i="243"/>
  <c r="A114" i="243" s="1"/>
  <c r="B113" i="243"/>
  <c r="A113" i="243" s="1"/>
  <c r="B112" i="243"/>
  <c r="A112" i="243" s="1"/>
  <c r="B111" i="243"/>
  <c r="A111" i="243" s="1"/>
  <c r="B110" i="243"/>
  <c r="A110" i="243" s="1"/>
  <c r="B109" i="243"/>
  <c r="A109" i="243" s="1"/>
  <c r="B108" i="243"/>
  <c r="A108" i="243" s="1"/>
  <c r="B107" i="243"/>
  <c r="A107" i="243" s="1"/>
  <c r="B106" i="243"/>
  <c r="A106" i="243" s="1"/>
  <c r="B105" i="243"/>
  <c r="A105" i="243" s="1"/>
  <c r="B104" i="243"/>
  <c r="A104" i="243" s="1"/>
  <c r="B103" i="243"/>
  <c r="A103" i="243" s="1"/>
  <c r="B102" i="243"/>
  <c r="A102" i="243" s="1"/>
  <c r="B101" i="243"/>
  <c r="A101" i="243" s="1"/>
  <c r="B100" i="243"/>
  <c r="A100" i="243" s="1"/>
  <c r="B99" i="243"/>
  <c r="A99" i="243" s="1"/>
  <c r="B98" i="243"/>
  <c r="A98" i="243" s="1"/>
  <c r="B97" i="243"/>
  <c r="A97" i="243" s="1"/>
  <c r="B96" i="243"/>
  <c r="A96" i="243" s="1"/>
  <c r="B95" i="243"/>
  <c r="A95" i="243" s="1"/>
  <c r="B94" i="243"/>
  <c r="A94" i="243" s="1"/>
  <c r="B93" i="243"/>
  <c r="A93" i="243" s="1"/>
  <c r="B92" i="243"/>
  <c r="A92" i="243" s="1"/>
  <c r="B91" i="243"/>
  <c r="A91" i="243" s="1"/>
  <c r="B90" i="243"/>
  <c r="A90" i="243" s="1"/>
  <c r="B89" i="243"/>
  <c r="A89" i="243" s="1"/>
  <c r="B88" i="243"/>
  <c r="A88" i="243" s="1"/>
  <c r="B87" i="243"/>
  <c r="A87" i="243" s="1"/>
  <c r="B86" i="243"/>
  <c r="A86" i="243" s="1"/>
  <c r="B85" i="243"/>
  <c r="A85" i="243" s="1"/>
  <c r="B84" i="243"/>
  <c r="A84" i="243" s="1"/>
  <c r="B83" i="243"/>
  <c r="A83" i="243" s="1"/>
  <c r="B82" i="243"/>
  <c r="A82" i="243" s="1"/>
  <c r="B81" i="243"/>
  <c r="A81" i="243" s="1"/>
  <c r="B80" i="243"/>
  <c r="A80" i="243" s="1"/>
  <c r="B79" i="243"/>
  <c r="A79" i="243" s="1"/>
  <c r="B78" i="243"/>
  <c r="A78" i="243" s="1"/>
  <c r="B77" i="243"/>
  <c r="A77" i="243" s="1"/>
  <c r="B76" i="243"/>
  <c r="A76" i="243" s="1"/>
  <c r="B75" i="243"/>
  <c r="A75" i="243" s="1"/>
  <c r="B74" i="243"/>
  <c r="A74" i="243" s="1"/>
  <c r="B73" i="243"/>
  <c r="A73" i="243" s="1"/>
  <c r="B72" i="243"/>
  <c r="A72" i="243" s="1"/>
  <c r="B71" i="243"/>
  <c r="A71" i="243" s="1"/>
  <c r="B70" i="243"/>
  <c r="A70" i="243" s="1"/>
  <c r="B69" i="243"/>
  <c r="A69" i="243" s="1"/>
  <c r="B68" i="243"/>
  <c r="A68" i="243" s="1"/>
  <c r="B67" i="243"/>
  <c r="A67" i="243" s="1"/>
  <c r="B66" i="243"/>
  <c r="A66" i="243" s="1"/>
  <c r="B65" i="243"/>
  <c r="A65" i="243" s="1"/>
  <c r="B64" i="243"/>
  <c r="A64" i="243" s="1"/>
  <c r="B63" i="243"/>
  <c r="A63" i="243" s="1"/>
  <c r="B62" i="243"/>
  <c r="A62" i="243" s="1"/>
  <c r="B61" i="243"/>
  <c r="A61" i="243" s="1"/>
  <c r="B60" i="243"/>
  <c r="A60" i="243" s="1"/>
  <c r="B59" i="243"/>
  <c r="A59" i="243" s="1"/>
  <c r="B58" i="243"/>
  <c r="A58" i="243" s="1"/>
  <c r="B57" i="243"/>
  <c r="A57" i="243" s="1"/>
  <c r="B56" i="243"/>
  <c r="A56" i="243" s="1"/>
  <c r="B55" i="243"/>
  <c r="A55" i="243" s="1"/>
  <c r="B54" i="243"/>
  <c r="A54" i="243" s="1"/>
  <c r="B53" i="243"/>
  <c r="A53" i="243" s="1"/>
  <c r="B52" i="243"/>
  <c r="A52" i="243" s="1"/>
  <c r="B51" i="243"/>
  <c r="A51" i="243" s="1"/>
  <c r="B50" i="243"/>
  <c r="A50" i="243" s="1"/>
  <c r="B49" i="243"/>
  <c r="A49" i="243" s="1"/>
  <c r="B48" i="243"/>
  <c r="A48" i="243" s="1"/>
  <c r="B47" i="243"/>
  <c r="A47" i="243" s="1"/>
  <c r="B46" i="243"/>
  <c r="A46" i="243" s="1"/>
  <c r="B45" i="243"/>
  <c r="A45" i="243" s="1"/>
  <c r="B44" i="243"/>
  <c r="A44" i="243" s="1"/>
  <c r="B43" i="243"/>
  <c r="A43" i="243" s="1"/>
  <c r="B42" i="243"/>
  <c r="A42" i="243" s="1"/>
  <c r="B41" i="243"/>
  <c r="A41" i="243" s="1"/>
  <c r="B40" i="243"/>
  <c r="A40" i="243" s="1"/>
  <c r="B39" i="243"/>
  <c r="A39" i="243" s="1"/>
  <c r="B38" i="243"/>
  <c r="A38" i="243" s="1"/>
  <c r="B37" i="243"/>
  <c r="A37" i="243" s="1"/>
  <c r="B36" i="243"/>
  <c r="A36" i="243" s="1"/>
  <c r="B35" i="243"/>
  <c r="A35" i="243" s="1"/>
  <c r="B34" i="243"/>
  <c r="A34" i="243" s="1"/>
  <c r="B33" i="243"/>
  <c r="A33" i="243" s="1"/>
  <c r="B32" i="243"/>
  <c r="A32" i="243" s="1"/>
  <c r="B31" i="243"/>
  <c r="A31" i="243" s="1"/>
  <c r="B30" i="243"/>
  <c r="A30" i="243" s="1"/>
  <c r="B29" i="243"/>
  <c r="A29" i="243" s="1"/>
  <c r="B28" i="243"/>
  <c r="A28" i="243" s="1"/>
  <c r="B27" i="243"/>
  <c r="A27" i="243" s="1"/>
  <c r="B26" i="243"/>
  <c r="A26" i="243" s="1"/>
  <c r="B25" i="243"/>
  <c r="A25" i="243" s="1"/>
  <c r="B24" i="243"/>
  <c r="A24" i="243" s="1"/>
  <c r="B23" i="243"/>
  <c r="A23" i="243" s="1"/>
  <c r="B22" i="243"/>
  <c r="A22" i="243" s="1"/>
  <c r="B21" i="243"/>
  <c r="A21" i="243" s="1"/>
  <c r="B20" i="243"/>
  <c r="A20" i="243" s="1"/>
  <c r="B19" i="243"/>
  <c r="A19" i="243" s="1"/>
  <c r="B18" i="243"/>
  <c r="A18" i="243" s="1"/>
  <c r="B17" i="243"/>
  <c r="A17" i="243" s="1"/>
  <c r="B16" i="243"/>
  <c r="A16" i="243" s="1"/>
  <c r="B15" i="243"/>
  <c r="A15" i="243" s="1"/>
  <c r="B14" i="243"/>
  <c r="A14" i="243" s="1"/>
  <c r="B13" i="243"/>
  <c r="A13" i="243" s="1"/>
  <c r="B12" i="243"/>
  <c r="A12" i="243" s="1"/>
  <c r="B11" i="243"/>
  <c r="A11" i="243" s="1"/>
  <c r="B10" i="243"/>
  <c r="A10" i="243" s="1"/>
  <c r="B9" i="243"/>
  <c r="A9" i="243" s="1"/>
  <c r="B8" i="243"/>
  <c r="A8" i="243" s="1"/>
  <c r="B7" i="243"/>
  <c r="A7" i="243" s="1"/>
  <c r="B6" i="243"/>
  <c r="A6" i="243" s="1"/>
  <c r="B5" i="243"/>
  <c r="A5" i="243" s="1"/>
  <c r="B4" i="243"/>
  <c r="A4" i="243" s="1"/>
  <c r="B3" i="243"/>
  <c r="A3" i="243" s="1"/>
  <c r="B2" i="243"/>
  <c r="A2" i="243" s="1"/>
  <c r="J172" i="173" l="1"/>
  <c r="J23" i="170"/>
  <c r="M55" i="174" s="1"/>
  <c r="H36" i="236" l="1"/>
  <c r="J36" i="236" s="1"/>
  <c r="J24" i="170"/>
  <c r="I39" i="236"/>
  <c r="J39" i="236" s="1"/>
  <c r="J76" i="173" l="1"/>
  <c r="H1" i="238"/>
  <c r="G1" i="238"/>
  <c r="B3" i="237"/>
  <c r="B4" i="237"/>
  <c r="A4" i="237" s="1"/>
  <c r="B5" i="237"/>
  <c r="A5" i="237" s="1"/>
  <c r="B6" i="237"/>
  <c r="A6" i="237" s="1"/>
  <c r="B7" i="237"/>
  <c r="B8" i="237"/>
  <c r="B9" i="237"/>
  <c r="B10" i="237"/>
  <c r="B11" i="237"/>
  <c r="B12" i="237"/>
  <c r="B13" i="237"/>
  <c r="B14" i="237"/>
  <c r="B15" i="237"/>
  <c r="B16" i="237"/>
  <c r="B17" i="237"/>
  <c r="B18" i="237"/>
  <c r="B19" i="237"/>
  <c r="A19" i="237" s="1"/>
  <c r="B20" i="237"/>
  <c r="A20" i="237" s="1"/>
  <c r="B21" i="237"/>
  <c r="A21" i="237" s="1"/>
  <c r="B22" i="237"/>
  <c r="A22" i="237" s="1"/>
  <c r="B23" i="237"/>
  <c r="A23" i="237" s="1"/>
  <c r="B24" i="237"/>
  <c r="A24" i="237" s="1"/>
  <c r="B25" i="237"/>
  <c r="A25" i="237" s="1"/>
  <c r="B26" i="237"/>
  <c r="A26" i="237" s="1"/>
  <c r="B27" i="237"/>
  <c r="A27" i="237" s="1"/>
  <c r="B28" i="237"/>
  <c r="A28" i="237" s="1"/>
  <c r="B29" i="237"/>
  <c r="A29" i="237" s="1"/>
  <c r="B30" i="237"/>
  <c r="A30" i="237" s="1"/>
  <c r="B31" i="237"/>
  <c r="A31" i="237" s="1"/>
  <c r="B32" i="237"/>
  <c r="A32" i="237" s="1"/>
  <c r="B33" i="237"/>
  <c r="A33" i="237" s="1"/>
  <c r="B34" i="237"/>
  <c r="A34" i="237" s="1"/>
  <c r="B35" i="237"/>
  <c r="A35" i="237" s="1"/>
  <c r="B36" i="237"/>
  <c r="A36" i="237" s="1"/>
  <c r="B37" i="237"/>
  <c r="A37" i="237" s="1"/>
  <c r="B38" i="237"/>
  <c r="A38" i="237" s="1"/>
  <c r="B39" i="237"/>
  <c r="A39" i="237" s="1"/>
  <c r="B40" i="237"/>
  <c r="A40" i="237" s="1"/>
  <c r="B41" i="237"/>
  <c r="A41" i="237" s="1"/>
  <c r="B42" i="237"/>
  <c r="A42" i="237" s="1"/>
  <c r="B43" i="237"/>
  <c r="A43" i="237" s="1"/>
  <c r="B44" i="237"/>
  <c r="A44" i="237" s="1"/>
  <c r="B45" i="237"/>
  <c r="A45" i="237" s="1"/>
  <c r="B46" i="237"/>
  <c r="A46" i="237" s="1"/>
  <c r="B47" i="237"/>
  <c r="A47" i="237" s="1"/>
  <c r="B48" i="237"/>
  <c r="A48" i="237" s="1"/>
  <c r="B49" i="237"/>
  <c r="A49" i="237" s="1"/>
  <c r="B50" i="237"/>
  <c r="A50" i="237" s="1"/>
  <c r="B51" i="237"/>
  <c r="A51" i="237" s="1"/>
  <c r="B52" i="237"/>
  <c r="A52" i="237" s="1"/>
  <c r="B53" i="237"/>
  <c r="A53" i="237" s="1"/>
  <c r="B54" i="237"/>
  <c r="A54" i="237" s="1"/>
  <c r="B55" i="237"/>
  <c r="A55" i="237" s="1"/>
  <c r="B56" i="237"/>
  <c r="A56" i="237" s="1"/>
  <c r="B57" i="237"/>
  <c r="A57" i="237" s="1"/>
  <c r="B58" i="237"/>
  <c r="A58" i="237" s="1"/>
  <c r="B59" i="237"/>
  <c r="A59" i="237" s="1"/>
  <c r="B60" i="237"/>
  <c r="A60" i="237" s="1"/>
  <c r="B61" i="237"/>
  <c r="A61" i="237" s="1"/>
  <c r="B62" i="237"/>
  <c r="A62" i="237" s="1"/>
  <c r="B63" i="237"/>
  <c r="A63" i="237" s="1"/>
  <c r="B64" i="237"/>
  <c r="A64" i="237" s="1"/>
  <c r="B65" i="237"/>
  <c r="A65" i="237" s="1"/>
  <c r="B66" i="237"/>
  <c r="A66" i="237" s="1"/>
  <c r="B67" i="237"/>
  <c r="A67" i="237" s="1"/>
  <c r="B68" i="237"/>
  <c r="A68" i="237" s="1"/>
  <c r="B69" i="237"/>
  <c r="A69" i="237" s="1"/>
  <c r="B70" i="237"/>
  <c r="A70" i="237" s="1"/>
  <c r="B71" i="237"/>
  <c r="A71" i="237" s="1"/>
  <c r="B72" i="237"/>
  <c r="A72" i="237" s="1"/>
  <c r="B73" i="237"/>
  <c r="A73" i="237" s="1"/>
  <c r="B74" i="237"/>
  <c r="A74" i="237" s="1"/>
  <c r="B75" i="237"/>
  <c r="A75" i="237" s="1"/>
  <c r="B76" i="237"/>
  <c r="A76" i="237" s="1"/>
  <c r="B77" i="237"/>
  <c r="A77" i="237" s="1"/>
  <c r="B78" i="237"/>
  <c r="A78" i="237" s="1"/>
  <c r="B79" i="237"/>
  <c r="A79" i="237" s="1"/>
  <c r="B80" i="237"/>
  <c r="A80" i="237" s="1"/>
  <c r="B81" i="237"/>
  <c r="A81" i="237" s="1"/>
  <c r="B82" i="237"/>
  <c r="A82" i="237" s="1"/>
  <c r="B83" i="237"/>
  <c r="A83" i="237" s="1"/>
  <c r="B84" i="237"/>
  <c r="A84" i="237" s="1"/>
  <c r="B85" i="237"/>
  <c r="A85" i="237" s="1"/>
  <c r="B86" i="237"/>
  <c r="A86" i="237" s="1"/>
  <c r="B87" i="237"/>
  <c r="A87" i="237" s="1"/>
  <c r="B88" i="237"/>
  <c r="A88" i="237" s="1"/>
  <c r="B89" i="237"/>
  <c r="A89" i="237" s="1"/>
  <c r="B90" i="237"/>
  <c r="A90" i="237" s="1"/>
  <c r="B91" i="237"/>
  <c r="A91" i="237" s="1"/>
  <c r="B92" i="237"/>
  <c r="A92" i="237" s="1"/>
  <c r="B93" i="237"/>
  <c r="A93" i="237" s="1"/>
  <c r="B94" i="237"/>
  <c r="A94" i="237" s="1"/>
  <c r="B95" i="237"/>
  <c r="A95" i="237" s="1"/>
  <c r="B96" i="237"/>
  <c r="A96" i="237" s="1"/>
  <c r="B97" i="237"/>
  <c r="A97" i="237" s="1"/>
  <c r="B98" i="237"/>
  <c r="A98" i="237" s="1"/>
  <c r="B99" i="237"/>
  <c r="A99" i="237" s="1"/>
  <c r="B100" i="237"/>
  <c r="A100" i="237" s="1"/>
  <c r="B101" i="237"/>
  <c r="A101" i="237" s="1"/>
  <c r="B102" i="237"/>
  <c r="A102" i="237" s="1"/>
  <c r="B103" i="237"/>
  <c r="A103" i="237" s="1"/>
  <c r="B104" i="237"/>
  <c r="A104" i="237" s="1"/>
  <c r="B105" i="237"/>
  <c r="A105" i="237" s="1"/>
  <c r="B106" i="237"/>
  <c r="A106" i="237" s="1"/>
  <c r="B107" i="237"/>
  <c r="A107" i="237" s="1"/>
  <c r="B108" i="237"/>
  <c r="A108" i="237" s="1"/>
  <c r="B109" i="237"/>
  <c r="A109" i="237" s="1"/>
  <c r="B110" i="237"/>
  <c r="A110" i="237" s="1"/>
  <c r="B111" i="237"/>
  <c r="A111" i="237" s="1"/>
  <c r="B112" i="237"/>
  <c r="A112" i="237" s="1"/>
  <c r="B113" i="237"/>
  <c r="A113" i="237" s="1"/>
  <c r="B114" i="237"/>
  <c r="A114" i="237" s="1"/>
  <c r="B115" i="237"/>
  <c r="A115" i="237" s="1"/>
  <c r="B116" i="237"/>
  <c r="A116" i="237" s="1"/>
  <c r="B117" i="237"/>
  <c r="A117" i="237" s="1"/>
  <c r="B118" i="237"/>
  <c r="A118" i="237" s="1"/>
  <c r="B119" i="237"/>
  <c r="A119" i="237" s="1"/>
  <c r="B120" i="237"/>
  <c r="A120" i="237" s="1"/>
  <c r="B121" i="237"/>
  <c r="A121" i="237" s="1"/>
  <c r="B122" i="237"/>
  <c r="A122" i="237" s="1"/>
  <c r="B123" i="237"/>
  <c r="A123" i="237" s="1"/>
  <c r="B124" i="237"/>
  <c r="A124" i="237" s="1"/>
  <c r="B125" i="237"/>
  <c r="A125" i="237" s="1"/>
  <c r="B126" i="237"/>
  <c r="A126" i="237" s="1"/>
  <c r="B127" i="237"/>
  <c r="A127" i="237" s="1"/>
  <c r="B128" i="237"/>
  <c r="A128" i="237" s="1"/>
  <c r="B129" i="237"/>
  <c r="A129" i="237" s="1"/>
  <c r="B130" i="237"/>
  <c r="A130" i="237" s="1"/>
  <c r="B131" i="237"/>
  <c r="A131" i="237" s="1"/>
  <c r="B132" i="237"/>
  <c r="A132" i="237" s="1"/>
  <c r="B133" i="237"/>
  <c r="A133" i="237" s="1"/>
  <c r="B134" i="237"/>
  <c r="A134" i="237" s="1"/>
  <c r="B135" i="237"/>
  <c r="A135" i="237" s="1"/>
  <c r="B136" i="237"/>
  <c r="A136" i="237" s="1"/>
  <c r="B137" i="237"/>
  <c r="A137" i="237" s="1"/>
  <c r="B138" i="237"/>
  <c r="A138" i="237" s="1"/>
  <c r="B139" i="237"/>
  <c r="A139" i="237" s="1"/>
  <c r="B140" i="237"/>
  <c r="A140" i="237" s="1"/>
  <c r="B141" i="237"/>
  <c r="A141" i="237" s="1"/>
  <c r="B142" i="237"/>
  <c r="A142" i="237" s="1"/>
  <c r="B143" i="237"/>
  <c r="A143" i="237" s="1"/>
  <c r="B144" i="237"/>
  <c r="A144" i="237" s="1"/>
  <c r="B145" i="237"/>
  <c r="A145" i="237" s="1"/>
  <c r="B146" i="237"/>
  <c r="A146" i="237" s="1"/>
  <c r="B147" i="237"/>
  <c r="A147" i="237" s="1"/>
  <c r="B148" i="237"/>
  <c r="A148" i="237" s="1"/>
  <c r="B149" i="237"/>
  <c r="A149" i="237" s="1"/>
  <c r="B150" i="237"/>
  <c r="A150" i="237" s="1"/>
  <c r="B151" i="237"/>
  <c r="A151" i="237" s="1"/>
  <c r="B152" i="237"/>
  <c r="A152" i="237" s="1"/>
  <c r="B153" i="237"/>
  <c r="A153" i="237" s="1"/>
  <c r="B154" i="237"/>
  <c r="A154" i="237" s="1"/>
  <c r="B155" i="237"/>
  <c r="A155" i="237" s="1"/>
  <c r="B156" i="237"/>
  <c r="A156" i="237" s="1"/>
  <c r="B157" i="237"/>
  <c r="A157" i="237" s="1"/>
  <c r="B158" i="237"/>
  <c r="A158" i="237" s="1"/>
  <c r="B159" i="237"/>
  <c r="A159" i="237" s="1"/>
  <c r="B160" i="237"/>
  <c r="A160" i="237" s="1"/>
  <c r="B161" i="237"/>
  <c r="A161" i="237" s="1"/>
  <c r="B162" i="237"/>
  <c r="A162" i="237" s="1"/>
  <c r="B163" i="237"/>
  <c r="A163" i="237" s="1"/>
  <c r="B164" i="237"/>
  <c r="A164" i="237" s="1"/>
  <c r="B165" i="237"/>
  <c r="A165" i="237" s="1"/>
  <c r="B166" i="237"/>
  <c r="A166" i="237" s="1"/>
  <c r="B167" i="237"/>
  <c r="A167" i="237" s="1"/>
  <c r="B168" i="237"/>
  <c r="A168" i="237" s="1"/>
  <c r="B169" i="237"/>
  <c r="A169" i="237" s="1"/>
  <c r="B170" i="237"/>
  <c r="A170" i="237" s="1"/>
  <c r="B171" i="237"/>
  <c r="A171" i="237" s="1"/>
  <c r="B172" i="237"/>
  <c r="A172" i="237" s="1"/>
  <c r="B173" i="237"/>
  <c r="A173" i="237" s="1"/>
  <c r="B174" i="237"/>
  <c r="A174" i="237" s="1"/>
  <c r="B175" i="237"/>
  <c r="A175" i="237" s="1"/>
  <c r="B176" i="237"/>
  <c r="A176" i="237" s="1"/>
  <c r="B177" i="237"/>
  <c r="A177" i="237" s="1"/>
  <c r="B178" i="237"/>
  <c r="A178" i="237" s="1"/>
  <c r="B179" i="237"/>
  <c r="A179" i="237" s="1"/>
  <c r="B180" i="237"/>
  <c r="A180" i="237" s="1"/>
  <c r="B181" i="237"/>
  <c r="A181" i="237" s="1"/>
  <c r="B182" i="237"/>
  <c r="A182" i="237" s="1"/>
  <c r="B183" i="237"/>
  <c r="A183" i="237" s="1"/>
  <c r="B184" i="237"/>
  <c r="A184" i="237" s="1"/>
  <c r="B185" i="237"/>
  <c r="A185" i="237" s="1"/>
  <c r="B186" i="237"/>
  <c r="A186" i="237" s="1"/>
  <c r="B187" i="237"/>
  <c r="A187" i="237" s="1"/>
  <c r="B188" i="237"/>
  <c r="A188" i="237" s="1"/>
  <c r="B189" i="237"/>
  <c r="A189" i="237" s="1"/>
  <c r="B190" i="237"/>
  <c r="A190" i="237" s="1"/>
  <c r="B191" i="237"/>
  <c r="A191" i="237" s="1"/>
  <c r="B192" i="237"/>
  <c r="A192" i="237" s="1"/>
  <c r="B193" i="237"/>
  <c r="A193" i="237" s="1"/>
  <c r="B194" i="237"/>
  <c r="A194" i="237" s="1"/>
  <c r="B195" i="237"/>
  <c r="A195" i="237" s="1"/>
  <c r="B196" i="237"/>
  <c r="A196" i="237" s="1"/>
  <c r="B197" i="237"/>
  <c r="A197" i="237" s="1"/>
  <c r="B198" i="237"/>
  <c r="A198" i="237" s="1"/>
  <c r="B199" i="237"/>
  <c r="A199" i="237" s="1"/>
  <c r="B200" i="237"/>
  <c r="A200" i="237" s="1"/>
  <c r="B201" i="237"/>
  <c r="A201" i="237" s="1"/>
  <c r="B202" i="237"/>
  <c r="A202" i="237" s="1"/>
  <c r="B203" i="237"/>
  <c r="A203" i="237" s="1"/>
  <c r="B204" i="237"/>
  <c r="A204" i="237" s="1"/>
  <c r="B205" i="237"/>
  <c r="A205" i="237" s="1"/>
  <c r="B206" i="237"/>
  <c r="A206" i="237" s="1"/>
  <c r="B207" i="237"/>
  <c r="A207" i="237" s="1"/>
  <c r="B208" i="237"/>
  <c r="A208" i="237" s="1"/>
  <c r="B209" i="237"/>
  <c r="A209" i="237" s="1"/>
  <c r="B210" i="237"/>
  <c r="A210" i="237" s="1"/>
  <c r="B211" i="237"/>
  <c r="A211" i="237" s="1"/>
  <c r="B212" i="237"/>
  <c r="A212" i="237" s="1"/>
  <c r="B213" i="237"/>
  <c r="A213" i="237" s="1"/>
  <c r="B214" i="237"/>
  <c r="A214" i="237" s="1"/>
  <c r="B215" i="237"/>
  <c r="A215" i="237" s="1"/>
  <c r="B216" i="237"/>
  <c r="A216" i="237" s="1"/>
  <c r="B217" i="237"/>
  <c r="A217" i="237" s="1"/>
  <c r="B218" i="237"/>
  <c r="A218" i="237" s="1"/>
  <c r="B219" i="237"/>
  <c r="A219" i="237" s="1"/>
  <c r="B220" i="237"/>
  <c r="A220" i="237" s="1"/>
  <c r="B221" i="237"/>
  <c r="A221" i="237" s="1"/>
  <c r="B222" i="237"/>
  <c r="A222" i="237" s="1"/>
  <c r="B223" i="237"/>
  <c r="A223" i="237" s="1"/>
  <c r="B224" i="237"/>
  <c r="A224" i="237" s="1"/>
  <c r="B225" i="237"/>
  <c r="A225" i="237" s="1"/>
  <c r="B226" i="237"/>
  <c r="A226" i="237" s="1"/>
  <c r="B227" i="237"/>
  <c r="A227" i="237" s="1"/>
  <c r="B228" i="237"/>
  <c r="A228" i="237" s="1"/>
  <c r="B229" i="237"/>
  <c r="A229" i="237" s="1"/>
  <c r="B230" i="237"/>
  <c r="A230" i="237" s="1"/>
  <c r="B231" i="237"/>
  <c r="A231" i="237" s="1"/>
  <c r="B232" i="237"/>
  <c r="A232" i="237" s="1"/>
  <c r="B233" i="237"/>
  <c r="A233" i="237" s="1"/>
  <c r="B234" i="237"/>
  <c r="A234" i="237" s="1"/>
  <c r="B235" i="237"/>
  <c r="A235" i="237" s="1"/>
  <c r="B236" i="237"/>
  <c r="A236" i="237" s="1"/>
  <c r="B237" i="237"/>
  <c r="A237" i="237" s="1"/>
  <c r="B238" i="237"/>
  <c r="A238" i="237" s="1"/>
  <c r="B239" i="237"/>
  <c r="A239" i="237" s="1"/>
  <c r="B240" i="237"/>
  <c r="A240" i="237" s="1"/>
  <c r="B241" i="237"/>
  <c r="A241" i="237" s="1"/>
  <c r="B242" i="237"/>
  <c r="A242" i="237" s="1"/>
  <c r="B243" i="237"/>
  <c r="A243" i="237" s="1"/>
  <c r="B244" i="237"/>
  <c r="A244" i="237" s="1"/>
  <c r="B245" i="237"/>
  <c r="A245" i="237" s="1"/>
  <c r="B246" i="237"/>
  <c r="A246" i="237" s="1"/>
  <c r="B247" i="237"/>
  <c r="A247" i="237" s="1"/>
  <c r="B248" i="237"/>
  <c r="A248" i="237" s="1"/>
  <c r="B249" i="237"/>
  <c r="A249" i="237" s="1"/>
  <c r="B250" i="237"/>
  <c r="A250" i="237" s="1"/>
  <c r="B251" i="237"/>
  <c r="A251" i="237" s="1"/>
  <c r="B252" i="237"/>
  <c r="A252" i="237" s="1"/>
  <c r="B253" i="237"/>
  <c r="A253" i="237" s="1"/>
  <c r="B254" i="237"/>
  <c r="A254" i="237" s="1"/>
  <c r="B255" i="237"/>
  <c r="A255" i="237" s="1"/>
  <c r="B256" i="237"/>
  <c r="A256" i="237" s="1"/>
  <c r="B257" i="237"/>
  <c r="A257" i="237" s="1"/>
  <c r="B258" i="237"/>
  <c r="A258" i="237" s="1"/>
  <c r="B259" i="237"/>
  <c r="A259" i="237" s="1"/>
  <c r="B260" i="237"/>
  <c r="A260" i="237" s="1"/>
  <c r="B261" i="237"/>
  <c r="A261" i="237" s="1"/>
  <c r="B262" i="237"/>
  <c r="A262" i="237" s="1"/>
  <c r="B263" i="237"/>
  <c r="A263" i="237" s="1"/>
  <c r="B264" i="237"/>
  <c r="A264" i="237" s="1"/>
  <c r="B265" i="237"/>
  <c r="A265" i="237" s="1"/>
  <c r="B266" i="237"/>
  <c r="A266" i="237" s="1"/>
  <c r="B267" i="237"/>
  <c r="A267" i="237" s="1"/>
  <c r="B268" i="237"/>
  <c r="A268" i="237" s="1"/>
  <c r="B269" i="237"/>
  <c r="A269" i="237" s="1"/>
  <c r="B270" i="237"/>
  <c r="A270" i="237" s="1"/>
  <c r="B271" i="237"/>
  <c r="A271" i="237" s="1"/>
  <c r="B272" i="237"/>
  <c r="A272" i="237" s="1"/>
  <c r="B273" i="237"/>
  <c r="A273" i="237" s="1"/>
  <c r="B274" i="237"/>
  <c r="A274" i="237" s="1"/>
  <c r="B275" i="237"/>
  <c r="A275" i="237" s="1"/>
  <c r="B276" i="237"/>
  <c r="A276" i="237" s="1"/>
  <c r="B277" i="237"/>
  <c r="A277" i="237" s="1"/>
  <c r="B278" i="237"/>
  <c r="A278" i="237" s="1"/>
  <c r="B279" i="237"/>
  <c r="A279" i="237" s="1"/>
  <c r="B280" i="237"/>
  <c r="A280" i="237" s="1"/>
  <c r="B281" i="237"/>
  <c r="A281" i="237" s="1"/>
  <c r="B282" i="237"/>
  <c r="A282" i="237" s="1"/>
  <c r="B283" i="237"/>
  <c r="A283" i="237" s="1"/>
  <c r="B284" i="237"/>
  <c r="A284" i="237" s="1"/>
  <c r="B285" i="237"/>
  <c r="A285" i="237" s="1"/>
  <c r="B286" i="237"/>
  <c r="A286" i="237" s="1"/>
  <c r="B287" i="237"/>
  <c r="A287" i="237" s="1"/>
  <c r="B288" i="237"/>
  <c r="A288" i="237" s="1"/>
  <c r="B289" i="237"/>
  <c r="A289" i="237" s="1"/>
  <c r="B290" i="237"/>
  <c r="A290" i="237" s="1"/>
  <c r="B291" i="237"/>
  <c r="A291" i="237" s="1"/>
  <c r="B292" i="237"/>
  <c r="A292" i="237" s="1"/>
  <c r="B293" i="237"/>
  <c r="A293" i="237" s="1"/>
  <c r="B294" i="237"/>
  <c r="A294" i="237" s="1"/>
  <c r="B295" i="237"/>
  <c r="A295" i="237" s="1"/>
  <c r="B296" i="237"/>
  <c r="A296" i="237" s="1"/>
  <c r="B297" i="237"/>
  <c r="A297" i="237" s="1"/>
  <c r="B298" i="237"/>
  <c r="A298" i="237" s="1"/>
  <c r="B299" i="237"/>
  <c r="A299" i="237" s="1"/>
  <c r="A311" i="237"/>
  <c r="B2" i="237"/>
  <c r="O65" i="235" l="1"/>
  <c r="O83" i="235" s="1"/>
  <c r="O49" i="235"/>
  <c r="O50" i="235" s="1"/>
  <c r="J263" i="173"/>
  <c r="J265" i="173" s="1"/>
  <c r="J376" i="173"/>
  <c r="J305" i="173" s="1"/>
  <c r="J290" i="173"/>
  <c r="J292" i="173" s="1"/>
  <c r="J275" i="173"/>
  <c r="J330" i="173"/>
  <c r="J346" i="173"/>
  <c r="J423" i="173"/>
  <c r="E34" i="239"/>
  <c r="K10" i="239" s="1"/>
  <c r="L32" i="173"/>
  <c r="L33" i="173"/>
  <c r="J231" i="173"/>
  <c r="H19" i="172" s="1"/>
  <c r="J104" i="173"/>
  <c r="L28" i="173"/>
  <c r="J11" i="173"/>
  <c r="L34" i="173"/>
  <c r="L29" i="173"/>
  <c r="L31" i="173"/>
  <c r="L30" i="173"/>
  <c r="A11" i="237"/>
  <c r="A3" i="237"/>
  <c r="A18" i="237"/>
  <c r="A10" i="237"/>
  <c r="A17" i="237"/>
  <c r="A9" i="237"/>
  <c r="A16" i="237"/>
  <c r="A8" i="237"/>
  <c r="A15" i="237"/>
  <c r="A7" i="237"/>
  <c r="A12" i="237"/>
  <c r="A14" i="237"/>
  <c r="A2" i="237"/>
  <c r="A13" i="237"/>
  <c r="J62" i="173"/>
  <c r="P11" i="213" s="1"/>
  <c r="J69" i="173"/>
  <c r="J63" i="173"/>
  <c r="E43" i="239"/>
  <c r="K6" i="239" s="1"/>
  <c r="Q13" i="213"/>
  <c r="Q12" i="213"/>
  <c r="Q11" i="213"/>
  <c r="Q10" i="213"/>
  <c r="P49" i="235" l="1"/>
  <c r="P50" i="235" s="1"/>
  <c r="P54" i="235" s="1"/>
  <c r="J277" i="173"/>
  <c r="H42" i="170" s="1"/>
  <c r="H43" i="170"/>
  <c r="P9" i="213" s="1"/>
  <c r="Q16" i="213"/>
  <c r="K11" i="239"/>
  <c r="E31" i="239"/>
  <c r="K9" i="239" s="1"/>
  <c r="E73" i="239"/>
  <c r="K12" i="239" s="1"/>
  <c r="L35" i="173"/>
  <c r="J20" i="173" s="1"/>
  <c r="J22" i="173" s="1"/>
  <c r="H14" i="170" s="1"/>
  <c r="J34" i="173"/>
  <c r="I34" i="173" s="1"/>
  <c r="J60" i="173"/>
  <c r="E10" i="239"/>
  <c r="K4" i="239" s="1"/>
  <c r="J125" i="173"/>
  <c r="J84" i="173"/>
  <c r="J64" i="173"/>
  <c r="E24" i="239"/>
  <c r="K8" i="239" s="1"/>
  <c r="J406" i="173"/>
  <c r="E17" i="239"/>
  <c r="K5" i="239" s="1"/>
  <c r="J127" i="173"/>
  <c r="J405" i="173"/>
  <c r="J83" i="173"/>
  <c r="K7" i="239"/>
  <c r="J541" i="173"/>
  <c r="J547" i="173"/>
  <c r="J546" i="173"/>
  <c r="J540" i="173"/>
  <c r="H13" i="174" s="1"/>
  <c r="H31" i="174" s="1"/>
  <c r="J539" i="173"/>
  <c r="J533" i="173"/>
  <c r="J528" i="173"/>
  <c r="J529" i="173"/>
  <c r="J530" i="173"/>
  <c r="J531" i="173"/>
  <c r="J532" i="173"/>
  <c r="O89" i="235"/>
  <c r="J117" i="173"/>
  <c r="J118" i="173"/>
  <c r="J45" i="173"/>
  <c r="J391" i="173"/>
  <c r="J46" i="173"/>
  <c r="J42" i="173"/>
  <c r="J43" i="173"/>
  <c r="J41" i="173"/>
  <c r="J116" i="173"/>
  <c r="J442" i="173"/>
  <c r="O90" i="235"/>
  <c r="H39" i="174" l="1"/>
  <c r="J90" i="173"/>
  <c r="J96" i="236"/>
  <c r="J97" i="236"/>
  <c r="F97" i="236" s="1"/>
  <c r="F104" i="236" s="1"/>
  <c r="O77" i="235"/>
  <c r="P10" i="213"/>
  <c r="J133" i="173"/>
  <c r="J543" i="173"/>
  <c r="P12" i="213"/>
  <c r="P13" i="213"/>
  <c r="P16" i="213" l="1"/>
  <c r="P94" i="235" l="1"/>
  <c r="B41" i="236" l="1"/>
  <c r="H29" i="236"/>
  <c r="I18" i="236"/>
  <c r="I49" i="170"/>
  <c r="I43" i="170"/>
  <c r="J20" i="172"/>
  <c r="J21" i="172" s="1"/>
  <c r="F21" i="172"/>
  <c r="J549" i="173"/>
  <c r="F30" i="169" s="1"/>
  <c r="H30" i="174" s="1"/>
  <c r="I48" i="170"/>
  <c r="I42" i="170"/>
  <c r="I21" i="170"/>
  <c r="B13" i="170"/>
  <c r="B14" i="170"/>
  <c r="P25" i="235"/>
  <c r="P14" i="235"/>
  <c r="K35" i="173"/>
  <c r="H35" i="173"/>
  <c r="K53" i="173"/>
  <c r="B53" i="173"/>
  <c r="B52" i="173"/>
  <c r="J70" i="173"/>
  <c r="J53" i="173" s="1"/>
  <c r="J65" i="173"/>
  <c r="J52" i="173" s="1"/>
  <c r="H20" i="170"/>
  <c r="J100" i="173"/>
  <c r="B98" i="173"/>
  <c r="B305" i="173"/>
  <c r="B304" i="173"/>
  <c r="B303" i="173"/>
  <c r="B302" i="173"/>
  <c r="J342" i="173"/>
  <c r="J344" i="173" s="1"/>
  <c r="K359" i="173"/>
  <c r="J444" i="173"/>
  <c r="J485" i="173"/>
  <c r="P30" i="169" l="1"/>
  <c r="R30" i="169"/>
  <c r="H40" i="174"/>
  <c r="I41" i="236"/>
  <c r="B54" i="170"/>
  <c r="I33" i="170"/>
  <c r="J534" i="173"/>
  <c r="I40" i="170"/>
  <c r="B40" i="170"/>
  <c r="B21" i="170"/>
  <c r="I20" i="170"/>
  <c r="B20" i="170"/>
  <c r="I22" i="170"/>
  <c r="J228" i="173"/>
  <c r="J470" i="173"/>
  <c r="G31" i="235" l="1"/>
  <c r="B27" i="236"/>
  <c r="B46" i="236" s="1"/>
  <c r="J84" i="236"/>
  <c r="J250" i="173"/>
  <c r="J41" i="236"/>
  <c r="H34" i="236"/>
  <c r="J34" i="236" s="1"/>
  <c r="B15" i="236"/>
  <c r="B34" i="236" s="1"/>
  <c r="B84" i="236"/>
  <c r="B14" i="236"/>
  <c r="B33" i="236" s="1"/>
  <c r="B83" i="236"/>
  <c r="J221" i="173"/>
  <c r="J230" i="173"/>
  <c r="J232" i="173" s="1"/>
  <c r="J252" i="173" l="1"/>
  <c r="J254" i="173" s="1"/>
  <c r="H40" i="170" s="1"/>
  <c r="N17" i="172" l="1"/>
  <c r="H21" i="172"/>
  <c r="J44" i="170"/>
  <c r="B53" i="170"/>
  <c r="B52" i="170"/>
  <c r="B51" i="170"/>
  <c r="B50" i="170"/>
  <c r="B33" i="170"/>
  <c r="B32" i="170"/>
  <c r="B23" i="170"/>
  <c r="B22" i="170"/>
  <c r="B19" i="170"/>
  <c r="B18" i="170"/>
  <c r="B11" i="170"/>
  <c r="B23" i="236" l="1"/>
  <c r="B42" i="236" s="1"/>
  <c r="B24" i="236"/>
  <c r="B43" i="236" s="1"/>
  <c r="B25" i="236"/>
  <c r="B44" i="236" s="1"/>
  <c r="B26" i="236"/>
  <c r="B45" i="236" s="1"/>
  <c r="B16" i="236"/>
  <c r="B35" i="236" s="1"/>
  <c r="B17" i="236"/>
  <c r="B36" i="236" s="1"/>
  <c r="B82" i="236"/>
  <c r="B13" i="236"/>
  <c r="B32" i="236" s="1"/>
  <c r="F11" i="170"/>
  <c r="A18" i="173"/>
  <c r="A27" i="173" s="1"/>
  <c r="I20" i="173" s="1"/>
  <c r="J459" i="173"/>
  <c r="B82" i="235"/>
  <c r="O91" i="235"/>
  <c r="A39" i="173" l="1"/>
  <c r="F14" i="170"/>
  <c r="O64" i="235" l="1"/>
  <c r="O66" i="235" s="1"/>
  <c r="O67" i="235" l="1"/>
  <c r="H12" i="170" s="1"/>
  <c r="O76" i="235"/>
  <c r="D50" i="169"/>
  <c r="A40" i="169" l="1"/>
  <c r="A24" i="172" s="1"/>
  <c r="A57" i="174" s="1"/>
  <c r="B453" i="173"/>
  <c r="B452" i="173"/>
  <c r="B451" i="173"/>
  <c r="A1" i="169"/>
  <c r="A1" i="172" s="1"/>
  <c r="A1" i="174" s="1"/>
  <c r="J224" i="173" l="1"/>
  <c r="J210" i="173"/>
  <c r="H37" i="174" l="1"/>
  <c r="L211" i="173" l="1"/>
  <c r="I199" i="173"/>
  <c r="K13" i="173"/>
  <c r="I41" i="174"/>
  <c r="I18" i="174"/>
  <c r="M21" i="172"/>
  <c r="I21" i="172"/>
  <c r="E21" i="172"/>
  <c r="D21" i="172"/>
  <c r="I65" i="170"/>
  <c r="J6" i="173" l="1"/>
  <c r="M35" i="172"/>
  <c r="M43" i="172"/>
  <c r="C35" i="172"/>
  <c r="D35" i="172"/>
  <c r="D43" i="172"/>
  <c r="E35" i="172"/>
  <c r="E43" i="172"/>
  <c r="I35" i="172"/>
  <c r="I43" i="172"/>
  <c r="I53" i="174"/>
  <c r="I55" i="174" s="1"/>
  <c r="I82" i="170"/>
  <c r="I78" i="170"/>
  <c r="J10" i="173"/>
  <c r="J12" i="173" s="1"/>
  <c r="L213" i="173"/>
  <c r="J398" i="173"/>
  <c r="J407" i="173"/>
  <c r="J397" i="173" s="1"/>
  <c r="J83" i="236" l="1"/>
  <c r="H33" i="236"/>
  <c r="J33" i="236" s="1"/>
  <c r="F17" i="169"/>
  <c r="J326" i="173"/>
  <c r="F13" i="170"/>
  <c r="J209" i="173"/>
  <c r="J8" i="173"/>
  <c r="J13" i="170"/>
  <c r="J15" i="170" s="1"/>
  <c r="J32" i="170"/>
  <c r="J453" i="173"/>
  <c r="J452" i="173"/>
  <c r="J393" i="173"/>
  <c r="P17" i="169" l="1"/>
  <c r="R17" i="169"/>
  <c r="H23" i="174"/>
  <c r="I45" i="236"/>
  <c r="J45" i="236" s="1"/>
  <c r="I83" i="236"/>
  <c r="H14" i="236"/>
  <c r="J14" i="236" s="1"/>
  <c r="J421" i="173"/>
  <c r="J13" i="173"/>
  <c r="F18" i="169"/>
  <c r="J328" i="173"/>
  <c r="J211" i="173"/>
  <c r="H54" i="170"/>
  <c r="J54" i="173"/>
  <c r="H51" i="170"/>
  <c r="H26" i="174" s="1"/>
  <c r="J399" i="173"/>
  <c r="H52" i="170" s="1"/>
  <c r="H28" i="174" l="1"/>
  <c r="J422" i="173"/>
  <c r="P18" i="169"/>
  <c r="R18" i="169"/>
  <c r="J55" i="170"/>
  <c r="J100" i="236"/>
  <c r="K100" i="236" s="1"/>
  <c r="J99" i="236"/>
  <c r="K99" i="236" s="1"/>
  <c r="J103" i="236"/>
  <c r="K103" i="236" s="1"/>
  <c r="H13" i="170"/>
  <c r="H32" i="170"/>
  <c r="I46" i="236"/>
  <c r="J46" i="236" s="1"/>
  <c r="I44" i="236"/>
  <c r="J44" i="236" s="1"/>
  <c r="I43" i="236"/>
  <c r="J43" i="236" s="1"/>
  <c r="I24" i="236"/>
  <c r="J24" i="236" s="1"/>
  <c r="I27" i="236"/>
  <c r="H32" i="236"/>
  <c r="J82" i="236"/>
  <c r="J85" i="236" s="1"/>
  <c r="H19" i="170"/>
  <c r="A50" i="173"/>
  <c r="F18" i="170"/>
  <c r="J213" i="173"/>
  <c r="H21" i="174" l="1"/>
  <c r="C42" i="172"/>
  <c r="C43" i="172" s="1"/>
  <c r="I25" i="236"/>
  <c r="J25" i="236" s="1"/>
  <c r="J32" i="236"/>
  <c r="I42" i="236"/>
  <c r="I47" i="236" s="1"/>
  <c r="H13" i="236"/>
  <c r="I82" i="236"/>
  <c r="H35" i="236"/>
  <c r="J35" i="236" s="1"/>
  <c r="A73" i="173"/>
  <c r="A92" i="173" s="1"/>
  <c r="A98" i="173" s="1"/>
  <c r="A58" i="173"/>
  <c r="I52" i="173" s="1"/>
  <c r="A66" i="173"/>
  <c r="I53" i="173" s="1"/>
  <c r="H53" i="170"/>
  <c r="F19" i="170"/>
  <c r="H25" i="174"/>
  <c r="H27" i="174" l="1"/>
  <c r="J37" i="236"/>
  <c r="J102" i="236"/>
  <c r="K102" i="236" s="1"/>
  <c r="H37" i="236"/>
  <c r="J26" i="170"/>
  <c r="I26" i="236"/>
  <c r="J26" i="236" s="1"/>
  <c r="J42" i="236"/>
  <c r="J47" i="236" s="1"/>
  <c r="J13" i="236"/>
  <c r="D82" i="236"/>
  <c r="C13" i="236"/>
  <c r="C32" i="236" s="1"/>
  <c r="J27" i="236"/>
  <c r="F20" i="170"/>
  <c r="A113" i="173"/>
  <c r="F22" i="170" s="1"/>
  <c r="C16" i="236" s="1"/>
  <c r="C35" i="236" s="1"/>
  <c r="F21" i="170"/>
  <c r="D84" i="236" l="1"/>
  <c r="C15" i="236"/>
  <c r="C34" i="236" s="1"/>
  <c r="C14" i="236"/>
  <c r="C33" i="236" s="1"/>
  <c r="D83" i="236"/>
  <c r="A142" i="173"/>
  <c r="A182" i="173" l="1"/>
  <c r="A184" i="173" s="1"/>
  <c r="A189" i="173" s="1"/>
  <c r="A195" i="173" s="1"/>
  <c r="G55" i="174"/>
  <c r="F23" i="170"/>
  <c r="C17" i="236" s="1"/>
  <c r="C36" i="236" s="1"/>
  <c r="F32" i="170" l="1"/>
  <c r="A207" i="173"/>
  <c r="A215" i="173" s="1"/>
  <c r="A245" i="173" s="1"/>
  <c r="F40" i="170" s="1"/>
  <c r="A257" i="173" l="1"/>
  <c r="A269" i="173"/>
  <c r="F33" i="170"/>
  <c r="Q14" i="172"/>
  <c r="J37" i="170" l="1"/>
  <c r="J57" i="170" s="1"/>
  <c r="J61" i="170" s="1"/>
  <c r="A284" i="173"/>
  <c r="F43" i="170" s="1"/>
  <c r="F42" i="170"/>
  <c r="F48" i="170"/>
  <c r="C21" i="236" s="1"/>
  <c r="C40" i="236" s="1"/>
  <c r="F47" i="170"/>
  <c r="F41" i="170"/>
  <c r="A300" i="173" l="1"/>
  <c r="F49" i="170"/>
  <c r="C22" i="236" s="1"/>
  <c r="C41" i="236" s="1"/>
  <c r="F50" i="170" l="1"/>
  <c r="C23" i="236" s="1"/>
  <c r="C42" i="236" s="1"/>
  <c r="A324" i="173"/>
  <c r="A388" i="173"/>
  <c r="J78" i="170"/>
  <c r="A340" i="173" l="1"/>
  <c r="A370" i="173" s="1"/>
  <c r="I302" i="173"/>
  <c r="F51" i="170"/>
  <c r="C24" i="236" s="1"/>
  <c r="C43" i="236" s="1"/>
  <c r="A395" i="173"/>
  <c r="A356" i="173" l="1"/>
  <c r="I303" i="173"/>
  <c r="A417" i="173"/>
  <c r="A403" i="173"/>
  <c r="F52" i="170"/>
  <c r="C25" i="236" s="1"/>
  <c r="C44" i="236" s="1"/>
  <c r="I305" i="173" l="1"/>
  <c r="I304" i="173"/>
  <c r="A409" i="173"/>
  <c r="I398" i="173" s="1"/>
  <c r="I397" i="173"/>
  <c r="A431" i="173"/>
  <c r="A449" i="173" s="1"/>
  <c r="A502" i="173" s="1"/>
  <c r="F53" i="170"/>
  <c r="C26" i="236" s="1"/>
  <c r="C45" i="236" s="1"/>
  <c r="A526" i="173" l="1"/>
  <c r="N90" i="235"/>
  <c r="E12" i="169"/>
  <c r="A457" i="173"/>
  <c r="F54" i="170"/>
  <c r="C27" i="236" s="1"/>
  <c r="C46" i="236" s="1"/>
  <c r="I451" i="173" l="1"/>
  <c r="A465" i="173"/>
  <c r="I452" i="173" l="1"/>
  <c r="A472" i="173"/>
  <c r="I453" i="173" l="1"/>
  <c r="N89" i="235"/>
  <c r="J65" i="170" l="1"/>
  <c r="J82" i="170"/>
  <c r="E17" i="169"/>
  <c r="E18" i="169" l="1"/>
  <c r="A536" i="173"/>
  <c r="A544" i="173" s="1"/>
  <c r="A1" i="236" s="1"/>
  <c r="A1" i="213" s="1"/>
  <c r="E30" i="169" l="1"/>
  <c r="E22" i="169"/>
  <c r="A18" i="213" l="1"/>
  <c r="A27" i="213" s="1"/>
  <c r="A33" i="213" l="1"/>
  <c r="A42" i="213" s="1"/>
  <c r="A61" i="213" s="1"/>
  <c r="H45" i="174"/>
  <c r="I22" i="236"/>
  <c r="J22" i="236" s="1"/>
  <c r="H46" i="174" l="1"/>
  <c r="H104" i="236"/>
  <c r="J303" i="173"/>
  <c r="J374" i="173"/>
  <c r="J160" i="173"/>
  <c r="J176" i="173" s="1"/>
  <c r="J48" i="173"/>
  <c r="J462" i="173" s="1"/>
  <c r="J460" i="173" s="1"/>
  <c r="J461" i="173" s="1"/>
  <c r="J102" i="173"/>
  <c r="J103" i="173" s="1"/>
  <c r="J119" i="173"/>
  <c r="J139" i="173" s="1"/>
  <c r="H22" i="170" s="1"/>
  <c r="I21" i="236"/>
  <c r="G104" i="236" l="1"/>
  <c r="K96" i="236"/>
  <c r="F22" i="169"/>
  <c r="J94" i="173"/>
  <c r="J97" i="173" s="1"/>
  <c r="H23" i="170"/>
  <c r="J121" i="173"/>
  <c r="H18" i="170"/>
  <c r="J21" i="236"/>
  <c r="P22" i="169" l="1"/>
  <c r="R22" i="169"/>
  <c r="H21" i="170"/>
  <c r="K97" i="236"/>
  <c r="J302" i="173"/>
  <c r="J451" i="173"/>
  <c r="H20" i="174"/>
  <c r="H17" i="236"/>
  <c r="J17" i="236" s="1"/>
  <c r="H24" i="170" l="1"/>
  <c r="J454" i="173"/>
  <c r="F12" i="169" s="1"/>
  <c r="H15" i="236"/>
  <c r="J15" i="236" s="1"/>
  <c r="H24" i="174"/>
  <c r="I84" i="236"/>
  <c r="I85" i="236" s="1"/>
  <c r="H16" i="236"/>
  <c r="J16" i="236" s="1"/>
  <c r="H22" i="174"/>
  <c r="P12" i="169" l="1"/>
  <c r="R12" i="169"/>
  <c r="F14" i="169"/>
  <c r="H29" i="174"/>
  <c r="J18" i="236"/>
  <c r="H18" i="236"/>
  <c r="R14" i="169" l="1"/>
  <c r="F20" i="169"/>
  <c r="F28" i="169" s="1"/>
  <c r="R20" i="169"/>
  <c r="P14" i="169"/>
  <c r="R28" i="169" l="1"/>
  <c r="P20" i="169"/>
  <c r="F32" i="169" l="1"/>
  <c r="P28" i="169"/>
  <c r="H9" i="174"/>
  <c r="J234" i="173"/>
  <c r="W21" i="172" s="1"/>
  <c r="R32" i="169" l="1"/>
  <c r="U32" i="169"/>
  <c r="P32" i="169"/>
  <c r="F37" i="169"/>
  <c r="L20" i="172"/>
  <c r="N20" i="172" s="1"/>
  <c r="H33" i="170"/>
  <c r="H42" i="172" l="1"/>
  <c r="O15" i="235"/>
  <c r="I31" i="235" l="1"/>
  <c r="O31" i="235"/>
  <c r="K15" i="235"/>
  <c r="K31" i="235" s="1"/>
  <c r="J15" i="235"/>
  <c r="J31" i="235" s="1"/>
  <c r="J29" i="173"/>
  <c r="I29" i="173" s="1"/>
  <c r="F31" i="235"/>
  <c r="J30" i="173"/>
  <c r="I30" i="173" s="1"/>
  <c r="H38" i="174"/>
  <c r="H14" i="174"/>
  <c r="J261" i="173" l="1"/>
  <c r="J33" i="173"/>
  <c r="I33" i="173" s="1"/>
  <c r="N15" i="235"/>
  <c r="N31" i="235" s="1"/>
  <c r="L19" i="172"/>
  <c r="L21" i="172" l="1"/>
  <c r="H36" i="170" s="1"/>
  <c r="N19" i="172"/>
  <c r="N21" i="172" s="1"/>
  <c r="H35" i="172"/>
  <c r="H43" i="172"/>
  <c r="J31" i="173"/>
  <c r="I31" i="173" s="1"/>
  <c r="L15" i="235"/>
  <c r="L31" i="235" s="1"/>
  <c r="J32" i="173"/>
  <c r="I32" i="173" s="1"/>
  <c r="M15" i="235"/>
  <c r="M31" i="235" s="1"/>
  <c r="L35" i="172" l="1"/>
  <c r="P22" i="172"/>
  <c r="N35" i="172"/>
  <c r="L42" i="172" l="1"/>
  <c r="L43" i="172" s="1"/>
  <c r="H37" i="170"/>
  <c r="N42" i="172" l="1"/>
  <c r="N43" i="172" s="1"/>
  <c r="P21" i="172"/>
  <c r="Q21" i="172" s="1"/>
  <c r="T21" i="172"/>
  <c r="V21" i="172" s="1"/>
  <c r="J360" i="173" l="1"/>
  <c r="J304" i="173" s="1"/>
  <c r="J306" i="173" s="1"/>
  <c r="H50" i="170" s="1"/>
  <c r="H51" i="174" l="1"/>
  <c r="J101" i="236"/>
  <c r="K101" i="236" l="1"/>
  <c r="H55" i="170"/>
  <c r="I23" i="236"/>
  <c r="J23" i="236" l="1"/>
  <c r="H41" i="170"/>
  <c r="H47" i="174" s="1"/>
  <c r="I20" i="236" l="1"/>
  <c r="J20" i="236" s="1"/>
  <c r="J29" i="236" s="1"/>
  <c r="J98" i="236"/>
  <c r="H52" i="174"/>
  <c r="H44" i="170"/>
  <c r="H57" i="170" l="1"/>
  <c r="I29" i="236"/>
  <c r="I98" i="236"/>
  <c r="I104" i="236" s="1"/>
  <c r="J104" i="236"/>
  <c r="H78" i="170" l="1"/>
  <c r="K98" i="236"/>
  <c r="H26" i="235" l="1"/>
  <c r="P24" i="235"/>
  <c r="O82" i="235" l="1"/>
  <c r="P26" i="235"/>
  <c r="H11" i="174" l="1"/>
  <c r="H16" i="174" s="1"/>
  <c r="H18" i="174" s="1"/>
  <c r="H32" i="174" s="1"/>
  <c r="O84" i="235"/>
  <c r="O94" i="235" s="1"/>
  <c r="K24" i="169" l="1"/>
  <c r="H15" i="235" l="1"/>
  <c r="H31" i="235" s="1"/>
  <c r="J28" i="173"/>
  <c r="P13" i="235"/>
  <c r="H36" i="174" l="1"/>
  <c r="H41" i="174"/>
  <c r="H53" i="174" s="1"/>
  <c r="P15" i="235"/>
  <c r="P31" i="235" s="1"/>
  <c r="H11" i="170" s="1"/>
  <c r="H15" i="170" s="1"/>
  <c r="I28" i="173"/>
  <c r="I35" i="173" s="1"/>
  <c r="O28" i="173" s="1"/>
  <c r="J35" i="173"/>
  <c r="H55" i="174" l="1"/>
  <c r="L55" i="174" s="1"/>
  <c r="H26" i="170" l="1"/>
  <c r="K57" i="170" s="1"/>
  <c r="H61" i="170" l="1"/>
  <c r="L26" i="170"/>
  <c r="H65" i="170"/>
  <c r="H82" i="170"/>
  <c r="K30" i="169"/>
  <c r="K17" i="169" l="1"/>
  <c r="K22" i="169"/>
  <c r="K26" i="169" l="1"/>
  <c r="K10" i="169"/>
  <c r="K18" i="169"/>
  <c r="K12" i="169" l="1"/>
  <c r="K16" i="169" l="1"/>
  <c r="K32" i="169"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tc={518F6360-0177-4B41-A9AB-1EE8B97C779F}</author>
    <author>tc={9FDE17D4-DE8A-4145-A9A2-B16815DD8493}</author>
  </authors>
  <commentList>
    <comment ref="A16" authorId="0" shapeId="0" xr:uid="{518F6360-0177-4B41-A9AB-1EE8B97C779F}">
      <text>
        <t>[Threaded comment]
Your version of Excel allows you to read this threaded comment; however, any edits to it will get removed if the file is opened in a newer version of Excel. Learn more: https://go.microsoft.com/fwlink/?linkid=870924
Comment:
    This should not be presented on Operating  Income section. Rather, these should be presentent below Operating (loss)/profit.</t>
      </text>
    </comment>
    <comment ref="A25" authorId="1" shapeId="0" xr:uid="{9FDE17D4-DE8A-4145-A9A2-B16815DD8493}">
      <text>
        <t>[Threaded comment]
Your version of Excel allows you to read this threaded comment; however, any edits to it will get removed if the file is opened in a newer version of Excel. Learn more: https://go.microsoft.com/fwlink/?linkid=870924
Comment:
    This should not be presented on Operating  Income section. Rather, these should be presentent below Operating (loss)/profit.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tc={32C7132E-2B58-4B7B-A3E8-311B10799B03}</author>
  </authors>
  <commentList>
    <comment ref="H8" authorId="0" shapeId="0" xr:uid="{32C7132E-2B58-4B7B-A3E8-311B10799B03}">
      <text>
        <t>[Threaded comment]
Your version of Excel allows you to read this threaded comment; however, any edits to it will get removed if the file is opened in a newer version of Excel. Learn more: https://go.microsoft.com/fwlink/?linkid=870924
Comment:
    This balance should be matched with PY figure of Note #15.</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tc={4981F461-AF53-4068-9813-868FF7C4B976}</author>
    <author>tc={02893D14-37CC-4040-8A41-D33D461069F7}</author>
    <author>tc={14C90D1B-36AA-4EF7-8F9F-04D70CA80F54}</author>
  </authors>
  <commentList>
    <comment ref="H26" authorId="0" shapeId="0" xr:uid="{4981F461-AF53-4068-9813-868FF7C4B976}">
      <text>
        <t>[Threaded comment]
Your version of Excel allows you to read this threaded comment; however, any edits to it will get removed if the file is opened in a newer version of Excel. Learn more: https://go.microsoft.com/fwlink/?linkid=870924
Comment:
    Why this has been changed in Revised FS??</t>
      </text>
    </comment>
    <comment ref="H29" authorId="1" shapeId="0" xr:uid="{02893D14-37CC-4040-8A41-D33D461069F7}">
      <text>
        <t>[Threaded comment]
Your version of Excel allows you to read this threaded comment; however, any edits to it will get removed if the file is opened in a newer version of Excel. Learn more: https://go.microsoft.com/fwlink/?linkid=870924
Comment:
    Why this has been changed in Revised FS??</t>
      </text>
    </comment>
    <comment ref="J39" authorId="2" shapeId="0" xr:uid="{14C90D1B-36AA-4EF7-8F9F-04D70CA80F54}">
      <text>
        <t>[Threaded comment]
Your version of Excel allows you to read this threaded comment; however, any edits to it will get removed if the file is opened in a newer version of Excel. Learn more: https://go.microsoft.com/fwlink/?linkid=870924
Comment:
    For PY addition of Advance for WIP is not considered here.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tc={7BC0AB67-6365-4B56-9E6A-195260ACFCD1}</author>
  </authors>
  <commentList>
    <comment ref="B260" authorId="0" shapeId="0" xr:uid="{7BC0AB67-6365-4B56-9E6A-195260ACFCD1}">
      <text>
        <t>[Threaded comment]
Your version of Excel allows you to read this threaded comment; however, any edits to it will get removed if the file is opened in a newer version of Excel. Learn more: https://go.microsoft.com/fwlink/?linkid=870924
Comment:
    Our suggested disclosure
Reply:
    Okay</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tc={660BFABF-FA60-499A-AABB-974773ED585A}</author>
    <author>tc={5AC01E04-105B-4F48-A722-ABC88912F397}</author>
    <author>tc={0C842021-5039-478A-9286-522FD31BADE0}</author>
  </authors>
  <commentList>
    <comment ref="I8" authorId="0" shapeId="0" xr:uid="{660BFABF-FA60-499A-AABB-974773ED585A}">
      <text>
        <t>[Threaded comment]
Your version of Excel allows you to read this threaded comment; however, any edits to it will get removed if the file is opened in a newer version of Excel. Learn more: https://go.microsoft.com/fwlink/?linkid=870924
Comment:
    THis balance does not match with Note #15 (ii)</t>
      </text>
    </comment>
    <comment ref="P9" authorId="1" shapeId="0" xr:uid="{5AC01E04-105B-4F48-A722-ABC88912F397}">
      <text>
        <t>[Threaded comment]
Your version of Excel allows you to read this threaded comment; however, any edits to it will get removed if the file is opened in a newer version of Excel. Learn more: https://go.microsoft.com/fwlink/?linkid=870924
Comment:
    This does not match with balance shown in Note # 7.1</t>
      </text>
    </comment>
    <comment ref="B71" authorId="2" shapeId="0" xr:uid="{0C842021-5039-478A-9286-522FD31BADE0}">
      <text>
        <t>[Threaded comment]
Your version of Excel allows you to read this threaded comment; however, any edits to it will get removed if the file is opened in a newer version of Excel. Learn more: https://go.microsoft.com/fwlink/?linkid=870924
Comment:
    Our suggested change.
Reply:
    Okay</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tc={17E78A29-A332-414A-BC2A-CBA9805C1B8A}</author>
    <author>tc={A17EA7BF-D6B0-4D4D-8E9D-B4BD2C24C61D}</author>
    <author>tc={A32C57BA-1745-4B73-8674-382995E63F82}</author>
    <author>tc={CF6FD744-763F-4D39-BE01-5664F12EA1DE}</author>
    <author>tc={69E922A3-B9B4-4DDA-A667-D26316606A79}</author>
    <author>tc={D1132769-B221-4551-B96B-B223A22DB498}</author>
    <author>tc={F43720C4-9C81-46F6-913A-F836DB5A715F}</author>
    <author>tc={EF672FCB-4AA7-4C0F-BBA4-155D8688BDB9}</author>
    <author>tc={65F0A90C-4129-4EE2-93CC-549E864FC337}</author>
  </authors>
  <commentList>
    <comment ref="B77" authorId="0" shapeId="0" xr:uid="{17E78A29-A332-414A-BC2A-CBA9805C1B8A}">
      <text>
        <t>[Threaded comment]
Your version of Excel allows you to read this threaded comment; however, any edits to it will get removed if the file is opened in a newer version of Excel. Learn more: https://go.microsoft.com/fwlink/?linkid=870924
Comment:
    This line can be hide as no balance</t>
      </text>
    </comment>
    <comment ref="B80" authorId="1" shapeId="0" xr:uid="{A17EA7BF-D6B0-4D4D-8E9D-B4BD2C24C61D}">
      <text>
        <t>[Threaded comment]
Your version of Excel allows you to read this threaded comment; however, any edits to it will get removed if the file is opened in a newer version of Excel. Learn more: https://go.microsoft.com/fwlink/?linkid=870924
Comment:
    This line can be hide as no balance</t>
      </text>
    </comment>
    <comment ref="B87" authorId="2" shapeId="0" xr:uid="{A32C57BA-1745-4B73-8674-382995E63F82}">
      <text>
        <t>[Threaded comment]
Your version of Excel allows you to read this threaded comment; however, any edits to it will get removed if the file is opened in a newer version of Excel. Learn more: https://go.microsoft.com/fwlink/?linkid=870924
Comment:
    This line can be hide as no balance</t>
      </text>
    </comment>
    <comment ref="B145" authorId="3" shapeId="0" xr:uid="{CF6FD744-763F-4D39-BE01-5664F12EA1DE}">
      <text>
        <t>[Threaded comment]
Your version of Excel allows you to read this threaded comment; however, any edits to it will get removed if the file is opened in a newer version of Excel. Learn more: https://go.microsoft.com/fwlink/?linkid=870924
Comment:
    Need to provide a separate disclosure on Cash at Bank (all bank acocunt name and balance)</t>
      </text>
    </comment>
    <comment ref="J174" authorId="4" shapeId="0" xr:uid="{69E922A3-B9B4-4DDA-A667-D26316606A79}">
      <text>
        <t>[Threaded comment]
Your version of Excel allows you to read this threaded comment; however, any edits to it will get removed if the file is opened in a newer version of Excel. Learn more: https://go.microsoft.com/fwlink/?linkid=870924
Comment:
    No supporting details of subsequent settlement have been provided. Please provide us supporting documents to confirm this.</t>
      </text>
    </comment>
    <comment ref="B187" authorId="5" shapeId="0" xr:uid="{D1132769-B221-4551-B96B-B223A22DB498}">
      <text>
        <t>[Threaded comment]
Your version of Excel allows you to read this threaded comment; however, any edits to it will get removed if the file is opened in a newer version of Excel. Learn more: https://go.microsoft.com/fwlink/?linkid=870924
Comment:
    Provide a note on increase of authorized capital.</t>
      </text>
    </comment>
    <comment ref="B193" authorId="6" shapeId="0" xr:uid="{F43720C4-9C81-46F6-913A-F836DB5A715F}">
      <text>
        <t>[Threaded comment]
Your version of Excel allows you to read this threaded comment; however, any edits to it will get removed if the file is opened in a newer version of Excel. Learn more: https://go.microsoft.com/fwlink/?linkid=870924
Comment:
    Please confirm whether this is number of shares increase or share cpaital increase</t>
      </text>
    </comment>
    <comment ref="B279" authorId="7" shapeId="0" xr:uid="{EF672FCB-4AA7-4C0F-BBA4-155D8688BDB9}">
      <text>
        <t>[Threaded comment]
Your version of Excel allows you to read this threaded comment; however, any edits to it will get removed if the file is opened in a newer version of Excel. Learn more: https://go.microsoft.com/fwlink/?linkid=870924
Comment:
    Suggested change</t>
      </text>
    </comment>
    <comment ref="B441" authorId="8" shapeId="0" xr:uid="{65F0A90C-4129-4EE2-93CC-549E864FC337}">
      <text>
        <t>[Threaded comment]
Your version of Excel allows you to read this threaded comment; however, any edits to it will get removed if the file is opened in a newer version of Excel. Learn more: https://go.microsoft.com/fwlink/?linkid=870924
Comment:
    Why this should not be included in Note #29</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tc={1EF1895E-B1B0-4ADA-9F7B-05644713E76F}</author>
    <author>tc={944A1FEC-C2BA-4FBD-92D9-A3ACC286E8F1}</author>
  </authors>
  <commentList>
    <comment ref="B110" authorId="0" shapeId="0" xr:uid="{1EF1895E-B1B0-4ADA-9F7B-05644713E76F}">
      <text>
        <t>[Threaded comment]
Your version of Excel allows you to read this threaded comment; however, any edits to it will get removed if the file is opened in a newer version of Excel. Learn more: https://go.microsoft.com/fwlink/?linkid=870924
Comment:
    Did the company enter into forward contract? We have not found any accounting treatment for this</t>
      </text>
    </comment>
    <comment ref="B117" authorId="1" shapeId="0" xr:uid="{944A1FEC-C2BA-4FBD-92D9-A3ACC286E8F1}">
      <text>
        <t>[Threaded comment]
Your version of Excel allows you to read this threaded comment; however, any edits to it will get removed if the file is opened in a newer version of Excel. Learn more: https://go.microsoft.com/fwlink/?linkid=870924
Comment:
    Our suggested change. And, did the company enter into forward contract?</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tc={FFDE0D7B-1CB3-4AB6-B4DC-058D18DDB4FB}</author>
    <author>tc={B5885ED7-2412-4E01-8F0D-776F946E5F8F}</author>
    <author>tc={34C3527B-EFDC-4B93-9723-E1E6DEF53535}</author>
    <author>tc={85F825F0-72B8-4183-835B-3BCF7E7C84BC}</author>
  </authors>
  <commentList>
    <comment ref="B8" authorId="0" shapeId="0" xr:uid="{FFDE0D7B-1CB3-4AB6-B4DC-058D18DDB4FB}">
      <text>
        <t>[Threaded comment]
Your version of Excel allows you to read this threaded comment; however, any edits to it will get removed if the file is opened in a newer version of Excel. Learn more: https://go.microsoft.com/fwlink/?linkid=870924
Comment:
    Provide a seperate disclosure on "Loan from Promoters"</t>
      </text>
    </comment>
    <comment ref="P35" authorId="1" shapeId="0" xr:uid="{B5885ED7-2412-4E01-8F0D-776F946E5F8F}">
      <text>
        <t>[Threaded comment]
Your version of Excel allows you to read this threaded comment; however, any edits to it will get removed if the file is opened in a newer version of Excel. Learn more: https://go.microsoft.com/fwlink/?linkid=870924
Comment:
    This does not match with Bank Confirmation received. Please kindly provide us supportings to reconcile and confirm.</t>
      </text>
    </comment>
    <comment ref="P37" authorId="2" shapeId="0" xr:uid="{34C3527B-EFDC-4B93-9723-E1E6DEF53535}">
      <text>
        <t>[Threaded comment]
Your version of Excel allows you to read this threaded comment; however, any edits to it will get removed if the file is opened in a newer version of Excel. Learn more: https://go.microsoft.com/fwlink/?linkid=870924
Comment:
    We have found Bank Guarantee and Shipping Guarantee in Balance Confirmation. Please kindly incorporate these in FS</t>
      </text>
    </comment>
    <comment ref="B63" authorId="3" shapeId="0" xr:uid="{85F825F0-72B8-4183-835B-3BCF7E7C84BC}">
      <text>
        <t>[Threaded comment]
Your version of Excel allows you to read this threaded comment; however, any edits to it will get removed if the file is opened in a newer version of Excel. Learn more: https://go.microsoft.com/fwlink/?linkid=870924
Comment:
    Please include the designation of other signatory.</t>
      </text>
    </comment>
  </commentList>
</comments>
</file>

<file path=xl/sharedStrings.xml><?xml version="1.0" encoding="utf-8"?>
<sst xmlns="http://schemas.openxmlformats.org/spreadsheetml/2006/main" count="21963" uniqueCount="4159">
  <si>
    <t>Accounts Receivable</t>
  </si>
  <si>
    <t>Finished Goods</t>
  </si>
  <si>
    <t>Depreciation</t>
  </si>
  <si>
    <t>Notes</t>
  </si>
  <si>
    <t>Attendance Bonus</t>
  </si>
  <si>
    <t>Petty Cash A/c</t>
  </si>
  <si>
    <t>Current assets</t>
  </si>
  <si>
    <t>Current liabilities</t>
  </si>
  <si>
    <t>Particulars</t>
  </si>
  <si>
    <t>Name of shareholders</t>
  </si>
  <si>
    <t>Cash in hand</t>
  </si>
  <si>
    <t>Total</t>
  </si>
  <si>
    <t>Opening balance</t>
  </si>
  <si>
    <t>Direct expenses</t>
  </si>
  <si>
    <t xml:space="preserve"> </t>
  </si>
  <si>
    <t>Administrative expenses</t>
  </si>
  <si>
    <t>Finished goods</t>
  </si>
  <si>
    <t>Share Money Deposit</t>
  </si>
  <si>
    <t>Share Capital</t>
  </si>
  <si>
    <t>Festival Bonus</t>
  </si>
  <si>
    <t>USD</t>
  </si>
  <si>
    <t>Inventories</t>
  </si>
  <si>
    <t>Plant &amp; Machineries</t>
  </si>
  <si>
    <t>Furniture &amp; Fixtures</t>
  </si>
  <si>
    <t>Office Equipment</t>
  </si>
  <si>
    <t>Computer Equipment</t>
  </si>
  <si>
    <t>Motor Vehicles</t>
  </si>
  <si>
    <t>Retained Earnings</t>
  </si>
  <si>
    <t>Wages</t>
  </si>
  <si>
    <t>Salary (Expat)</t>
  </si>
  <si>
    <t>Carriage Inward</t>
  </si>
  <si>
    <t>Software</t>
  </si>
  <si>
    <t>Chemicals</t>
  </si>
  <si>
    <t>Prepaid Rent</t>
  </si>
  <si>
    <t>Provisional Payable</t>
  </si>
  <si>
    <t>PF Settlement</t>
  </si>
  <si>
    <t>PF Loan Recovery</t>
  </si>
  <si>
    <t>Income Tax Payable</t>
  </si>
  <si>
    <t>Cost</t>
  </si>
  <si>
    <t>Motor vehicles</t>
  </si>
  <si>
    <t>Share capital</t>
  </si>
  <si>
    <t>Financial expenses</t>
  </si>
  <si>
    <t>Buildings</t>
  </si>
  <si>
    <t>GR/IR Account</t>
  </si>
  <si>
    <t>Stock of Fabrics</t>
  </si>
  <si>
    <t>Stock of Trims</t>
  </si>
  <si>
    <t>Stock of Chemicals</t>
  </si>
  <si>
    <t>Main Cash</t>
  </si>
  <si>
    <t>Adv-Raw Materials</t>
  </si>
  <si>
    <t>Advanced Tax Paid</t>
  </si>
  <si>
    <t>Security Deposit</t>
  </si>
  <si>
    <t>Output VAT  Payable</t>
  </si>
  <si>
    <t>Int.Acc on OD</t>
  </si>
  <si>
    <t>Overtime</t>
  </si>
  <si>
    <t>Workers-Incentive Pa</t>
  </si>
  <si>
    <t>PF Contribution  Com</t>
  </si>
  <si>
    <t>Workers-Earn Leave</t>
  </si>
  <si>
    <t>Workers-Maternity Be</t>
  </si>
  <si>
    <t>Workers-Other Benefi</t>
  </si>
  <si>
    <t>F.O - Factory Rent</t>
  </si>
  <si>
    <t>F.O -Gas</t>
  </si>
  <si>
    <t>F.O -Electricity</t>
  </si>
  <si>
    <t>F.O -Water</t>
  </si>
  <si>
    <t>Local  - Salary</t>
  </si>
  <si>
    <t>GA -Communication</t>
  </si>
  <si>
    <t>Export - C&amp;F Charges</t>
  </si>
  <si>
    <t>Other - Bank Charges</t>
  </si>
  <si>
    <t>Exchange Gain - Real</t>
  </si>
  <si>
    <t>Acc. Dep. - Building</t>
  </si>
  <si>
    <t>Acc. Dep. - Plant &amp;</t>
  </si>
  <si>
    <t>Acc. Dep. - Furnitur</t>
  </si>
  <si>
    <t>Acc. Dep. - Office E</t>
  </si>
  <si>
    <t>Acc. Dep. - Computer</t>
  </si>
  <si>
    <t>Acc. Dep. - Motor Ve</t>
  </si>
  <si>
    <t>Amort. - Software</t>
  </si>
  <si>
    <t>Trade -Int.Com.Rcble</t>
  </si>
  <si>
    <t>N.Trade-Int.Com.Rcbl</t>
  </si>
  <si>
    <t>Semi finished goods</t>
  </si>
  <si>
    <t>Adv-Capital Purchase</t>
  </si>
  <si>
    <t>Adv-Utility-Serv.</t>
  </si>
  <si>
    <t>Advance against  Oth</t>
  </si>
  <si>
    <t>Emp.Adv.-Payroll</t>
  </si>
  <si>
    <t>Emp.Adv.-Off.Exp</t>
  </si>
  <si>
    <t>Prepaid Insurance</t>
  </si>
  <si>
    <t>Trade -Int.Com.Pcble</t>
  </si>
  <si>
    <t>N.Trade-Int.Com.Pcbl</t>
  </si>
  <si>
    <t>Acc.Pble Fabrics</t>
  </si>
  <si>
    <t>Acc.Pble Trims</t>
  </si>
  <si>
    <t>Acc.Pble Chemicals</t>
  </si>
  <si>
    <t>Acc.Pble Spares</t>
  </si>
  <si>
    <t>Acc.Pble Packing</t>
  </si>
  <si>
    <t>Acc.Pble Fixed Asset</t>
  </si>
  <si>
    <t>Acc.Pble Service</t>
  </si>
  <si>
    <t>Acc.Pble Consumables</t>
  </si>
  <si>
    <t>Acc.Pble Others</t>
  </si>
  <si>
    <t>Salaries&amp;Wages-Local</t>
  </si>
  <si>
    <t>Unclaimed Salary&amp;Wag</t>
  </si>
  <si>
    <t>Salaries&amp;Wages-Expat</t>
  </si>
  <si>
    <t>Incentive Pble</t>
  </si>
  <si>
    <t>Unclaimed Instiv Pbl</t>
  </si>
  <si>
    <t>Provident Fund</t>
  </si>
  <si>
    <t>Contracts-Gas bill</t>
  </si>
  <si>
    <t>Professional-Technic</t>
  </si>
  <si>
    <t>Security services</t>
  </si>
  <si>
    <t>Rent</t>
  </si>
  <si>
    <t>Rent-Machinary</t>
  </si>
  <si>
    <t>Input VAT Payable</t>
  </si>
  <si>
    <t>Audit&amp;Prof. Fees Pbl</t>
  </si>
  <si>
    <t>Emp.ITax Payable-Loc</t>
  </si>
  <si>
    <t>Emp.ITax Payable-Exp</t>
  </si>
  <si>
    <t>Amt Due-Holding Co.</t>
  </si>
  <si>
    <t>Revaluation reserve</t>
  </si>
  <si>
    <t>GR/IR Account- Fab</t>
  </si>
  <si>
    <t>GR/IR Account- Trims</t>
  </si>
  <si>
    <t>Initial Stock Upload</t>
  </si>
  <si>
    <t>Zero Balance Account</t>
  </si>
  <si>
    <t>Legacy Data Upload C</t>
  </si>
  <si>
    <t>Sales - IC-Garments</t>
  </si>
  <si>
    <t>Exchange Gain - Unre</t>
  </si>
  <si>
    <t>Cons. of Chemicals</t>
  </si>
  <si>
    <t>Cons. of Consumable</t>
  </si>
  <si>
    <t>Cons. of Pack.materi</t>
  </si>
  <si>
    <t>Cons. of spare spart</t>
  </si>
  <si>
    <t>Price Defference Acc</t>
  </si>
  <si>
    <t>Local Conveyance</t>
  </si>
  <si>
    <t>Canteen Expenses</t>
  </si>
  <si>
    <t>Others  Contractual</t>
  </si>
  <si>
    <t>Workers - Sports and</t>
  </si>
  <si>
    <t>Job Work-Print&amp; Emb.</t>
  </si>
  <si>
    <t>Job Work-Dry Process</t>
  </si>
  <si>
    <t>Job Work-Fabric Shad</t>
  </si>
  <si>
    <t>Job Work - Sewing</t>
  </si>
  <si>
    <t>Repair &amp; Maintenance</t>
  </si>
  <si>
    <t>House Keeping Exp.</t>
  </si>
  <si>
    <t>Testing Fee-R&amp;D</t>
  </si>
  <si>
    <t>F.O -Machine Hire Ch</t>
  </si>
  <si>
    <t>F.O -Environment Tre</t>
  </si>
  <si>
    <t>F.O -Diesel for Gene</t>
  </si>
  <si>
    <t>Dep. - Building</t>
  </si>
  <si>
    <t>Dep.  Plant-Machiner</t>
  </si>
  <si>
    <t>Dep.Furniture&amp;Fixtur</t>
  </si>
  <si>
    <t>Dep.Office Equipment</t>
  </si>
  <si>
    <t>Dep.Computer Equipme</t>
  </si>
  <si>
    <t>Dep.Motor Vehicles</t>
  </si>
  <si>
    <t>Amor.Software</t>
  </si>
  <si>
    <t>Ins. Prem.-Industria</t>
  </si>
  <si>
    <t>Expat Benefits</t>
  </si>
  <si>
    <t>Earn Leave</t>
  </si>
  <si>
    <t>Medical and Day care</t>
  </si>
  <si>
    <t>GA - Rent</t>
  </si>
  <si>
    <t>GA -Vehicle &amp; Transp</t>
  </si>
  <si>
    <t>GA -Conveyance  &amp; Lo</t>
  </si>
  <si>
    <t>GA -Repair &amp; Mainten</t>
  </si>
  <si>
    <t>GA -Printing and Sta</t>
  </si>
  <si>
    <t>GA -Recuritment &amp; Tr</t>
  </si>
  <si>
    <t>GA -Cleaning Charges</t>
  </si>
  <si>
    <t>GA -Insurance Expens</t>
  </si>
  <si>
    <t>GA -Rates/Taxes/Lice</t>
  </si>
  <si>
    <t>GA -Audit Fee/Legal/</t>
  </si>
  <si>
    <t>GA -Compliance Expen</t>
  </si>
  <si>
    <t>GA -Guest House Expe</t>
  </si>
  <si>
    <t>GA -Entertainment  E</t>
  </si>
  <si>
    <t>GA -Visa and Work Pe</t>
  </si>
  <si>
    <t>GA -Traveling Overse</t>
  </si>
  <si>
    <t>GA -Hotel Accomodati</t>
  </si>
  <si>
    <t>GA -Safety &amp; Securit</t>
  </si>
  <si>
    <t>GA -Charity &amp; Donati</t>
  </si>
  <si>
    <t>GA -Miscellenaous Ex</t>
  </si>
  <si>
    <t>GA - Payment Roundin</t>
  </si>
  <si>
    <t>GA -Courier &amp; Postag</t>
  </si>
  <si>
    <t>Export - Insurance</t>
  </si>
  <si>
    <t>Export - Courier</t>
  </si>
  <si>
    <t>Export - Air Freight</t>
  </si>
  <si>
    <t>Export -Container Su</t>
  </si>
  <si>
    <t>Export -Loading Unlo</t>
  </si>
  <si>
    <t>Export -Other Export</t>
  </si>
  <si>
    <t>Import -Insurance</t>
  </si>
  <si>
    <t>Import -Courier Char</t>
  </si>
  <si>
    <t>Import -C&amp;F Charges</t>
  </si>
  <si>
    <t>Import -Loading Unlo</t>
  </si>
  <si>
    <t>Short &amp; Other Charge</t>
  </si>
  <si>
    <t>Import - Bank Charge</t>
  </si>
  <si>
    <t>Export  - Bank Charg</t>
  </si>
  <si>
    <t>Export - Buyer Bank</t>
  </si>
  <si>
    <t>Exchange Rate Loss-U</t>
  </si>
  <si>
    <t>Exchange Loss - Real</t>
  </si>
  <si>
    <t>Gain/(Loss) on Dispo</t>
  </si>
  <si>
    <t>finished goods</t>
  </si>
  <si>
    <t>GIT - Fabric</t>
  </si>
  <si>
    <t>GIT - Trims</t>
  </si>
  <si>
    <t>Agency commission</t>
  </si>
  <si>
    <t>SR/IR Account</t>
  </si>
  <si>
    <t>Gain and Loss on sto</t>
  </si>
  <si>
    <t>Job Work - Washing</t>
  </si>
  <si>
    <t>A.Receivable -Export</t>
  </si>
  <si>
    <t>Sales - NIC -Garment</t>
  </si>
  <si>
    <t>Dep. On Ravaluation</t>
  </si>
  <si>
    <t>PF Contribution - Co</t>
  </si>
  <si>
    <t>Import -Air Freight</t>
  </si>
  <si>
    <t>Forex Reinstatement</t>
  </si>
  <si>
    <t>Cost of Goods Sold -</t>
  </si>
  <si>
    <t>Int.Acc on STerm Loa</t>
  </si>
  <si>
    <t>Import -Container Su</t>
  </si>
  <si>
    <t>ASSETS</t>
  </si>
  <si>
    <t>Non-current assets</t>
  </si>
  <si>
    <t>Capital work-in-progress</t>
  </si>
  <si>
    <t>Cash and cash equivalents</t>
  </si>
  <si>
    <t>Share money deposit</t>
  </si>
  <si>
    <t>Short term loan</t>
  </si>
  <si>
    <t>Export sales</t>
  </si>
  <si>
    <t>Production materials consumed</t>
  </si>
  <si>
    <t xml:space="preserve">Factory overhead </t>
  </si>
  <si>
    <t>Gross profit</t>
  </si>
  <si>
    <t>Less: Tax expenses</t>
  </si>
  <si>
    <t xml:space="preserve">Adjustment of revaluation reserve </t>
  </si>
  <si>
    <t xml:space="preserve">Exchange gain loss on revaluation reserve </t>
  </si>
  <si>
    <t>CWIP-Factory Bldg</t>
  </si>
  <si>
    <t>CWIP-Plant-Machinery</t>
  </si>
  <si>
    <t>CWIP-Office Equipnt</t>
  </si>
  <si>
    <t>CWIP-Com. Equipment</t>
  </si>
  <si>
    <t>GA -Gas,Water,Elecri</t>
  </si>
  <si>
    <t>Import - UD Fee,UP C</t>
  </si>
  <si>
    <t>Adamjee EPZ, Narayangonj</t>
  </si>
  <si>
    <t>Core programs (non-denim bottoms)</t>
  </si>
  <si>
    <t>i) Raw materials</t>
  </si>
  <si>
    <t>ii) Work in process</t>
  </si>
  <si>
    <t>iii) Finished goods</t>
  </si>
  <si>
    <t>ii) Figures related to previous year have been rearranged wherever considered necessary to conform with current year’s presentation.</t>
  </si>
  <si>
    <t>Raw materials</t>
  </si>
  <si>
    <t>a) Advances</t>
  </si>
  <si>
    <t>Income tax</t>
  </si>
  <si>
    <t>Standard Chartered Bank (SCB)</t>
  </si>
  <si>
    <t>Dutch Bangla Bank Limited (DBBL)</t>
  </si>
  <si>
    <t xml:space="preserve">Composition of shareholdings </t>
  </si>
  <si>
    <t>Nationality / incorporated in</t>
  </si>
  <si>
    <t xml:space="preserve">Number of shares </t>
  </si>
  <si>
    <t>Epic Designers Ltd.</t>
  </si>
  <si>
    <t>Hong Kong</t>
  </si>
  <si>
    <t>Mr. Ranjan Tikam Mahtani</t>
  </si>
  <si>
    <t>Chinese</t>
  </si>
  <si>
    <t>Mr. Dinesh Gope Virwani</t>
  </si>
  <si>
    <t>Indian</t>
  </si>
  <si>
    <t>Less: repayment during the year</t>
  </si>
  <si>
    <t>Purpose of loan</t>
  </si>
  <si>
    <t>Opening stock</t>
  </si>
  <si>
    <t>Add: Purchase and other related cost</t>
  </si>
  <si>
    <t>Medical expenses</t>
  </si>
  <si>
    <t>Communication expenses</t>
  </si>
  <si>
    <t>Amortization of intangible assets</t>
  </si>
  <si>
    <t>Name of the parties</t>
  </si>
  <si>
    <t>Relationship</t>
  </si>
  <si>
    <t>Nature of business</t>
  </si>
  <si>
    <t>Closing Balance</t>
  </si>
  <si>
    <t>Holding Company</t>
  </si>
  <si>
    <t>Group Company</t>
  </si>
  <si>
    <t>On demand or less than 1 month</t>
  </si>
  <si>
    <t>3 Months to 1 Year</t>
  </si>
  <si>
    <t>1 to 2 Years</t>
  </si>
  <si>
    <t>2 -5 Years</t>
  </si>
  <si>
    <t>Over 5 Years</t>
  </si>
  <si>
    <t>Carrying Amount</t>
  </si>
  <si>
    <t>Total Capacity</t>
  </si>
  <si>
    <t>Total production</t>
  </si>
  <si>
    <t>Utilization</t>
  </si>
  <si>
    <t>a) Outstanding letters of credit (USD)</t>
  </si>
  <si>
    <t xml:space="preserve">A. </t>
  </si>
  <si>
    <t>B.</t>
  </si>
  <si>
    <t>Acquisition of property, plant and equipment</t>
  </si>
  <si>
    <t>Net cash used in investing activities</t>
  </si>
  <si>
    <t>C.</t>
  </si>
  <si>
    <t>Net cash flow (A+B+C)</t>
  </si>
  <si>
    <t>BDT</t>
  </si>
  <si>
    <t>Rate %</t>
  </si>
  <si>
    <t>Significant accounting policies</t>
  </si>
  <si>
    <t>Chartered Accountants</t>
  </si>
  <si>
    <t>Selling and distribution expenses</t>
  </si>
  <si>
    <t>Related party transactions</t>
  </si>
  <si>
    <t>Production capacity</t>
  </si>
  <si>
    <t>Number of employees engaged for drawing remunerations</t>
  </si>
  <si>
    <t>Contingent liabilities and commitments</t>
  </si>
  <si>
    <t>Non-current liabilities</t>
  </si>
  <si>
    <t>Retained earnings</t>
  </si>
  <si>
    <t xml:space="preserve">Deferred tax </t>
  </si>
  <si>
    <t>Factory building</t>
  </si>
  <si>
    <t>Less: Transferred to current portion</t>
  </si>
  <si>
    <t>1-3 Months</t>
  </si>
  <si>
    <t>Installed capacity (pcs per day)</t>
  </si>
  <si>
    <t>Actual production (pcs per day)</t>
  </si>
  <si>
    <t>Face value per share (BDT)</t>
  </si>
  <si>
    <t>Provisions</t>
  </si>
  <si>
    <t/>
  </si>
  <si>
    <t>CWIP-Fur &amp; Fixtures</t>
  </si>
  <si>
    <t>Funds in Transit</t>
  </si>
  <si>
    <t>Stock of consumables</t>
  </si>
  <si>
    <t>Spares Loose Tools</t>
  </si>
  <si>
    <t>Other Prepayments</t>
  </si>
  <si>
    <t>CM Advance</t>
  </si>
  <si>
    <t>Advertising bill</t>
  </si>
  <si>
    <t>Defered Liability Fo</t>
  </si>
  <si>
    <t>Staff Welfare</t>
  </si>
  <si>
    <t>Other benefit local</t>
  </si>
  <si>
    <t>Import -Other Import</t>
  </si>
  <si>
    <t>Sale Of Fixed Assets</t>
  </si>
  <si>
    <t>Asset Contra Account</t>
  </si>
  <si>
    <t>Accounts payable</t>
  </si>
  <si>
    <t>Office equipment</t>
  </si>
  <si>
    <t>Computer equipment</t>
  </si>
  <si>
    <t>Packing Material</t>
  </si>
  <si>
    <t>EQUITY AND LIABILITIES</t>
  </si>
  <si>
    <t>Furniture and fixtures</t>
  </si>
  <si>
    <t>Trade and non trade</t>
  </si>
  <si>
    <t>Goods-in-transit</t>
  </si>
  <si>
    <t>Issued, subscribed and fully paid up capital</t>
  </si>
  <si>
    <t>Authorized capital</t>
  </si>
  <si>
    <t>Current tax</t>
  </si>
  <si>
    <t>Plant and machinery</t>
  </si>
  <si>
    <t>ii) Approved but not contracted for</t>
  </si>
  <si>
    <t>b) Capital expenditure commitments</t>
  </si>
  <si>
    <t>Capital expenditure</t>
  </si>
  <si>
    <t>Cash and cash equivalents at beginning of the year</t>
  </si>
  <si>
    <t>Cash and cash equivalents at end of the year</t>
  </si>
  <si>
    <t>Depreciation on property, plant and equipment</t>
  </si>
  <si>
    <t>D.</t>
  </si>
  <si>
    <t>E.</t>
  </si>
  <si>
    <t>F.</t>
  </si>
  <si>
    <t>Account Number</t>
  </si>
  <si>
    <t>AccBal.Prv.Mth(USD)</t>
  </si>
  <si>
    <t>Debit(USD)</t>
  </si>
  <si>
    <t>Credit(USD)</t>
  </si>
  <si>
    <t>Accu Balance (USD)</t>
  </si>
  <si>
    <t>1000/10101020</t>
  </si>
  <si>
    <t>1000/10101025</t>
  </si>
  <si>
    <t>1000/10101040</t>
  </si>
  <si>
    <t>1000/10101045</t>
  </si>
  <si>
    <t>1000/10101050</t>
  </si>
  <si>
    <t>1000/10101055</t>
  </si>
  <si>
    <t>1000/10101060</t>
  </si>
  <si>
    <t>1000/10101065</t>
  </si>
  <si>
    <t>1000/10101070</t>
  </si>
  <si>
    <t>1000/10101075</t>
  </si>
  <si>
    <t>1000/10101080</t>
  </si>
  <si>
    <t>1000/10101085</t>
  </si>
  <si>
    <t>1000/10102010</t>
  </si>
  <si>
    <t>1000/10102015</t>
  </si>
  <si>
    <t>1000/10103001</t>
  </si>
  <si>
    <t>1000/10103003</t>
  </si>
  <si>
    <t>1000/10103004</t>
  </si>
  <si>
    <t>1000/10103005</t>
  </si>
  <si>
    <t>1000/10103006</t>
  </si>
  <si>
    <t>WIP-Software</t>
  </si>
  <si>
    <t>1000/10301001</t>
  </si>
  <si>
    <t>1000/10301002</t>
  </si>
  <si>
    <t>1000/10301003</t>
  </si>
  <si>
    <t>1000/10301008</t>
  </si>
  <si>
    <t>1000/10330001</t>
  </si>
  <si>
    <t>1000/10330002</t>
  </si>
  <si>
    <t>1000/10349998</t>
  </si>
  <si>
    <t>Funds-in-transit</t>
  </si>
  <si>
    <t>1000/10350001</t>
  </si>
  <si>
    <t>1000/10350002</t>
  </si>
  <si>
    <t>1000/10350003</t>
  </si>
  <si>
    <t>1000/10350004</t>
  </si>
  <si>
    <t>1000/10350005</t>
  </si>
  <si>
    <t>1000/10350006</t>
  </si>
  <si>
    <t>1000/10350007</t>
  </si>
  <si>
    <t>1000/10350008</t>
  </si>
  <si>
    <t>1000/10350011</t>
  </si>
  <si>
    <t>1000/10350012</t>
  </si>
  <si>
    <t>1000/10360002</t>
  </si>
  <si>
    <t>1000/10350900</t>
  </si>
  <si>
    <t>RM - Fabric</t>
  </si>
  <si>
    <t>1000/10350901</t>
  </si>
  <si>
    <t>RM - Trims</t>
  </si>
  <si>
    <t>1000/10350902</t>
  </si>
  <si>
    <t>1000/10350906</t>
  </si>
  <si>
    <t>1000/10350903</t>
  </si>
  <si>
    <t>Packing Materials</t>
  </si>
  <si>
    <t>1000/10350904</t>
  </si>
  <si>
    <t>1000/10350905</t>
  </si>
  <si>
    <t>WIP - Garments</t>
  </si>
  <si>
    <t>Work-in-process</t>
  </si>
  <si>
    <t>1000/10360001</t>
  </si>
  <si>
    <t>1000/10360003</t>
  </si>
  <si>
    <t>1000/10360004</t>
  </si>
  <si>
    <t>1000/10361001</t>
  </si>
  <si>
    <t>1000/10361003</t>
  </si>
  <si>
    <t>1000/10362003</t>
  </si>
  <si>
    <t>1000/10363001</t>
  </si>
  <si>
    <t>1000/10364001</t>
  </si>
  <si>
    <t>1000/10364003</t>
  </si>
  <si>
    <t>1000/10364004</t>
  </si>
  <si>
    <t>1000/10367001</t>
  </si>
  <si>
    <t>Accrued expenses and other liabilities</t>
  </si>
  <si>
    <t>1000/20100001</t>
  </si>
  <si>
    <t>1000/20100002</t>
  </si>
  <si>
    <t>1000/20100003</t>
  </si>
  <si>
    <t>1000/20100004</t>
  </si>
  <si>
    <t>1000/20100005</t>
  </si>
  <si>
    <t>1000/20100006</t>
  </si>
  <si>
    <t>1000/20100007</t>
  </si>
  <si>
    <t>1000/20100008</t>
  </si>
  <si>
    <t>1000/20100009</t>
  </si>
  <si>
    <t>1000/20100010</t>
  </si>
  <si>
    <t>1000/20100013</t>
  </si>
  <si>
    <t>1000/20121001</t>
  </si>
  <si>
    <t>1000/20130001</t>
  </si>
  <si>
    <t>1000/20130004</t>
  </si>
  <si>
    <t>1000/20130007</t>
  </si>
  <si>
    <t>1000/20130009</t>
  </si>
  <si>
    <t>1000/20130010</t>
  </si>
  <si>
    <t>1000/20130011</t>
  </si>
  <si>
    <t>1000/20135001</t>
  </si>
  <si>
    <t>1000/20140001</t>
  </si>
  <si>
    <t>1000/20140002</t>
  </si>
  <si>
    <t>1000/20141001</t>
  </si>
  <si>
    <t>TDS payable</t>
  </si>
  <si>
    <t>1000/20141002</t>
  </si>
  <si>
    <t>1000/20141003</t>
  </si>
  <si>
    <t>1000/20141004</t>
  </si>
  <si>
    <t>1000/20141005</t>
  </si>
  <si>
    <t>1000/20141006</t>
  </si>
  <si>
    <t>1000/20141008</t>
  </si>
  <si>
    <t>1000/20141010</t>
  </si>
  <si>
    <t>1000/20141011</t>
  </si>
  <si>
    <t>1000/20141012</t>
  </si>
  <si>
    <t>1000/20141014</t>
  </si>
  <si>
    <t>Employee income tax</t>
  </si>
  <si>
    <t>1000/20141015</t>
  </si>
  <si>
    <t>1000/20141016</t>
  </si>
  <si>
    <t>1000/20150501</t>
  </si>
  <si>
    <t>1000/20201001</t>
  </si>
  <si>
    <t>1000/20203001</t>
  </si>
  <si>
    <t>STerm Loan from Bank</t>
  </si>
  <si>
    <t>1000/30101001</t>
  </si>
  <si>
    <t>1000/30101002</t>
  </si>
  <si>
    <t>1000/30103001</t>
  </si>
  <si>
    <t>1000/30104001</t>
  </si>
  <si>
    <t>1000/30900100</t>
  </si>
  <si>
    <t>1000/30900101</t>
  </si>
  <si>
    <t>1000/30900102</t>
  </si>
  <si>
    <t>1000/30900110</t>
  </si>
  <si>
    <t>1000/30900115</t>
  </si>
  <si>
    <t>Clearing Account</t>
  </si>
  <si>
    <t>1000/30900125</t>
  </si>
  <si>
    <t>Chemical Loan Cleari</t>
  </si>
  <si>
    <t>1000/30900135</t>
  </si>
  <si>
    <t>1000/30900900</t>
  </si>
  <si>
    <t>BD Stock Purge Accou</t>
  </si>
  <si>
    <t>1000/30900930</t>
  </si>
  <si>
    <t>Forex-Intercoman Pay</t>
  </si>
  <si>
    <t>1000/30900932</t>
  </si>
  <si>
    <t>Forex-Trade Payable</t>
  </si>
  <si>
    <t>Forex Trade receivab</t>
  </si>
  <si>
    <t>Forex Intercomp-Rec</t>
  </si>
  <si>
    <t>Forex Adv,Dep&amp;Prepay</t>
  </si>
  <si>
    <t>1000/30900940</t>
  </si>
  <si>
    <t>1000/30900950</t>
  </si>
  <si>
    <t>1000/30900970</t>
  </si>
  <si>
    <t>1000/40101001</t>
  </si>
  <si>
    <t>1000/40101002</t>
  </si>
  <si>
    <t>Gain/Profit Fm Asset</t>
  </si>
  <si>
    <t>1000/40201016</t>
  </si>
  <si>
    <t>1000/40201017</t>
  </si>
  <si>
    <t>1000/50101003</t>
  </si>
  <si>
    <t>1000/50101004</t>
  </si>
  <si>
    <t>1000/50101005</t>
  </si>
  <si>
    <t>1000/50101006</t>
  </si>
  <si>
    <t>1000/50101010</t>
  </si>
  <si>
    <t>1000/50201001</t>
  </si>
  <si>
    <t>1000/50201002</t>
  </si>
  <si>
    <t>1000/50201003</t>
  </si>
  <si>
    <t>1000/50201004</t>
  </si>
  <si>
    <t>1000/50201005</t>
  </si>
  <si>
    <t>1000/50201007</t>
  </si>
  <si>
    <t>1000/50201008</t>
  </si>
  <si>
    <t>1000/50201009</t>
  </si>
  <si>
    <t>1000/50201010</t>
  </si>
  <si>
    <t>Annual Attendance Bo</t>
  </si>
  <si>
    <t>1000/50201012</t>
  </si>
  <si>
    <t>1000/50201013</t>
  </si>
  <si>
    <t>1000/50201015</t>
  </si>
  <si>
    <t>1000/50202001</t>
  </si>
  <si>
    <t>1000/50202002</t>
  </si>
  <si>
    <t>1000/50202003</t>
  </si>
  <si>
    <t>1000/50202004</t>
  </si>
  <si>
    <t>1000/50202005</t>
  </si>
  <si>
    <t>1000/50301001</t>
  </si>
  <si>
    <t>1000/50301002</t>
  </si>
  <si>
    <t>1000/50306001</t>
  </si>
  <si>
    <t>1000/50307001</t>
  </si>
  <si>
    <t>1000/50307002</t>
  </si>
  <si>
    <t>1000/50307003</t>
  </si>
  <si>
    <t>1000/50307004</t>
  </si>
  <si>
    <t>1000/50307005</t>
  </si>
  <si>
    <t>1000/50307006</t>
  </si>
  <si>
    <t>1000/50307007</t>
  </si>
  <si>
    <t>1000/50308001</t>
  </si>
  <si>
    <t>1000/50308003</t>
  </si>
  <si>
    <t>1000/50308004</t>
  </si>
  <si>
    <t>1000/50308005</t>
  </si>
  <si>
    <t>1000/50308006</t>
  </si>
  <si>
    <t>1000/50308007</t>
  </si>
  <si>
    <t>1000/50308008</t>
  </si>
  <si>
    <t>1000/50308010</t>
  </si>
  <si>
    <t>1000/50310001</t>
  </si>
  <si>
    <t>Ins. Premium - Boile</t>
  </si>
  <si>
    <t>1000/50401001</t>
  </si>
  <si>
    <t>1000/50401002</t>
  </si>
  <si>
    <t>1000/50401501</t>
  </si>
  <si>
    <t>1000/50401502</t>
  </si>
  <si>
    <t>Incentive Paid</t>
  </si>
  <si>
    <t>1000/50401504</t>
  </si>
  <si>
    <t>1000/50401506</t>
  </si>
  <si>
    <t>1000/50401507</t>
  </si>
  <si>
    <t>1000/50401510</t>
  </si>
  <si>
    <t>1000/50401513</t>
  </si>
  <si>
    <t>1000/50401514</t>
  </si>
  <si>
    <t>1000/50402002</t>
  </si>
  <si>
    <t>1000/50402003</t>
  </si>
  <si>
    <t>1000/50402004</t>
  </si>
  <si>
    <t>1000/50402005</t>
  </si>
  <si>
    <t>1000/50402006</t>
  </si>
  <si>
    <t>1000/50402007</t>
  </si>
  <si>
    <t>1000/50402008</t>
  </si>
  <si>
    <t>1000/50402009</t>
  </si>
  <si>
    <t>1000/50402010</t>
  </si>
  <si>
    <t>1000/50402011</t>
  </si>
  <si>
    <t>1000/50402012</t>
  </si>
  <si>
    <t>1000/50402013</t>
  </si>
  <si>
    <t>Guest house expenses</t>
  </si>
  <si>
    <t>1000/50402014</t>
  </si>
  <si>
    <t>1000/50402015</t>
  </si>
  <si>
    <t>1000/50402016</t>
  </si>
  <si>
    <t>1000/50402017</t>
  </si>
  <si>
    <t>1000/50402019</t>
  </si>
  <si>
    <t>1000/50402020</t>
  </si>
  <si>
    <t>1000/50402021</t>
  </si>
  <si>
    <t>1000/50402030</t>
  </si>
  <si>
    <t>1000/50402034</t>
  </si>
  <si>
    <t>Business Development</t>
  </si>
  <si>
    <t>1000/50502001</t>
  </si>
  <si>
    <t>1000/50502002</t>
  </si>
  <si>
    <t>1000/50502003</t>
  </si>
  <si>
    <t>Clearing and forwarding charges</t>
  </si>
  <si>
    <t>1000/50502004</t>
  </si>
  <si>
    <t>1000/50502006</t>
  </si>
  <si>
    <t>1000/50502007</t>
  </si>
  <si>
    <t>1000/50502008</t>
  </si>
  <si>
    <t>1000/50503001</t>
  </si>
  <si>
    <t>1000/50503002</t>
  </si>
  <si>
    <t>1000/50503003</t>
  </si>
  <si>
    <t>Import -Sea Freight</t>
  </si>
  <si>
    <t>1000/50503006</t>
  </si>
  <si>
    <t>1000/50503007</t>
  </si>
  <si>
    <t>1000/50503008</t>
  </si>
  <si>
    <t>1000/50504002</t>
  </si>
  <si>
    <t>1000/50602001</t>
  </si>
  <si>
    <t>1000/50602002</t>
  </si>
  <si>
    <t>1000/50602003</t>
  </si>
  <si>
    <t>1000/50602004</t>
  </si>
  <si>
    <t>1000/50605001</t>
  </si>
  <si>
    <t>1000/50605002</t>
  </si>
  <si>
    <t>1000/50701001</t>
  </si>
  <si>
    <t>1000/50402035</t>
  </si>
  <si>
    <t>Rental expenses</t>
  </si>
  <si>
    <t>Employees</t>
  </si>
  <si>
    <t>Opening Balance</t>
  </si>
  <si>
    <t>Less: Share issued during the year</t>
  </si>
  <si>
    <t>Add: addition  during the year</t>
  </si>
  <si>
    <t>VAT payable</t>
  </si>
  <si>
    <t>Document Number</t>
  </si>
  <si>
    <t>Business Area</t>
  </si>
  <si>
    <t>Deposits</t>
  </si>
  <si>
    <t>Diesel</t>
  </si>
  <si>
    <t>Factory overheads</t>
  </si>
  <si>
    <t>Trade payable</t>
  </si>
  <si>
    <t>Non-trade payable</t>
  </si>
  <si>
    <t>Alpha Start Ltd , Hong Kong</t>
  </si>
  <si>
    <t>30900940</t>
  </si>
  <si>
    <t>Less: Transferred to retained earnings</t>
  </si>
  <si>
    <t xml:space="preserve">Opening balance </t>
  </si>
  <si>
    <t>Less: Accumulated amortization</t>
  </si>
  <si>
    <t>Add: Amortized during the year</t>
  </si>
  <si>
    <t>Posting Date</t>
  </si>
  <si>
    <t>Document Date</t>
  </si>
  <si>
    <t>Document Type</t>
  </si>
  <si>
    <t>Document currency</t>
  </si>
  <si>
    <t>Amount in loc.curr.2</t>
  </si>
  <si>
    <t>Amount in local currency</t>
  </si>
  <si>
    <t>Text/CI No</t>
  </si>
  <si>
    <t>Reference</t>
  </si>
  <si>
    <t>Assignment</t>
  </si>
  <si>
    <t>G/L Account</t>
  </si>
  <si>
    <t>KR</t>
  </si>
  <si>
    <t>Less: Adjustment during the year</t>
  </si>
  <si>
    <t>About the Company</t>
  </si>
  <si>
    <t>Add: Addition during the year</t>
  </si>
  <si>
    <t>Cash at banks with:</t>
  </si>
  <si>
    <t>Less: Repayment during the year</t>
  </si>
  <si>
    <t xml:space="preserve">                                                                                                              </t>
  </si>
  <si>
    <t>Cash flows from operating activities</t>
  </si>
  <si>
    <t>Cash flows from investing activities</t>
  </si>
  <si>
    <t>Cash flows from financing activities</t>
  </si>
  <si>
    <t>Capital and reserves</t>
  </si>
  <si>
    <t>A.Receivable -Dom</t>
  </si>
  <si>
    <t>Int.Acc on Import Ln</t>
  </si>
  <si>
    <t>Sales - IC-Wash</t>
  </si>
  <si>
    <t>Production variance</t>
  </si>
  <si>
    <t>Others - Contractual</t>
  </si>
  <si>
    <t>Interest on Short Te</t>
  </si>
  <si>
    <t>Turnover Tax</t>
  </si>
  <si>
    <t>Export -Sea Freight</t>
  </si>
  <si>
    <t>Add:  Equity Contibution received during the year</t>
  </si>
  <si>
    <t>Third Dimension Apparel LLC</t>
  </si>
  <si>
    <t>-</t>
  </si>
  <si>
    <t>1000/10103009</t>
  </si>
  <si>
    <t>1000/10301004</t>
  </si>
  <si>
    <t>1000/20140004</t>
  </si>
  <si>
    <t>1000/30900920</t>
  </si>
  <si>
    <t>1000/30900931</t>
  </si>
  <si>
    <t>1000/30900933</t>
  </si>
  <si>
    <t>1000/30900934</t>
  </si>
  <si>
    <t>1000/30900935</t>
  </si>
  <si>
    <t>1000/40101011</t>
  </si>
  <si>
    <t>1000/40201015</t>
  </si>
  <si>
    <t>1000/50101013</t>
  </si>
  <si>
    <t>1000/50101014</t>
  </si>
  <si>
    <t>1000/50101017</t>
  </si>
  <si>
    <t>1000/50201011</t>
  </si>
  <si>
    <t>1000/50310002</t>
  </si>
  <si>
    <t>1000/50401503</t>
  </si>
  <si>
    <t>1000/50401505</t>
  </si>
  <si>
    <t>1000/50402001</t>
  </si>
  <si>
    <t>1000/50501001</t>
  </si>
  <si>
    <t>1000/50503004</t>
  </si>
  <si>
    <t>1000/50503005</t>
  </si>
  <si>
    <t>1000/50603013</t>
  </si>
  <si>
    <t>1000/50801001</t>
  </si>
  <si>
    <t>Clearing Document</t>
  </si>
  <si>
    <t>DZ</t>
  </si>
  <si>
    <t>20121001</t>
  </si>
  <si>
    <t>Six</t>
  </si>
  <si>
    <t>Machine hire charges</t>
  </si>
  <si>
    <t>Changes in working capital</t>
  </si>
  <si>
    <t xml:space="preserve">Closing balance </t>
  </si>
  <si>
    <t xml:space="preserve">Total materials consumed </t>
  </si>
  <si>
    <t>:  Valued at cost or net realizable value whichever is lower;</t>
  </si>
  <si>
    <t>Acc. Dep-Building-05</t>
  </si>
  <si>
    <t>Utility &amp; Washing</t>
  </si>
  <si>
    <t>End Service Benefit</t>
  </si>
  <si>
    <t>Amt Due-Holding -USD</t>
  </si>
  <si>
    <t>Sales - NIC -Wash</t>
  </si>
  <si>
    <t>Int.Paid - Exp.Sight</t>
  </si>
  <si>
    <t>Reinstatement for advances</t>
  </si>
  <si>
    <t>Acc. Dep. - Ut. &amp; Wh</t>
  </si>
  <si>
    <t>Dep.Utilities &amp; Wash</t>
  </si>
  <si>
    <t>Vendor</t>
  </si>
  <si>
    <t>0000001020</t>
  </si>
  <si>
    <t>Alpha Start Ltd</t>
  </si>
  <si>
    <t>Clearing date</t>
  </si>
  <si>
    <t>0000001010</t>
  </si>
  <si>
    <t>Beijing Kailong Yisheng Textil</t>
  </si>
  <si>
    <t>C2001-1634</t>
  </si>
  <si>
    <t>Titas Gas Transmission &amp;</t>
  </si>
  <si>
    <t>Coats Bangladesh Ltd.</t>
  </si>
  <si>
    <t>American &amp; Efird (Bangladesh)</t>
  </si>
  <si>
    <t>VARDHMAN TEXTILES LIMITED</t>
  </si>
  <si>
    <t>YKK BANGLADESH PTE LTD.</t>
  </si>
  <si>
    <t>Paxar Bangladesh Ltd.</t>
  </si>
  <si>
    <t>Bengal Plastics Ltd. Unit-3</t>
  </si>
  <si>
    <t>MAHEEN DIZAYN ETIKET (BD) LTD</t>
  </si>
  <si>
    <t>iv) Others</t>
  </si>
  <si>
    <t>: Valued at cost or net  realizable value whichever is lower;</t>
  </si>
  <si>
    <t>Name 1</t>
  </si>
  <si>
    <t>KZ</t>
  </si>
  <si>
    <t>1020</t>
  </si>
  <si>
    <t>DL</t>
  </si>
  <si>
    <t>M &amp; U Packaging Ltd.</t>
  </si>
  <si>
    <t>Marine insurance</t>
  </si>
  <si>
    <t>Freight expenses</t>
  </si>
  <si>
    <t>Courier expenses</t>
  </si>
  <si>
    <t>Buildings-Revaluatin</t>
  </si>
  <si>
    <t>update 7.01 am 17-sep-19</t>
  </si>
  <si>
    <t>Less: Depreciation adjustment</t>
  </si>
  <si>
    <t>Posting Key</t>
  </si>
  <si>
    <t>Invoice reference</t>
  </si>
  <si>
    <t>Profit Center</t>
  </si>
  <si>
    <t>GL</t>
  </si>
  <si>
    <t>KA</t>
  </si>
  <si>
    <t>Other payables</t>
  </si>
  <si>
    <t>Fixed assets and capital work-in-progress</t>
  </si>
  <si>
    <t>CIPL</t>
  </si>
  <si>
    <t>AccBal.Prv.Mth(LC)</t>
  </si>
  <si>
    <t>Debit (LC)</t>
  </si>
  <si>
    <t>Credit (LC)</t>
  </si>
  <si>
    <t>Accumulated bal(LC)</t>
  </si>
  <si>
    <t>1000/10101021</t>
  </si>
  <si>
    <t>1000/10101026</t>
  </si>
  <si>
    <t>1000/10101130</t>
  </si>
  <si>
    <t>1000/10101135</t>
  </si>
  <si>
    <t>1000/20130021</t>
  </si>
  <si>
    <t>1000/20201003</t>
  </si>
  <si>
    <t>1000/40101012</t>
  </si>
  <si>
    <t>1000/50308015</t>
  </si>
  <si>
    <t>Other corporate tax</t>
  </si>
  <si>
    <t>Tax expenses</t>
  </si>
  <si>
    <t>Turnover tax</t>
  </si>
  <si>
    <t>Provision for other corporate tax</t>
  </si>
  <si>
    <t>GA -Provision for Ta</t>
  </si>
  <si>
    <t>up date  01-Nov-2019 Final</t>
  </si>
  <si>
    <t>Revenue from contract with customers</t>
  </si>
  <si>
    <t xml:space="preserve">Advance from buyers </t>
  </si>
  <si>
    <t>Lab charges</t>
  </si>
  <si>
    <t xml:space="preserve">Statement of Cash flows </t>
  </si>
  <si>
    <t>Property, plant and equipment</t>
  </si>
  <si>
    <t>(Increase)/ decrease in inventories</t>
  </si>
  <si>
    <t>(Increase)/ decrease in inter company receivables</t>
  </si>
  <si>
    <t>Statement of Cash Flows  is prepared principally in accordance with IAS-7 "Statement of  Cash Flows" and the cash flows from operating activities have been presented under indirect method.</t>
  </si>
  <si>
    <t>b) Deposits</t>
  </si>
  <si>
    <t>Pursuant to consent letter BSEC/CI/CPLC(Pvt)-337/2011/134 dated 18-February 2019 from the Bangladesh  Securities &amp; Exchange Commission the Board of Directors in the meeting held  on 07-Mar-2019 , allotted additional   2,730,750 ordinary shares of BDT 100 each equivalent to USD 3,300,000 to Epic Designers Ltd. Hong Kong.</t>
  </si>
  <si>
    <t xml:space="preserve">Revenue principally comprises export of ready-made garments. Revenue is measured net of duty, excise, other taxes and discounts to customers. Revenue is recognised  when a performance obligation is satisfied by transferring control over goods or service to a customer; this is usually evidenced by a transfer of the significant risks and rewards of ownership upon delivery to the customer, which in terms of timing is not materially different to the date of shipping. </t>
  </si>
  <si>
    <t>Net cash utilized for financing activities</t>
  </si>
  <si>
    <t>Financial instruments</t>
  </si>
  <si>
    <t>Financial expense</t>
  </si>
  <si>
    <t>Principal amount of loans and borrowings are stated as their outstanding amount.</t>
  </si>
  <si>
    <t>Increase/ (decrease) in inter company payables</t>
  </si>
  <si>
    <t>Increase/ (decrease) in accounts payables</t>
  </si>
  <si>
    <t>Increase/ (decrease) in liabilities for expenses</t>
  </si>
  <si>
    <t>Increase/ (decrease) in advance from buyer</t>
  </si>
  <si>
    <t>2020</t>
  </si>
  <si>
    <t>CWIP-Util. &amp; Wash</t>
  </si>
  <si>
    <t>Exchange Gain - FW/S</t>
  </si>
  <si>
    <t>OSMAN INTERLININGS LTD.</t>
  </si>
  <si>
    <t>Rent to convention</t>
  </si>
  <si>
    <t>Remarks</t>
  </si>
  <si>
    <t>1010</t>
  </si>
  <si>
    <t>Green Textile Limited</t>
  </si>
  <si>
    <t>Acc. Amor. ROU Asset</t>
  </si>
  <si>
    <t>Amort.- ROU Asset</t>
  </si>
  <si>
    <t>Interest exp.-Lease</t>
  </si>
  <si>
    <t>ROU Assets</t>
  </si>
  <si>
    <t>Lease Liability</t>
  </si>
  <si>
    <t>Depreciation transferd to retained earnings</t>
  </si>
  <si>
    <t>During the year, the Company has carried out a number of transactions with the related parties in the normal course of business on arms' length basis. The related parties and their nature, transaction value and closing balances have been set out below in accordance with the provisions  of IAS 24 "Related Party Disclosures".</t>
  </si>
  <si>
    <t>Add: Recognized during the year</t>
  </si>
  <si>
    <t>As at</t>
  </si>
  <si>
    <t xml:space="preserve">           As per our annexed report of same date</t>
  </si>
  <si>
    <t>Nurul Faruk Hasan &amp; Co</t>
  </si>
  <si>
    <t>Dhaka, Bangladesh</t>
  </si>
  <si>
    <t xml:space="preserve">Dated: </t>
  </si>
  <si>
    <t>__________________</t>
  </si>
  <si>
    <t>For the year ended</t>
  </si>
  <si>
    <t>Cost of sales</t>
  </si>
  <si>
    <t>Exchange gain/ (loss)</t>
  </si>
  <si>
    <t>Statement of changes in equity</t>
  </si>
  <si>
    <t>Statement of financial position</t>
  </si>
  <si>
    <t xml:space="preserve"> Statement of profit or loss and other comprehensive income</t>
  </si>
  <si>
    <t>Statement of cash flows</t>
  </si>
  <si>
    <t xml:space="preserve">Add: </t>
  </si>
  <si>
    <t>TOTAL ASSETS</t>
  </si>
  <si>
    <t>TOTAL EQUITY AND LIABILITIES</t>
  </si>
  <si>
    <t>Notes to the financial statements</t>
  </si>
  <si>
    <t>Use of estimates and Judgments</t>
  </si>
  <si>
    <t>i) Estimates</t>
  </si>
  <si>
    <t>The preparation of financial statements in conformity with IFRS requires the use of estimates and assumptions that affect the reported amounts of assets and liabilities and of revenues and expenses. Such estimates are prepared on the assumption of going concern and are established based on currently available information. Changes in facts and circumstances may result in revised estimates, and actual results could differ from the estimates.</t>
  </si>
  <si>
    <t>Significant estimates made by management in the preparation of these financial statements include assumptions used for depreciation.</t>
  </si>
  <si>
    <t>ii) Judgments</t>
  </si>
  <si>
    <t xml:space="preserve">The accounting for certain provisions and the disclosure of contingent liabilities and claims at the date of the financial statements is judgmental. </t>
  </si>
  <si>
    <t>iii) Measurement of fair values</t>
  </si>
  <si>
    <t>A number of the Company's accounting polices and disclosures require the measurement of fair values, for both financial and non-financial assets and liabilities.</t>
  </si>
  <si>
    <t>When measuring the fair value of an asset or a liability, the Company uses observable market data as far as possible. Fair values are categorised into different levels in a fair value hierarchy based on the inputs used in the valuation techniques as follows:</t>
  </si>
  <si>
    <t>Level 1: quoted prices (unadjusted) in active markets for identical assets or liabilities.</t>
  </si>
  <si>
    <t>Level 3: inputs for the asset or liability that are not based on observable market data (unobservable inputs).</t>
  </si>
  <si>
    <t xml:space="preserve">- </t>
  </si>
  <si>
    <t>Level 2: inputs other than quoted prices included in Level 1 that are observable for the assets or liabilities, either  directly (i.e. as prices) or indirectly (i.e. derived from prices).</t>
  </si>
  <si>
    <t>i) Recognition of property, plant and equipment</t>
  </si>
  <si>
    <t>ii) Subsequent costs</t>
  </si>
  <si>
    <t>Subsequent maintenance and normal repairs are expensed as incurred while major renewals and improvements are capitalised.</t>
  </si>
  <si>
    <t>iii) Depreciation of property, plant and equipment</t>
  </si>
  <si>
    <t xml:space="preserve">Category </t>
  </si>
  <si>
    <t>iv) Changes in estimates in useful lives</t>
  </si>
  <si>
    <t>v) Impairment of property, plant and equipment</t>
  </si>
  <si>
    <t>The carrying amounts of property, plant and equipment are reviewed at each reporting date to determine whether there is any indication that the assets might be impaired.  Any provision of impairment is charged to the statement of profit or loss in the period concerned.</t>
  </si>
  <si>
    <t>vi) Retirement and disposals</t>
  </si>
  <si>
    <t xml:space="preserve">Intangible assets </t>
  </si>
  <si>
    <t>i) Software</t>
  </si>
  <si>
    <t>ii) Amortization of intangible assets</t>
  </si>
  <si>
    <t>Financial assets and financial liabilities are initially recognised when the Company becomes a party to the contractual provisions of the instrument.</t>
  </si>
  <si>
    <t>A financial asset (unless it is a trade receivable without a significant financing component) or financial liability is initially measured at fair value plus, for an item not at Fair Value Through Profit or Loss (FVTPL), transaction costs that are directly attributable to its acquisition or issue. A trade receivable without a significant financing component is initially measured at the transaction price.</t>
  </si>
  <si>
    <t>Financial assets:</t>
  </si>
  <si>
    <t>Financial assets are not reclassified subsequent to their initial recognition unless the Company changes its business model for managing financial assets, in which case all affected financial assets are reclassified on the first day of the reporting period following the change in the business model.</t>
  </si>
  <si>
    <t>A financial asset is measured at amortised cost if it meets both of the following conditions and is not designated as at Fair Value Through Profit or Loss (FVTPL).</t>
  </si>
  <si>
    <t xml:space="preserve">it is held within a business model whose objective is to hold assets to collect contractual cash flows; and </t>
  </si>
  <si>
    <t>its contractual terms give rise on specified dates to cash flows that are solely payments of principal and interest on the principal amount outstanding.</t>
  </si>
  <si>
    <t>Financial assets-Subsequent measurement and gains and losses:</t>
  </si>
  <si>
    <t>Financial assets at amortised cost:</t>
  </si>
  <si>
    <t>Financial liabilities- Classification, subsequent measurement and gains and losses:</t>
  </si>
  <si>
    <t>i) Recognition and initial measurement</t>
  </si>
  <si>
    <t>ii) Classification and subsequent measurement</t>
  </si>
  <si>
    <t>iii) Derecognition</t>
  </si>
  <si>
    <t>The Company derecognises a financial asset when the contractual rights to the cash flows from the financial asset expire, or it transfers the rights to receive the contractual cash flows in a transaction in which substantially all of the risks and rewards of ownership of the financial asset are transferred or in which the Company neither transfers nor retains substantially all of the risks and rewards of ownership and it does not retain control of the financial asset.</t>
  </si>
  <si>
    <t>Financial liabilities:</t>
  </si>
  <si>
    <t>On derecognition of a financial liability, the difference between the carrying amount extinguished and the consideration paid (including any non-cash assets transferred or liabilities assumed) is recognised in profit or loss.</t>
  </si>
  <si>
    <t>Amortization is provided on software @ 20% on a  straight-line  method starting from the month of acquisition irrespective of their purchase date while no amortization is charged in the month of retirement/ disposal.</t>
  </si>
  <si>
    <t>Foreign currency translation/ transaction</t>
  </si>
  <si>
    <t>Materiality and aggregation</t>
  </si>
  <si>
    <t>Each material class of similar items is presented separately in the financial statements. Items of dissimilar nature or function are presented separately unless they are immaterial.</t>
  </si>
  <si>
    <t>Additions</t>
  </si>
  <si>
    <t>Disposals</t>
  </si>
  <si>
    <t>Accumulated depreciation</t>
  </si>
  <si>
    <t>Right-of-use assets</t>
  </si>
  <si>
    <t>Additions:</t>
  </si>
  <si>
    <t>Charge for the year:</t>
  </si>
  <si>
    <t>Carrying amounts</t>
  </si>
  <si>
    <t>Amounts recognised in profit or loss</t>
  </si>
  <si>
    <t>Interest expense on lease liabilities</t>
  </si>
  <si>
    <t>Right of use assets addition during the year</t>
  </si>
  <si>
    <t>Depreciation addition during the year</t>
  </si>
  <si>
    <t xml:space="preserve">As at 30 June </t>
  </si>
  <si>
    <t xml:space="preserve">Non-trade payable  </t>
  </si>
  <si>
    <t>For the year ended 30 June</t>
  </si>
  <si>
    <t>Financial instruments - Fair values and risk management</t>
  </si>
  <si>
    <t>A. Accounting classifications and fair values</t>
  </si>
  <si>
    <t>The following table shows the carrying amounts and fair values, where applicable, of financial assets and financial liabilities. It does not include fair value information for financial assets and financial liabilities not measured at fair value if the carrying amount is a reasonable approximation of fair value.</t>
  </si>
  <si>
    <t>Note</t>
  </si>
  <si>
    <t>Total amount</t>
  </si>
  <si>
    <t>Financial assets not measured at fair value</t>
  </si>
  <si>
    <t>Financial liabilities not measured at fair value</t>
  </si>
  <si>
    <t>Fair values for financial instruments have not separately been evaluated since their carrying amounts are a reasonable approximation of fair value.</t>
  </si>
  <si>
    <t>B. Financial risk management</t>
  </si>
  <si>
    <t>The Company has exposures to the following risks from its use of financial instruments:</t>
  </si>
  <si>
    <t>i) Credit risk</t>
  </si>
  <si>
    <t>ii) Liquidity risk</t>
  </si>
  <si>
    <t>iii) Market risk</t>
  </si>
  <si>
    <t>The board of directors has overall responsibility for the establishment and oversight of the Company's risk management framework. The Company's risk management policies are established to identify and analyse the risks faced by the Company, to set appropriate risk limits and controls, and to monitor risks and adherence to limits. Risk management policies, procedures and systems are reviewed regularly to reflect changes in market conditions and the Company's activities. This note presents information about the Company's exposure to each of the following risks, the Company's objectives, policies and processes for measuring and managing risk.</t>
  </si>
  <si>
    <t>Credit risk is the risk of a financial loss to the Company if a customer or counterparty to a financial instrument fails to meet its contractual obligations, and arises principally from the Company's receivables from customers and other parties.</t>
  </si>
  <si>
    <t>Management has a credit policy in place and the exposure to credit risk is monitored on an ongoing basis. In monitoring credit risk, receivables are grouped according to their risk profile, i.e. their legal status, financial condition, ageing profile etc. The Company's exposure to credit risk on receivables is mainly influenced by customers.</t>
  </si>
  <si>
    <t>The maximum exposure to credit risk is represented by the carrying amount of each financial asset in the statement of financial position.</t>
  </si>
  <si>
    <t>Exposure to credit risk</t>
  </si>
  <si>
    <t>The carrying amount of financial assets represents the maximum credit exposure. The maximum exposure to credit risk at the reporting date was:</t>
  </si>
  <si>
    <t>Liquidity risk is the risk that the Company will encounter difficulty in meeting the obligations associated with its financial liabilities that are settled by delivering cash or other financial assets. The Company's approach to managing liquidity is to ensure, as far as possible, that it will always have sufficient liquidity to meet its liabilities when due, under both normal and stressed conditions, without incurring unacceptable losses or risking damage to the Company's reputation. Typically, the Company ensures that it has sufficient cash and bank balances to meet expected operational expenses, including financial obligations through preparation of the cash flow forecast, based on time line of payment of financial obligations and accordingly arrange for sufficient liquidity/fund to make the expected payments within due dates.</t>
  </si>
  <si>
    <t>It is not expected that the cash flows included in the maturity analysis could occur significantly earlier, or at significantly different amounts.</t>
  </si>
  <si>
    <t>Currency risk/foreign exchange rate risk</t>
  </si>
  <si>
    <t>Other disclosure</t>
  </si>
  <si>
    <t>Subsequent events</t>
  </si>
  <si>
    <t>Authentication of financial statements</t>
  </si>
  <si>
    <t>Financial assets</t>
  </si>
  <si>
    <t>Financial liabilities</t>
  </si>
  <si>
    <t>: Valued at cost which is equivalent to material cost plus 50% of  
  conversion cost or net realizable value whichever is lower;</t>
  </si>
  <si>
    <t>: Valued at cost which is 5% less than selling price or net realizable value 
  whichever is lower;</t>
  </si>
  <si>
    <t xml:space="preserve">There are no events identified after the date of the statement of financial position which require adjustment or disclosure in the accompanying financial statements.
On 11 March 2020, the World Health Organisation officially declared COVID-19, the disease caused by novel coronavirus, a pandemic. The Board and Management are closely monitoring the evolution of this pandemic, including how it may affect the Company, the economy and the general population. The development of the Company's strategy to deal with the pandemic is in line with global strategies guided by the World Health Organisation and European Centre for Prevention and Disease Control (ECDC).
While the pandemic does create a level of uncertainty for the Company as a result of the potential macro-economic impact, the Board and Management have an appropriate response plan in place and have taken proactive measures to ensure the Company can continue to successfully deliver for the foreseeable future. The Board and Management remain committed to ensuring the Company can continue to deliver and will adapt work practices and the business model as the situation evolves.
</t>
  </si>
  <si>
    <t>Cosmopolitan Industries (Pvt.) Limited</t>
  </si>
  <si>
    <t>c) Other contingent liabilities</t>
  </si>
  <si>
    <t>Intercompany payables</t>
  </si>
  <si>
    <t>Advance from buyers</t>
  </si>
  <si>
    <t>Loading and unloading expenses</t>
  </si>
  <si>
    <t>Export related bank charges</t>
  </si>
  <si>
    <t>Vehicle and transportation</t>
  </si>
  <si>
    <t>Repair and maintenance</t>
  </si>
  <si>
    <t>Audit fee</t>
  </si>
  <si>
    <t>Insurance expenses</t>
  </si>
  <si>
    <t>Salaries and allowances</t>
  </si>
  <si>
    <t>Add: Received during the year</t>
  </si>
  <si>
    <t>This represents amounts payable to suppliers for raw materials and debit notes. Suppliers are duly paid on a regular basis.</t>
  </si>
  <si>
    <t>UPAS loan</t>
  </si>
  <si>
    <t>Bangladesh Bank stimulus loan</t>
  </si>
  <si>
    <t>Deferred tax liability</t>
  </si>
  <si>
    <t>Add: Revaluation upwards during the year</t>
  </si>
  <si>
    <t>Tax rate</t>
  </si>
  <si>
    <t xml:space="preserve">Deferred tax liability on revaluation reserve </t>
  </si>
  <si>
    <t>Total revaluation reserve</t>
  </si>
  <si>
    <t>Mr. Sunil Daryanani</t>
  </si>
  <si>
    <t>Export retention quota (ERQ) account in USD</t>
  </si>
  <si>
    <t xml:space="preserve">Advances and deposits </t>
  </si>
  <si>
    <t>Epic Designers Ltd., Hong Kong</t>
  </si>
  <si>
    <t>Non-intercompany receivables</t>
  </si>
  <si>
    <t>Other receivables</t>
  </si>
  <si>
    <t>Less: Received during the year</t>
  </si>
  <si>
    <t>Packing materials</t>
  </si>
  <si>
    <t>Corporate Office</t>
  </si>
  <si>
    <t>Provisions are recognized in accordance with IAS-37 "Provisions, Contingent liabilities and Contingent assets". The Company recognizes a provision when there is a present obligation, legal or constructive, as a result of past events and it is probable that an outflow of resources embodying economic benefits will be required to settle the obligation and a reliable estimate of the amount of the obligation can be made.</t>
  </si>
  <si>
    <t>The revaluation reserve represents a surplus of value assigned by the valuer over the book value after considering depreciation for the past years. An amount equivalent to the difference between depreciation based on revalued carrying amount of the assets and depreciation based on asset's original carrying amount is transferred from revaluation reserve to retained earnings. Freehold land and factory building are revalued from time to time by the firm of professional valuers on the basis of fair market value.</t>
  </si>
  <si>
    <t>Pearl Garments Company Limited</t>
  </si>
  <si>
    <t>Export incentives</t>
  </si>
  <si>
    <t>Loss on disposal of property, plant and equipment</t>
  </si>
  <si>
    <t xml:space="preserve">(Increase)/ decrease in advances and deposits </t>
  </si>
  <si>
    <t>Proceeds from sale of property, plant and equipment</t>
  </si>
  <si>
    <t xml:space="preserve">Less: Closing stock </t>
  </si>
  <si>
    <t>Alpha Start Ltd., Hong Kong</t>
  </si>
  <si>
    <t>Epic Garments Manufacturing Co. Ltd.</t>
  </si>
  <si>
    <t>Epic Garments DWC - LLC, Dubai</t>
  </si>
  <si>
    <t>Bangladesh Bank Stimulas Loan</t>
  </si>
  <si>
    <t>Interest on term loan</t>
  </si>
  <si>
    <t>Interest on lease liability</t>
  </si>
  <si>
    <t>Bank charges</t>
  </si>
  <si>
    <t>Travelling and conveyance</t>
  </si>
  <si>
    <t>Recruitment and training expenses</t>
  </si>
  <si>
    <t>Business development  expenses</t>
  </si>
  <si>
    <t>Printing and stationeries</t>
  </si>
  <si>
    <t>Rates and taxes</t>
  </si>
  <si>
    <t>Security &amp; compliance expenses</t>
  </si>
  <si>
    <t>Visa and work permit expenses</t>
  </si>
  <si>
    <t>Electricity</t>
  </si>
  <si>
    <t>Gas charges</t>
  </si>
  <si>
    <t xml:space="preserve">Factory rent </t>
  </si>
  <si>
    <t>Environment treatment expenses</t>
  </si>
  <si>
    <t xml:space="preserve">Water </t>
  </si>
  <si>
    <t>Audit and tax service fee</t>
  </si>
  <si>
    <t>Security deposit</t>
  </si>
  <si>
    <t>Interest on EDF and UPAS loan</t>
  </si>
  <si>
    <t>Utility expenses</t>
  </si>
  <si>
    <t>Above amount represents advance received from Epic Designers Ltd., Hong Kong and Epic Garments DWC - LLC in the normal course of business.</t>
  </si>
  <si>
    <t>Green Textile Ltd</t>
  </si>
  <si>
    <t>120 days;</t>
  </si>
  <si>
    <t>At maturity or quarterly in arrears, whichever is earlier;</t>
  </si>
  <si>
    <t>Short term loan from bank</t>
  </si>
  <si>
    <t>Loan on negotiation</t>
  </si>
  <si>
    <t>Less: Repayments made during the year</t>
  </si>
  <si>
    <t>Closing balance</t>
  </si>
  <si>
    <t>Terms and conditions for loan on negotiation</t>
  </si>
  <si>
    <t>Loan limit</t>
  </si>
  <si>
    <t>:</t>
  </si>
  <si>
    <t>BDT 100,000,000 (USD 1,191,185);</t>
  </si>
  <si>
    <t>Maximum tenor</t>
  </si>
  <si>
    <t xml:space="preserve">Repayments   </t>
  </si>
  <si>
    <t>To purchase export bills against sales contract with recourse to the borrower.</t>
  </si>
  <si>
    <t>Loan from promoters</t>
  </si>
  <si>
    <t>Less: Transfer to Current portion</t>
  </si>
  <si>
    <t>Deferred tax has been recognized in accordance with the provision of IAS-12 "Income Taxes" based on temporary differences arising due to change in the carrying amount of the assets or liabilities and its tax base. As the Company's taxable income is assessed u/s 82 (c), no temporary difference has arisen except on revaluation of freehold land which is arrived as follows:</t>
  </si>
  <si>
    <t>Revaluation reserve on freehold land</t>
  </si>
  <si>
    <t>i) Freehold land</t>
  </si>
  <si>
    <t>II) Factory building</t>
  </si>
  <si>
    <t xml:space="preserve">The Hongkong and Shanghai Banking Corporation (HSBC) Limited </t>
  </si>
  <si>
    <t>Current account in BDT</t>
  </si>
  <si>
    <t>Current account in USD</t>
  </si>
  <si>
    <t>Eastern Bank Limited (EBL)</t>
  </si>
  <si>
    <t xml:space="preserve">Term deposits </t>
  </si>
  <si>
    <t>Titas Gas Transmission and Distribution Company Limited -gas</t>
  </si>
  <si>
    <t>Security deposits -rent</t>
  </si>
  <si>
    <t>Bangladesh Telecommunications Company Limited -telephone</t>
  </si>
  <si>
    <t>Dhaka Electricity Supply Authority -electricity</t>
  </si>
  <si>
    <t>Spares and others</t>
  </si>
  <si>
    <t>Export incentive from Government</t>
  </si>
  <si>
    <t>Interest on term deposits</t>
  </si>
  <si>
    <t>Add: Accrued during the year</t>
  </si>
  <si>
    <t>i) Garments:</t>
  </si>
  <si>
    <t>Quetico LLC</t>
  </si>
  <si>
    <t>ii) Washing:</t>
  </si>
  <si>
    <t>Trade receivables</t>
  </si>
  <si>
    <t>Green Textile Ltd.</t>
  </si>
  <si>
    <t>Non-trade receivables</t>
  </si>
  <si>
    <t>Spares parts and consumables</t>
  </si>
  <si>
    <t>Addition
during the year</t>
  </si>
  <si>
    <t>Capitalized
during the year</t>
  </si>
  <si>
    <t>Freehold land</t>
  </si>
  <si>
    <t>Revaluation of Freehold land</t>
  </si>
  <si>
    <t>Revaluation of Factory building</t>
  </si>
  <si>
    <t xml:space="preserve">Administrative expenses </t>
  </si>
  <si>
    <t>CIPL is a 100% export oriented garments manufacturing company engaged in the production and export of its products to the international markets. The Company is in operation with two units namely Washing and Garments unit. The Washing unit commenced its commercial operations from 31 August 2006 for automatic washing of all kinds of garments  and the Garments unit commenced its commercial operation from 01 November 2006 for the production of ready made garments.</t>
  </si>
  <si>
    <t>The Company has a voluntary contributory provident fund scheme wherein both the employee as well as the employer contributes 7% of basic salary. The scheme is approved by the National Board of Revenue (NBR) and is administered by a separate Provident Fund Trust.</t>
  </si>
  <si>
    <t>Intangible assets</t>
  </si>
  <si>
    <t>Intercompany receivables</t>
  </si>
  <si>
    <t>Capital reserve</t>
  </si>
  <si>
    <t>Bangladesh Bank stimulus loan- net of current portion</t>
  </si>
  <si>
    <t>Interest Income</t>
  </si>
  <si>
    <t>(Repayment)/ receipt of short term loan</t>
  </si>
  <si>
    <t>This represents amount due for export sales, wash and debit notes issued to intercompanies.</t>
  </si>
  <si>
    <t>Lease liability- net of current portion</t>
  </si>
  <si>
    <t>Loan from promoters- net of current portion</t>
  </si>
  <si>
    <t>Lease liability - current portion</t>
  </si>
  <si>
    <t>Bangladesh Bank stimulus loan- current portion</t>
  </si>
  <si>
    <t>Loan from promoters- current portion</t>
  </si>
  <si>
    <t>Net loss after tax</t>
  </si>
  <si>
    <t>Adjustment for non-cash items</t>
  </si>
  <si>
    <t>(Increase)/ decrease in non-intercompany receivables</t>
  </si>
  <si>
    <t>(Increase)/ decrease in other receivables</t>
  </si>
  <si>
    <t>Further information about the assumptions made in measuring fair values is included in Financial instruments (Note 30).</t>
  </si>
  <si>
    <t>Inventories comprise of raw materials, packing materials, spare parts and consumables, work-in-process, finished goods and goods-in-transit. Valuation of inventories is done as follows:</t>
  </si>
  <si>
    <t>Employees' benefits</t>
  </si>
  <si>
    <t>Loans and borrowings</t>
  </si>
  <si>
    <t>Lease liabilities - net of current portion</t>
  </si>
  <si>
    <t>Receivable from providend fund</t>
  </si>
  <si>
    <t xml:space="preserve">Receivable on account of PF forfeited </t>
  </si>
  <si>
    <t>Other income</t>
  </si>
  <si>
    <t>1000/10101010</t>
  </si>
  <si>
    <t>Land</t>
  </si>
  <si>
    <t>1000/10101200</t>
  </si>
  <si>
    <t>1000/10101201</t>
  </si>
  <si>
    <t>1000/10103013</t>
  </si>
  <si>
    <t>1000/10201001</t>
  </si>
  <si>
    <t>Share Investment</t>
  </si>
  <si>
    <t>1000/10201004</t>
  </si>
  <si>
    <t>FDR</t>
  </si>
  <si>
    <t>1000/10201007</t>
  </si>
  <si>
    <t>Inter Com. -Loans</t>
  </si>
  <si>
    <t>1000/10301005</t>
  </si>
  <si>
    <t>A.Receivable -Oth</t>
  </si>
  <si>
    <t>1000/10340010</t>
  </si>
  <si>
    <t>HSBC  -  013 - Main</t>
  </si>
  <si>
    <t>1000/10340020</t>
  </si>
  <si>
    <t>HSBC  -  014 - Main</t>
  </si>
  <si>
    <t>1000/10340022</t>
  </si>
  <si>
    <t>HSBC  -  014 - Issue</t>
  </si>
  <si>
    <t>1000/10340030</t>
  </si>
  <si>
    <t>HSBC  -  015 - Main</t>
  </si>
  <si>
    <t>1000/10340031</t>
  </si>
  <si>
    <t>HSBC  -  015 - Dep</t>
  </si>
  <si>
    <t>1000/10340032</t>
  </si>
  <si>
    <t>HSBC  -  015 - Issue</t>
  </si>
  <si>
    <t>1000/10340040</t>
  </si>
  <si>
    <t>HSBC  -  901 - Main</t>
  </si>
  <si>
    <t>1000/10340041</t>
  </si>
  <si>
    <t>HSBC  -  901 - Dep</t>
  </si>
  <si>
    <t>1000/10340042</t>
  </si>
  <si>
    <t>HSBC  -  901 - Issue</t>
  </si>
  <si>
    <t>1000/10340050</t>
  </si>
  <si>
    <t>DBBL - 9340 - Main</t>
  </si>
  <si>
    <t>1000/10340051</t>
  </si>
  <si>
    <t>DBBL - 9340 - Dep</t>
  </si>
  <si>
    <t>1000/10340052</t>
  </si>
  <si>
    <t>DBBL - 9340 - Issue</t>
  </si>
  <si>
    <t>1000/10340060</t>
  </si>
  <si>
    <t>HSBC - 011 - Main</t>
  </si>
  <si>
    <t>1000/10340062</t>
  </si>
  <si>
    <t>HSBC - 011 - Issue</t>
  </si>
  <si>
    <t>1000/10340070</t>
  </si>
  <si>
    <t>HSBC -  016 (USD) -</t>
  </si>
  <si>
    <t>1000/10340080</t>
  </si>
  <si>
    <t>HSBC - 047 (ERQ-USD)</t>
  </si>
  <si>
    <t>1000/10340081</t>
  </si>
  <si>
    <t>1000/10340082</t>
  </si>
  <si>
    <t>1000/10340090</t>
  </si>
  <si>
    <t>HSBC -  902 - Main</t>
  </si>
  <si>
    <t>1000/10340100</t>
  </si>
  <si>
    <t>HSBC - 903 - Main</t>
  </si>
  <si>
    <t>1000/10340102</t>
  </si>
  <si>
    <t>HSBC - 903 - Issue</t>
  </si>
  <si>
    <t>1000/10340110</t>
  </si>
  <si>
    <t>HSBC - 091 - Main (U</t>
  </si>
  <si>
    <t>1000/10340111</t>
  </si>
  <si>
    <t>HSBC - 091 - Dep</t>
  </si>
  <si>
    <t>1000/10340112</t>
  </si>
  <si>
    <t>HSBC - 091 - Issue</t>
  </si>
  <si>
    <t>1000/10340120</t>
  </si>
  <si>
    <t>HSBC - 092 - Main (U</t>
  </si>
  <si>
    <t>1000/10340121</t>
  </si>
  <si>
    <t>HSBC - 092 - Dep</t>
  </si>
  <si>
    <t>1000/10340122</t>
  </si>
  <si>
    <t>HSBC - 092 - Issue</t>
  </si>
  <si>
    <t>1000/10340130</t>
  </si>
  <si>
    <t>SCB - 01 - Main</t>
  </si>
  <si>
    <t>1000/10340131</t>
  </si>
  <si>
    <t>SCB - 01 - Deposit</t>
  </si>
  <si>
    <t>1000/10340132</t>
  </si>
  <si>
    <t>SCB - 01 - Issue</t>
  </si>
  <si>
    <t>1000/10340140</t>
  </si>
  <si>
    <t>EBL-1041060463648-M</t>
  </si>
  <si>
    <t>1000/10340141</t>
  </si>
  <si>
    <t>EBL-1041060463648-D</t>
  </si>
  <si>
    <t>1000/10361004</t>
  </si>
  <si>
    <t>Emp.Adv.-Super.Chrgs</t>
  </si>
  <si>
    <t>1000/20100012</t>
  </si>
  <si>
    <t>Temporary Payable</t>
  </si>
  <si>
    <t>1000/20100015</t>
  </si>
  <si>
    <t>Accounts Payable - S</t>
  </si>
  <si>
    <t>1000/20100016</t>
  </si>
  <si>
    <t>Accounts Payable -Se</t>
  </si>
  <si>
    <t>1000/20120001</t>
  </si>
  <si>
    <t>Loan on Neg-Garments</t>
  </si>
  <si>
    <t>1000/20122009</t>
  </si>
  <si>
    <t>EDF (Loan)</t>
  </si>
  <si>
    <t>1000/20122010</t>
  </si>
  <si>
    <t>OBD Loan</t>
  </si>
  <si>
    <t>1000/20124006</t>
  </si>
  <si>
    <t>1000/20135002</t>
  </si>
  <si>
    <t>Prov. for Def. Tax</t>
  </si>
  <si>
    <t>1000/20141007</t>
  </si>
  <si>
    <t>1000/20203003</t>
  </si>
  <si>
    <t>Long Term Loan</t>
  </si>
  <si>
    <t>1000/30101003</t>
  </si>
  <si>
    <t>Share Capital Reserv</t>
  </si>
  <si>
    <t>1000/30102001</t>
  </si>
  <si>
    <t>Gen Reserve &amp; Surplu</t>
  </si>
  <si>
    <t>1000/30900936</t>
  </si>
  <si>
    <t>Forex Cash&amp;equivalen</t>
  </si>
  <si>
    <t>1000/40201003</t>
  </si>
  <si>
    <t>Interest income</t>
  </si>
  <si>
    <t>1000/40201005</t>
  </si>
  <si>
    <t>Miscellaneous Income</t>
  </si>
  <si>
    <t>1000/40201007</t>
  </si>
  <si>
    <t>Govt. Incntv/Benefit</t>
  </si>
  <si>
    <t>1000/40201022</t>
  </si>
  <si>
    <t>1000/50101022</t>
  </si>
  <si>
    <t>Surveyor/Inspector/F</t>
  </si>
  <si>
    <t>1000/50101023</t>
  </si>
  <si>
    <t>Lab Test Charges</t>
  </si>
  <si>
    <t>1000/50201025</t>
  </si>
  <si>
    <t>Central WPPF</t>
  </si>
  <si>
    <t>1000/50308016</t>
  </si>
  <si>
    <t>1000/50309004</t>
  </si>
  <si>
    <t>1000/50402038</t>
  </si>
  <si>
    <t>1000/50502005</t>
  </si>
  <si>
    <t>1000/50503009</t>
  </si>
  <si>
    <t>1000/50603001</t>
  </si>
  <si>
    <t>1000/50603002</t>
  </si>
  <si>
    <t>Interest Paid - Exp.</t>
  </si>
  <si>
    <t>1000/50603016</t>
  </si>
  <si>
    <t>1000/50801002</t>
  </si>
  <si>
    <t>Tax on Cash Incentiv</t>
  </si>
  <si>
    <t>GL Code</t>
  </si>
  <si>
    <t>Sub notes to the account</t>
  </si>
  <si>
    <t>SN</t>
  </si>
  <si>
    <t xml:space="preserve">Freehold land </t>
  </si>
  <si>
    <t>Acc. Dep. - Plant &amp; Mac</t>
  </si>
  <si>
    <t>Vehicle</t>
  </si>
  <si>
    <t xml:space="preserve"> Office equipment</t>
  </si>
  <si>
    <t>Short term loan to PGCL</t>
  </si>
  <si>
    <t>Export Development Fund (EDF) loan</t>
  </si>
  <si>
    <t>Payable for Rental, Testing, Compliance &amp; other charges</t>
  </si>
  <si>
    <t>Gen Reserve &amp; Surplus</t>
  </si>
  <si>
    <t>Total Revaluation Reserve</t>
  </si>
  <si>
    <t>Other receivable-sale of FA</t>
  </si>
  <si>
    <t>Reinstatement for deposits</t>
  </si>
  <si>
    <t>(Gain)/Loss on Disposal of Assets</t>
  </si>
  <si>
    <t>Exchange (Gain)/Loss - Forward Coverage</t>
  </si>
  <si>
    <t>Prodn  materials consumed-material cost</t>
  </si>
  <si>
    <t>Prodn  materials consumed-inward cost</t>
  </si>
  <si>
    <t>Customer</t>
  </si>
  <si>
    <t>Cost Center</t>
  </si>
  <si>
    <t>Trading Partner</t>
  </si>
  <si>
    <t>10301001</t>
  </si>
  <si>
    <t>CIP1</t>
  </si>
  <si>
    <t>DR</t>
  </si>
  <si>
    <t>1808000246</t>
  </si>
  <si>
    <t>Sample sales to EDLHK</t>
  </si>
  <si>
    <t>SC2904Q19JP0029</t>
  </si>
  <si>
    <t>2010100001</t>
  </si>
  <si>
    <t>1808000258</t>
  </si>
  <si>
    <t>SC2904UQ19PH0037</t>
  </si>
  <si>
    <t>RV</t>
  </si>
  <si>
    <t>1908000115</t>
  </si>
  <si>
    <t>SC2787UQ19US0016</t>
  </si>
  <si>
    <t>Sample sales to EDL HK</t>
  </si>
  <si>
    <t>CIWF</t>
  </si>
  <si>
    <t>Bangladesh Telecommunication</t>
  </si>
  <si>
    <t>2010300001</t>
  </si>
  <si>
    <t>FROX Housing &amp; Co.</t>
  </si>
  <si>
    <t>Dhaka Palli Biddut Samity 1</t>
  </si>
  <si>
    <t>10301003</t>
  </si>
  <si>
    <t>C2000-55</t>
  </si>
  <si>
    <t>10301004</t>
  </si>
  <si>
    <t>C2000-11</t>
  </si>
  <si>
    <t>C2016-247</t>
  </si>
  <si>
    <t>Talent Textiles Company Limite</t>
  </si>
  <si>
    <t>HOORAIN HTF LIMITED</t>
  </si>
  <si>
    <t>C2000-37</t>
  </si>
  <si>
    <t>10363001</t>
  </si>
  <si>
    <t>LD</t>
  </si>
  <si>
    <t>1493002089</t>
  </si>
  <si>
    <t>DHAKA PALLI BIDDUT SAMITY-1</t>
  </si>
  <si>
    <t>C2001-905</t>
  </si>
  <si>
    <t>S.DEPOSIT</t>
  </si>
  <si>
    <t>GUNZE UNITED LIMITED</t>
  </si>
  <si>
    <t>1493002090</t>
  </si>
  <si>
    <t>Bangladesh Telecommunication Company Ltd.</t>
  </si>
  <si>
    <t>C2001-807</t>
  </si>
  <si>
    <t>1512005234</t>
  </si>
  <si>
    <t>1610000328</t>
  </si>
  <si>
    <t>security deposit refund agnst 10 phone surrendered</t>
  </si>
  <si>
    <t>1710001515</t>
  </si>
  <si>
    <t>Titas Gas deposit correction</t>
  </si>
  <si>
    <t>TITAS GAS DEP CO</t>
  </si>
  <si>
    <t>1710001520</t>
  </si>
  <si>
    <t>DEPOSIT CORRECT</t>
  </si>
  <si>
    <t>1713001151</t>
  </si>
  <si>
    <t>Being add cash gtee Titas Gas -(3380406-Boiler)</t>
  </si>
  <si>
    <t>GAS NOV 17 DN</t>
  </si>
  <si>
    <t>1713001152</t>
  </si>
  <si>
    <t>Being add cash gtee Titas Gas -(8380406-Generator)</t>
  </si>
  <si>
    <t>C2019-435</t>
  </si>
  <si>
    <t>3RD Bell International</t>
  </si>
  <si>
    <t>BEST SILICA GEL PACKAGING</t>
  </si>
  <si>
    <t>1913002332</t>
  </si>
  <si>
    <t>Being add cash gtee Titas Gas -(Boiler)</t>
  </si>
  <si>
    <t>ADD CASH DEPOSIT</t>
  </si>
  <si>
    <t>1913002333</t>
  </si>
  <si>
    <t>Being add cash gtee Titas Gas -(Genset)</t>
  </si>
  <si>
    <t>1913002641</t>
  </si>
  <si>
    <t>10% margin on bank gurangee-MDGDAK050548</t>
  </si>
  <si>
    <t>MDGDAK050548</t>
  </si>
  <si>
    <t>1913002642</t>
  </si>
  <si>
    <t>10% margin on bank gurangee-MDGDAK050550</t>
  </si>
  <si>
    <t>MDGDAK050550</t>
  </si>
  <si>
    <t>1913002874</t>
  </si>
  <si>
    <t>Being add cash gtee Titas Gas -Industrial</t>
  </si>
  <si>
    <t>1913002875</t>
  </si>
  <si>
    <t>Being add cash gtee Titas Gas -Captive</t>
  </si>
  <si>
    <t>1913002974</t>
  </si>
  <si>
    <t>Being margin  against issue of Titas Gas Bank Gtee</t>
  </si>
  <si>
    <t>TITAS DEPOSIT</t>
  </si>
  <si>
    <t>1913002975</t>
  </si>
  <si>
    <t>10% margin on bank gurangee FNGDAK051917-Boiler</t>
  </si>
  <si>
    <t>TITAS FEB 20 DN</t>
  </si>
  <si>
    <t>10% margin on bank gurangee FNGDAK051918-Generator</t>
  </si>
  <si>
    <t>20100001</t>
  </si>
  <si>
    <t>IDEAL FASTENER (BANGLADESH) LT</t>
  </si>
  <si>
    <t>Deferred Liability Creation to American &amp; Efird BD</t>
  </si>
  <si>
    <t>Deferred Liability Creation to Paxar Bangladesh Pv</t>
  </si>
  <si>
    <t>Deferred Liability Creation to YKK Bangladesh PTE</t>
  </si>
  <si>
    <t>Deferred Liability Creation to VARDHMAN TEXTILES L</t>
  </si>
  <si>
    <t>Deferred Liability Creation to PAXAR BANGLADESH LT</t>
  </si>
  <si>
    <t>Deferred Liability Creation to Alpha Start Ltd.</t>
  </si>
  <si>
    <t>Deferred Liability Creation to American &amp; Efird</t>
  </si>
  <si>
    <t>GL Description</t>
  </si>
  <si>
    <r>
      <t>Customer /</t>
    </r>
    <r>
      <rPr>
        <b/>
        <sz val="10"/>
        <color indexed="36"/>
        <rFont val="Arial"/>
        <family val="2"/>
      </rPr>
      <t>Vendor</t>
    </r>
  </si>
  <si>
    <t>GL Total</t>
  </si>
  <si>
    <t>Cross Check</t>
  </si>
  <si>
    <t xml:space="preserve"> Trade - Inter Company Receivables</t>
  </si>
  <si>
    <t>EDL</t>
  </si>
  <si>
    <t>ASL</t>
  </si>
  <si>
    <t>EGMCL</t>
  </si>
  <si>
    <t>PGCL</t>
  </si>
  <si>
    <t>GTL</t>
  </si>
  <si>
    <t>DWC</t>
  </si>
  <si>
    <t>Non-inter company</t>
  </si>
  <si>
    <t>LEVIS</t>
  </si>
  <si>
    <t>C2000-114</t>
  </si>
  <si>
    <t>QUETICO LLC</t>
  </si>
  <si>
    <t>MASCOT GARMENTS LTD.</t>
  </si>
  <si>
    <t>GREEN TEXTILE LTD.</t>
  </si>
  <si>
    <t>GLOBAL</t>
  </si>
  <si>
    <t>C2001-1202</t>
  </si>
  <si>
    <t>Momtaz Rafique Company Limited</t>
  </si>
  <si>
    <t xml:space="preserve">For CTG office </t>
  </si>
  <si>
    <t>For Gas</t>
  </si>
  <si>
    <t>C2014-164</t>
  </si>
  <si>
    <t>HSBC BD</t>
  </si>
  <si>
    <t>For Electricity</t>
  </si>
  <si>
    <t>For Telephone</t>
  </si>
  <si>
    <t>For Rent</t>
  </si>
  <si>
    <t>C2014-318</t>
  </si>
  <si>
    <t>A.K.M Shamsul Alam</t>
  </si>
  <si>
    <t>C2018-112</t>
  </si>
  <si>
    <t>MOHAMMED KHALID ALAM</t>
  </si>
  <si>
    <t>1000/10340061</t>
  </si>
  <si>
    <t>HSBC - 011 - Deposit</t>
  </si>
  <si>
    <t>1000/50101007</t>
  </si>
  <si>
    <t>Cons. of SemiFin.Goo</t>
  </si>
  <si>
    <t>10101010</t>
  </si>
  <si>
    <t>10101020</t>
  </si>
  <si>
    <t>10101040</t>
  </si>
  <si>
    <t>10101045</t>
  </si>
  <si>
    <t>10101050</t>
  </si>
  <si>
    <t>10101055</t>
  </si>
  <si>
    <t>10101060</t>
  </si>
  <si>
    <t>10101065</t>
  </si>
  <si>
    <t>10101070</t>
  </si>
  <si>
    <t>10101075</t>
  </si>
  <si>
    <t>10101080</t>
  </si>
  <si>
    <t>10101085</t>
  </si>
  <si>
    <t>10101130</t>
  </si>
  <si>
    <t>10101135</t>
  </si>
  <si>
    <t>10103001</t>
  </si>
  <si>
    <t>10103003</t>
  </si>
  <si>
    <t>10103004</t>
  </si>
  <si>
    <t>10103005</t>
  </si>
  <si>
    <t>10103006</t>
  </si>
  <si>
    <t>10103013</t>
  </si>
  <si>
    <t>10301005</t>
  </si>
  <si>
    <t>10340061</t>
  </si>
  <si>
    <t>20122009</t>
  </si>
  <si>
    <t>20122010</t>
  </si>
  <si>
    <t>20141006</t>
  </si>
  <si>
    <t>20201003</t>
  </si>
  <si>
    <t>20203001</t>
  </si>
  <si>
    <t>50101007</t>
  </si>
  <si>
    <t>50202002</t>
  </si>
  <si>
    <t>50307001</t>
  </si>
  <si>
    <t>50308001</t>
  </si>
  <si>
    <t>50308008</t>
  </si>
  <si>
    <t>50308010</t>
  </si>
  <si>
    <t>50401502</t>
  </si>
  <si>
    <t>50401503</t>
  </si>
  <si>
    <t>50402020</t>
  </si>
  <si>
    <t>50501001</t>
  </si>
  <si>
    <t>50503007</t>
  </si>
  <si>
    <t>i) Contracted but not accounted for</t>
  </si>
  <si>
    <t>Group Chairman</t>
  </si>
  <si>
    <t>Depreciation of ROU assets</t>
  </si>
  <si>
    <t>Recognition of right of use assets</t>
  </si>
  <si>
    <t>1000/10103007</t>
  </si>
  <si>
    <t>CWIP-Motor Vehicles</t>
  </si>
  <si>
    <t>1000/10340072</t>
  </si>
  <si>
    <t>1000/10350013</t>
  </si>
  <si>
    <t>Spares Utilities</t>
  </si>
  <si>
    <t>1000/10350014</t>
  </si>
  <si>
    <t>Print &amp; Stationary</t>
  </si>
  <si>
    <t>1000/20124004</t>
  </si>
  <si>
    <t>Interco Loan Recieve</t>
  </si>
  <si>
    <t>1000/40101013</t>
  </si>
  <si>
    <t>Sales - IC-Others</t>
  </si>
  <si>
    <t>1000/50101035</t>
  </si>
  <si>
    <t>Cons. of spare utili</t>
  </si>
  <si>
    <t>1000/50101044</t>
  </si>
  <si>
    <t>Cons. of Print &amp; Sta</t>
  </si>
  <si>
    <t>1000/50603015</t>
  </si>
  <si>
    <t>Interest on long ter</t>
  </si>
  <si>
    <t>1</t>
  </si>
  <si>
    <t>10103007</t>
  </si>
  <si>
    <t>10340072</t>
  </si>
  <si>
    <t>10350013</t>
  </si>
  <si>
    <t>10350014</t>
  </si>
  <si>
    <t>2</t>
  </si>
  <si>
    <t>20124004</t>
  </si>
  <si>
    <t>4</t>
  </si>
  <si>
    <t>40101013</t>
  </si>
  <si>
    <t>5</t>
  </si>
  <si>
    <t>50101035</t>
  </si>
  <si>
    <t>50101044</t>
  </si>
  <si>
    <t>50603015</t>
  </si>
  <si>
    <t>Interest on Govt. Stimulus loan</t>
  </si>
  <si>
    <t>50308016</t>
  </si>
  <si>
    <t>c) Other</t>
  </si>
  <si>
    <t>Prepayments</t>
  </si>
  <si>
    <t>29</t>
  </si>
  <si>
    <t>1612002919</t>
  </si>
  <si>
    <t>50</t>
  </si>
  <si>
    <t>2013001797</t>
  </si>
  <si>
    <t>10% Margin on bank gurangee-MDGDAK054274</t>
  </si>
  <si>
    <t>MDGDAK054274</t>
  </si>
  <si>
    <t>2010000299</t>
  </si>
  <si>
    <t>Adv to Ashulia CNG &amp; Filling station for Fuel</t>
  </si>
  <si>
    <t>C2018-623</t>
  </si>
  <si>
    <t>ASHULIA CNG AND FILLING STATIO</t>
  </si>
  <si>
    <t>2010000298</t>
  </si>
  <si>
    <t>Adv to BGMEA for U/D issue &amp; amendment</t>
  </si>
  <si>
    <t>C2001-822</t>
  </si>
  <si>
    <t>BGMEA</t>
  </si>
  <si>
    <t>31</t>
  </si>
  <si>
    <t>V</t>
  </si>
  <si>
    <t>2013001509</t>
  </si>
  <si>
    <t>Being add cash gtee Titas Gas</t>
  </si>
  <si>
    <t>NATURUB ACCESSORIES BANGLADESH</t>
  </si>
  <si>
    <t>BANGLADESH IRIS COMPANY LTD.</t>
  </si>
  <si>
    <t>KOHINOOR DYEING</t>
  </si>
  <si>
    <t>NISHAT MILLS LIMITED</t>
  </si>
  <si>
    <t>Sapphire Finishing Mills Ltd.</t>
  </si>
  <si>
    <t>Deferred Liability Creation to 3RD BELL INTERNATIO</t>
  </si>
  <si>
    <t>Deferred Liability Creation to BEIJING KAILONG</t>
  </si>
  <si>
    <t>Deferred Liability Creation to BEIJING KAILONG YIS</t>
  </si>
  <si>
    <t>Deferred Liability Creation to Best Silica gel</t>
  </si>
  <si>
    <t>Deferred Liability Creation to Best Silica Gel</t>
  </si>
  <si>
    <t>PGC1</t>
  </si>
  <si>
    <t>Green Pac (BD) Ltd.</t>
  </si>
  <si>
    <t>KP ACCESSORIES</t>
  </si>
  <si>
    <t>Deferred Liability Creation to M &amp; U Packaging BD</t>
  </si>
  <si>
    <t>Deferred Liability Creation to Maheen Dizayn Etike</t>
  </si>
  <si>
    <t>ORIGIN TRIMS &amp; ACCESSORIES</t>
  </si>
  <si>
    <t>Deferred Liability Creation to OSMAN INTERLININGS</t>
  </si>
  <si>
    <t>PARAMOUNT TEXTILE LTD.</t>
  </si>
  <si>
    <t>Deferred Liability Creation to PAXAR BANGLADESH</t>
  </si>
  <si>
    <t>R-PAC (BANGLADESH) LIMITED</t>
  </si>
  <si>
    <t>Deferred Liability Creation to SAPPHIRE FINISHING</t>
  </si>
  <si>
    <t>Deferred Liability Creation to SML PACKAGING SOLUT</t>
  </si>
  <si>
    <t>SML Packaging Solutions Bangla</t>
  </si>
  <si>
    <t>Deferred Liability Creation to TAIWAN BANGLA</t>
  </si>
  <si>
    <t>Taiwan Bangla Specialized Text</t>
  </si>
  <si>
    <t>TRS Accessories International</t>
  </si>
  <si>
    <t>Deferred Liability Creation to TRS Accessories Ltd</t>
  </si>
  <si>
    <t>Deferred Liability Creation to VARDHMAN TEXTILES</t>
  </si>
  <si>
    <t>Deferred Liability Creation to YA DONG (HONGKONG)</t>
  </si>
  <si>
    <t>YA DONG (HONGKONG) INTERNATION</t>
  </si>
  <si>
    <t>Yixing Lucky G&amp;L Dyeing and</t>
  </si>
  <si>
    <t>Deferred Liability Creation to YKK BANGLADESH PTE</t>
  </si>
  <si>
    <t>ZHEJIANG SAINTYEAR TEXTILE CO.</t>
  </si>
  <si>
    <t>Deferred Liability Creation to ZHEJIANG SAINTYEAR</t>
  </si>
  <si>
    <t>2010000301</t>
  </si>
  <si>
    <t>for export charges for (Revolving Masud Comm)</t>
  </si>
  <si>
    <t>C2018-73</t>
  </si>
  <si>
    <t>YUSEN LOGISTICS (BANGLADESH) L</t>
  </si>
  <si>
    <t>2010000300</t>
  </si>
  <si>
    <t>For express for export charges(Revolving Masud Com</t>
  </si>
  <si>
    <t>C2018-87</t>
  </si>
  <si>
    <t>NIPPON EXPRESS BANGLADESH LTD.</t>
  </si>
  <si>
    <t>01</t>
  </si>
  <si>
    <t>N.INT.COM WASH SALES TO MASCOT GARMENTS LTD</t>
  </si>
  <si>
    <t>C2021-9</t>
  </si>
  <si>
    <t>Ms. Selina Parveen</t>
  </si>
  <si>
    <t>39</t>
  </si>
  <si>
    <t>1493002088</t>
  </si>
  <si>
    <t>1913003882</t>
  </si>
  <si>
    <t>Titas Gas Margin correction</t>
  </si>
  <si>
    <t>TITAS GAS MARGIN</t>
  </si>
  <si>
    <t>UD issue</t>
  </si>
  <si>
    <t>C&amp;F</t>
  </si>
  <si>
    <t>15</t>
  </si>
  <si>
    <t>19</t>
  </si>
  <si>
    <t>09</t>
  </si>
  <si>
    <t>CM ADVANCE-EDL</t>
  </si>
  <si>
    <t>Current account in BDT (SCB)</t>
  </si>
  <si>
    <t>Current account in BDT (EBL)</t>
  </si>
  <si>
    <t>Current account in BDT(DBBL)</t>
  </si>
  <si>
    <t>Share money deposit transferred to share capital</t>
  </si>
  <si>
    <t>20124006</t>
  </si>
  <si>
    <t>20203003</t>
  </si>
  <si>
    <t>Provision as on Jun'20</t>
  </si>
  <si>
    <t>G/L account</t>
  </si>
  <si>
    <t>Amount USD</t>
  </si>
  <si>
    <t>F.O -Diesel for Boil</t>
  </si>
  <si>
    <t>GA -Canteen Expenses</t>
  </si>
  <si>
    <t>Others expenses</t>
  </si>
  <si>
    <t>Inspection expenses</t>
  </si>
  <si>
    <t>Inspection  expenses</t>
  </si>
  <si>
    <t>Audit  and tax service fee</t>
  </si>
  <si>
    <t>Inter company</t>
  </si>
  <si>
    <t>Transferred from share money deposit</t>
  </si>
  <si>
    <t xml:space="preserve"> 30 June 2021</t>
  </si>
  <si>
    <t>30 June 2021</t>
  </si>
  <si>
    <t>Balance as at 30 June 2021</t>
  </si>
  <si>
    <t>Balance at 30 June 2021</t>
  </si>
  <si>
    <t>At 30 June 2021</t>
  </si>
  <si>
    <t>1000/50308012</t>
  </si>
  <si>
    <t>Capital. offset</t>
  </si>
  <si>
    <t>Revaluation during the year</t>
  </si>
  <si>
    <t>Deferred Liability Creation to Epyllion Limited</t>
  </si>
  <si>
    <t>EPYLLION LIMITED</t>
  </si>
  <si>
    <t>Deferred Liability Creation to IDEAL FASTENER</t>
  </si>
  <si>
    <t>Deferred Liability Creation to KOHINOOR MILLS LTD</t>
  </si>
  <si>
    <t>Deferred Liability Creation to NATURUB ACCESSORIES</t>
  </si>
  <si>
    <t>Deferred Liability Creation to Origin Trims &amp; Acce</t>
  </si>
  <si>
    <t>DCUDAK132694</t>
  </si>
  <si>
    <t>Deferred Liability Creation to R-PAC (BANGLADESH)</t>
  </si>
  <si>
    <t>Deferred Liability Creation to TAIWAN BANGLA SPECI</t>
  </si>
  <si>
    <t>Interest on Stimulus loan</t>
  </si>
  <si>
    <t>(Amounts in USD)</t>
  </si>
  <si>
    <t>In USD</t>
  </si>
  <si>
    <t>Total 2020-21</t>
  </si>
  <si>
    <t>UDS</t>
  </si>
  <si>
    <t>Short term loan (Rec)</t>
  </si>
  <si>
    <t>Service Benefit</t>
  </si>
  <si>
    <t>Fabric shading, mending, printing etc.</t>
  </si>
  <si>
    <t>Tax on cash incentive</t>
  </si>
  <si>
    <t>i) Figures appearing in these financial statements have been rounded off to the nearest USD; and</t>
  </si>
  <si>
    <t>Other income (PF forfeiture amount)</t>
  </si>
  <si>
    <t>Net receipt/ (repayment) of Bangladesh Bank Stimulus Loan</t>
  </si>
  <si>
    <t>Net receipt/ (repayment) of loan from promoter</t>
  </si>
  <si>
    <t>Retained earnings/(loss)</t>
  </si>
  <si>
    <t>Cash (used in) /generated from operations before changes in working capital</t>
  </si>
  <si>
    <t>Net cash (used in) /generated   from operating activities</t>
  </si>
  <si>
    <t>2021
USD</t>
  </si>
  <si>
    <t>Cash at banks in BDT account</t>
  </si>
  <si>
    <t>Cash at banks in USD account</t>
  </si>
  <si>
    <t>Above foreign currency loans were taken from Epic Designers Ltd., Hong Kong  by  the Company  as per loan agreements.</t>
  </si>
  <si>
    <t>Service benefit</t>
  </si>
  <si>
    <t>Carrying amount in USD</t>
  </si>
  <si>
    <t>Net loss before tax</t>
  </si>
  <si>
    <t>Acquisition of Intangible asset</t>
  </si>
  <si>
    <t>Depreciation expense on right-of-use assets</t>
  </si>
  <si>
    <t>Receivable from provident fund</t>
  </si>
  <si>
    <t>Allocation of depreciation</t>
  </si>
  <si>
    <t>VP- Finance &amp; Accounts</t>
  </si>
  <si>
    <r>
      <t>Basis of accounting</t>
    </r>
    <r>
      <rPr>
        <sz val="11"/>
        <rFont val="Calibri"/>
        <family val="2"/>
        <scheme val="minor"/>
      </rPr>
      <t xml:space="preserve"> </t>
    </r>
  </si>
  <si>
    <r>
      <t xml:space="preserve">These financial statements expressed in US Dollar have been prepared on going concern basis under historical cost convention and in accordance with International Accounting Standards (IASs) and International Financial Reporting Standards (IFRSs) and the Companies Act, 1994 along with other applicable laws and regulations. Wherever considered appropriate the policies are explained in the succeeding paragraphs. They were authorized for issue by the Company's board of directors on </t>
    </r>
    <r>
      <rPr>
        <sz val="11"/>
        <color rgb="FFFF0000"/>
        <rFont val="Calibri"/>
        <family val="2"/>
        <scheme val="minor"/>
      </rPr>
      <t>....................</t>
    </r>
  </si>
  <si>
    <t xml:space="preserve">The Company uses straight line method for charging depreciation. Depreciation is charged on addition to fixed assets from the month of acquisition irrespective of the date of acquisition while no depreciation is charged during the month of disposal. Depreciation is allocated to factory overheads and administrative expenses on the basis of utilization of assets. The rates of depreciation and category of property, plant and equipment are as follows: </t>
  </si>
  <si>
    <t>Management reviews the expected useful lifes of the different classes of assets following useful lives and accordingly rates of depreciation were applied to reflect the pattern in which the assets future economic benefits are expected to be realised.</t>
  </si>
  <si>
    <t>Software costs are capitalised where it is expected to provide future economic benefits. Capitalization costs include license fees and cost of implementation/ system integration services which are capitalised in the year in which the relevant software is installed for use. Costs of maintenance, upgradation and enhancements are charged off as revenue expenditure unless they bring similar significant additional long term benefits.</t>
  </si>
  <si>
    <t>The Company also pays service benefits to the employees in terms of Labor Act, 2006 (amendment 2013) and Labor Rules, 2015.</t>
  </si>
  <si>
    <t>The Company also pays service benefits to the employees in accordance with Bangladesh Labor Act, 2006 (amended in 2013) and Bangladesh Labor Rules, 2015 as and when the payments fall due. The management is of the view that the Company has sufficient provision in its books of accounts as on the reporting date to meet its obligations towards service benefits.</t>
  </si>
  <si>
    <t>Reporting period</t>
  </si>
  <si>
    <t>10101021</t>
  </si>
  <si>
    <t>10101025</t>
  </si>
  <si>
    <t>10101026</t>
  </si>
  <si>
    <t>10101200</t>
  </si>
  <si>
    <t>10101201</t>
  </si>
  <si>
    <t>10102010</t>
  </si>
  <si>
    <t>10102015</t>
  </si>
  <si>
    <t>10103009</t>
  </si>
  <si>
    <t>10201001</t>
  </si>
  <si>
    <t>10201004</t>
  </si>
  <si>
    <t>10201007</t>
  </si>
  <si>
    <t>10301002</t>
  </si>
  <si>
    <t>10301008</t>
  </si>
  <si>
    <t>10330001</t>
  </si>
  <si>
    <t>10330002</t>
  </si>
  <si>
    <t>10340010</t>
  </si>
  <si>
    <t>10340020</t>
  </si>
  <si>
    <t>10340022</t>
  </si>
  <si>
    <t>10340030</t>
  </si>
  <si>
    <t>10340031</t>
  </si>
  <si>
    <t>10340032</t>
  </si>
  <si>
    <t>10340040</t>
  </si>
  <si>
    <t>10340041</t>
  </si>
  <si>
    <t>10340042</t>
  </si>
  <si>
    <t>10340050</t>
  </si>
  <si>
    <t>10340051</t>
  </si>
  <si>
    <t>10340052</t>
  </si>
  <si>
    <t>10340060</t>
  </si>
  <si>
    <t>10340070</t>
  </si>
  <si>
    <t>10340080</t>
  </si>
  <si>
    <t>10340081</t>
  </si>
  <si>
    <t>10340082</t>
  </si>
  <si>
    <t>10340090</t>
  </si>
  <si>
    <t>10340100</t>
  </si>
  <si>
    <t>10340102</t>
  </si>
  <si>
    <t>10340110</t>
  </si>
  <si>
    <t>10340111</t>
  </si>
  <si>
    <t>10340112</t>
  </si>
  <si>
    <t>10340120</t>
  </si>
  <si>
    <t>10340121</t>
  </si>
  <si>
    <t>10340122</t>
  </si>
  <si>
    <t>10340130</t>
  </si>
  <si>
    <t>10340131</t>
  </si>
  <si>
    <t>10340132</t>
  </si>
  <si>
    <t>10340140</t>
  </si>
  <si>
    <t>10340141</t>
  </si>
  <si>
    <t>10349998</t>
  </si>
  <si>
    <t>10350001</t>
  </si>
  <si>
    <t>10350002</t>
  </si>
  <si>
    <t>10350003</t>
  </si>
  <si>
    <t>10350004</t>
  </si>
  <si>
    <t>10350005</t>
  </si>
  <si>
    <t>10350006</t>
  </si>
  <si>
    <t>10350007</t>
  </si>
  <si>
    <t>10350008</t>
  </si>
  <si>
    <t>10350011</t>
  </si>
  <si>
    <t>10350012</t>
  </si>
  <si>
    <t>10350900</t>
  </si>
  <si>
    <t>10350901</t>
  </si>
  <si>
    <t>10350902</t>
  </si>
  <si>
    <t>10350903</t>
  </si>
  <si>
    <t>10350904</t>
  </si>
  <si>
    <t>10350905</t>
  </si>
  <si>
    <t>10350906</t>
  </si>
  <si>
    <t>10360001</t>
  </si>
  <si>
    <t>10360002</t>
  </si>
  <si>
    <t>10360003</t>
  </si>
  <si>
    <t>10360004</t>
  </si>
  <si>
    <t>10361001</t>
  </si>
  <si>
    <t>10361003</t>
  </si>
  <si>
    <t>10362003</t>
  </si>
  <si>
    <t>10364001</t>
  </si>
  <si>
    <t>10364003</t>
  </si>
  <si>
    <t>10364004</t>
  </si>
  <si>
    <t>10367001</t>
  </si>
  <si>
    <t>20100002</t>
  </si>
  <si>
    <t>20100003</t>
  </si>
  <si>
    <t>20100004</t>
  </si>
  <si>
    <t>20100005</t>
  </si>
  <si>
    <t>20100006</t>
  </si>
  <si>
    <t>20100007</t>
  </si>
  <si>
    <t>20100008</t>
  </si>
  <si>
    <t>20100009</t>
  </si>
  <si>
    <t>20100010</t>
  </si>
  <si>
    <t>20100012</t>
  </si>
  <si>
    <t>20100013</t>
  </si>
  <si>
    <t>20100015</t>
  </si>
  <si>
    <t>20100016</t>
  </si>
  <si>
    <t>20120001</t>
  </si>
  <si>
    <t>20130001</t>
  </si>
  <si>
    <t>20130004</t>
  </si>
  <si>
    <t>20130007</t>
  </si>
  <si>
    <t>20130009</t>
  </si>
  <si>
    <t>20130010</t>
  </si>
  <si>
    <t>20130011</t>
  </si>
  <si>
    <t>20130021</t>
  </si>
  <si>
    <t>20135001</t>
  </si>
  <si>
    <t>20135002</t>
  </si>
  <si>
    <t>20140001</t>
  </si>
  <si>
    <t>20140002</t>
  </si>
  <si>
    <t>20140004</t>
  </si>
  <si>
    <t>20141001</t>
  </si>
  <si>
    <t>20141002</t>
  </si>
  <si>
    <t>20141003</t>
  </si>
  <si>
    <t>20141004</t>
  </si>
  <si>
    <t>20141005</t>
  </si>
  <si>
    <t>20141007</t>
  </si>
  <si>
    <t>20141008</t>
  </si>
  <si>
    <t>20141010</t>
  </si>
  <si>
    <t>20141011</t>
  </si>
  <si>
    <t>20141012</t>
  </si>
  <si>
    <t>20141014</t>
  </si>
  <si>
    <t>20141015</t>
  </si>
  <si>
    <t>20141016</t>
  </si>
  <si>
    <t>20150501</t>
  </si>
  <si>
    <t>20201001</t>
  </si>
  <si>
    <t>3</t>
  </si>
  <si>
    <t>30101001</t>
  </si>
  <si>
    <t>30101002</t>
  </si>
  <si>
    <t>30101003</t>
  </si>
  <si>
    <t>30102001</t>
  </si>
  <si>
    <t>30103001</t>
  </si>
  <si>
    <t>30104001</t>
  </si>
  <si>
    <t>30900100</t>
  </si>
  <si>
    <t>30900101</t>
  </si>
  <si>
    <t>30900102</t>
  </si>
  <si>
    <t>30900110</t>
  </si>
  <si>
    <t>30900115</t>
  </si>
  <si>
    <t>30900125</t>
  </si>
  <si>
    <t>30900135</t>
  </si>
  <si>
    <t>30900900</t>
  </si>
  <si>
    <t>30900920</t>
  </si>
  <si>
    <t>30900930</t>
  </si>
  <si>
    <t>30900932</t>
  </si>
  <si>
    <t>30900933</t>
  </si>
  <si>
    <t>30900934</t>
  </si>
  <si>
    <t>30900935</t>
  </si>
  <si>
    <t>30900936</t>
  </si>
  <si>
    <t>30900950</t>
  </si>
  <si>
    <t>30900970</t>
  </si>
  <si>
    <t>40101001</t>
  </si>
  <si>
    <t>40101002</t>
  </si>
  <si>
    <t>40101011</t>
  </si>
  <si>
    <t>40101012</t>
  </si>
  <si>
    <t>40201007</t>
  </si>
  <si>
    <t>40201015</t>
  </si>
  <si>
    <t>40201016</t>
  </si>
  <si>
    <t>40201017</t>
  </si>
  <si>
    <t>40201022</t>
  </si>
  <si>
    <t>50101003</t>
  </si>
  <si>
    <t>50101004</t>
  </si>
  <si>
    <t>50101005</t>
  </si>
  <si>
    <t>50101006</t>
  </si>
  <si>
    <t>50101010</t>
  </si>
  <si>
    <t>50101013</t>
  </si>
  <si>
    <t>50101014</t>
  </si>
  <si>
    <t>50101017</t>
  </si>
  <si>
    <t>50101022</t>
  </si>
  <si>
    <t>50101023</t>
  </si>
  <si>
    <t>50201001</t>
  </si>
  <si>
    <t>50201002</t>
  </si>
  <si>
    <t>50201003</t>
  </si>
  <si>
    <t>50201005</t>
  </si>
  <si>
    <t>50201007</t>
  </si>
  <si>
    <t>50201008</t>
  </si>
  <si>
    <t>50201009</t>
  </si>
  <si>
    <t>50201010</t>
  </si>
  <si>
    <t>50201012</t>
  </si>
  <si>
    <t>50201013</t>
  </si>
  <si>
    <t>50201015</t>
  </si>
  <si>
    <t>50201025</t>
  </si>
  <si>
    <t>50202001</t>
  </si>
  <si>
    <t>50202003</t>
  </si>
  <si>
    <t>50202005</t>
  </si>
  <si>
    <t>50301001</t>
  </si>
  <si>
    <t>50301002</t>
  </si>
  <si>
    <t>50306001</t>
  </si>
  <si>
    <t>50307002</t>
  </si>
  <si>
    <t>50307003</t>
  </si>
  <si>
    <t>50307004</t>
  </si>
  <si>
    <t>50307006</t>
  </si>
  <si>
    <t>50307007</t>
  </si>
  <si>
    <t>50308003</t>
  </si>
  <si>
    <t>50308004</t>
  </si>
  <si>
    <t>50308005</t>
  </si>
  <si>
    <t>50308006</t>
  </si>
  <si>
    <t>50308007</t>
  </si>
  <si>
    <t>50308012</t>
  </si>
  <si>
    <t>50308015</t>
  </si>
  <si>
    <t>50310001</t>
  </si>
  <si>
    <t>50310002</t>
  </si>
  <si>
    <t>50401001</t>
  </si>
  <si>
    <t>50401002</t>
  </si>
  <si>
    <t>50401501</t>
  </si>
  <si>
    <t>50401504</t>
  </si>
  <si>
    <t>50401505</t>
  </si>
  <si>
    <t>50401506</t>
  </si>
  <si>
    <t>50401507</t>
  </si>
  <si>
    <t>50401510</t>
  </si>
  <si>
    <t>50401513</t>
  </si>
  <si>
    <t>50401514</t>
  </si>
  <si>
    <t>50402001</t>
  </si>
  <si>
    <t>50402002</t>
  </si>
  <si>
    <t>50402003</t>
  </si>
  <si>
    <t>50402004</t>
  </si>
  <si>
    <t>50402005</t>
  </si>
  <si>
    <t>50402006</t>
  </si>
  <si>
    <t>50402007</t>
  </si>
  <si>
    <t>50402008</t>
  </si>
  <si>
    <t>50402009</t>
  </si>
  <si>
    <t>50402010</t>
  </si>
  <si>
    <t>50402011</t>
  </si>
  <si>
    <t>50402012</t>
  </si>
  <si>
    <t>50402013</t>
  </si>
  <si>
    <t>50402014</t>
  </si>
  <si>
    <t>50402015</t>
  </si>
  <si>
    <t>50402016</t>
  </si>
  <si>
    <t>50402017</t>
  </si>
  <si>
    <t>50402019</t>
  </si>
  <si>
    <t>50402030</t>
  </si>
  <si>
    <t>50402034</t>
  </si>
  <si>
    <t>50402038</t>
  </si>
  <si>
    <t>50502001</t>
  </si>
  <si>
    <t>50502002</t>
  </si>
  <si>
    <t>50502003</t>
  </si>
  <si>
    <t>50502004</t>
  </si>
  <si>
    <t>50502005</t>
  </si>
  <si>
    <t>50502006</t>
  </si>
  <si>
    <t>50502007</t>
  </si>
  <si>
    <t>50502008</t>
  </si>
  <si>
    <t>50503001</t>
  </si>
  <si>
    <t>50503002</t>
  </si>
  <si>
    <t>50503003</t>
  </si>
  <si>
    <t>50503004</t>
  </si>
  <si>
    <t>50503006</t>
  </si>
  <si>
    <t>50503008</t>
  </si>
  <si>
    <t>50503009</t>
  </si>
  <si>
    <t>50504002</t>
  </si>
  <si>
    <t>50602001</t>
  </si>
  <si>
    <t>50602002</t>
  </si>
  <si>
    <t>50602003</t>
  </si>
  <si>
    <t>50602004</t>
  </si>
  <si>
    <t>50603001</t>
  </si>
  <si>
    <t>50603002</t>
  </si>
  <si>
    <t>50603013</t>
  </si>
  <si>
    <t>50603016</t>
  </si>
  <si>
    <t>50605001</t>
  </si>
  <si>
    <t>50605002</t>
  </si>
  <si>
    <t>50701001</t>
  </si>
  <si>
    <t>50801001</t>
  </si>
  <si>
    <t>50801002</t>
  </si>
  <si>
    <t>1000/10101210</t>
  </si>
  <si>
    <t>Advance to Assets</t>
  </si>
  <si>
    <t>A.Receivable -Others</t>
  </si>
  <si>
    <t>A.Receivable Ins &amp;Cl</t>
  </si>
  <si>
    <t>1000/10340150</t>
  </si>
  <si>
    <t>DBBL 3211100000660 M</t>
  </si>
  <si>
    <t>1000/10340151</t>
  </si>
  <si>
    <t>DBBL 3211100000660 D</t>
  </si>
  <si>
    <t>1000/10340152</t>
  </si>
  <si>
    <t>DBBL 3211100000660 I</t>
  </si>
  <si>
    <t>1000/10340210</t>
  </si>
  <si>
    <t>CBL 1103483358001 M</t>
  </si>
  <si>
    <t>1000/10340220</t>
  </si>
  <si>
    <t>CBL 5123483358001 M</t>
  </si>
  <si>
    <t>1000/10340221</t>
  </si>
  <si>
    <t>CBL 5123483358001 D</t>
  </si>
  <si>
    <t>1000/10340230</t>
  </si>
  <si>
    <t>CBL 9203483358001 M</t>
  </si>
  <si>
    <t>1000/10360010</t>
  </si>
  <si>
    <t>Asset Advance Clg</t>
  </si>
  <si>
    <t>1000/20100020</t>
  </si>
  <si>
    <t>Vendor Retention</t>
  </si>
  <si>
    <t>1000/30900925</t>
  </si>
  <si>
    <t>GL Transfer Temp A/c</t>
  </si>
  <si>
    <t>1000/50307008</t>
  </si>
  <si>
    <t>1000/50309003</t>
  </si>
  <si>
    <t>Route Permit/Others</t>
  </si>
  <si>
    <t>AB</t>
  </si>
  <si>
    <t>11</t>
  </si>
  <si>
    <t>0000005010</t>
  </si>
  <si>
    <t>5010</t>
  </si>
  <si>
    <t>C3509AMZ22JP0646</t>
  </si>
  <si>
    <t>C3505AMZ22US0539</t>
  </si>
  <si>
    <t>C3485AMZ22PL0557</t>
  </si>
  <si>
    <t>C3514LVMX0616-22</t>
  </si>
  <si>
    <t>C3506AMZ22UK0605</t>
  </si>
  <si>
    <t>2103004421</t>
  </si>
  <si>
    <t>C3380LVPK1792-21</t>
  </si>
  <si>
    <t>2118000971</t>
  </si>
  <si>
    <t>DCUDAK149460</t>
  </si>
  <si>
    <t>DCUDAK148940</t>
  </si>
  <si>
    <t>2113003118</t>
  </si>
  <si>
    <t>1498,1505,1512,1514,1520,1531,1532</t>
  </si>
  <si>
    <t>IBCPAM240839DAK</t>
  </si>
  <si>
    <t>2113003218</t>
  </si>
  <si>
    <t>AB/1538,1540,1542,1546,1548,1550,1565,1570/21</t>
  </si>
  <si>
    <t>IBCPAM242353DAK</t>
  </si>
  <si>
    <t>2113003249</t>
  </si>
  <si>
    <t>AB/1580,1585,1587,1599,1603/21</t>
  </si>
  <si>
    <t>DCUDAK233852</t>
  </si>
  <si>
    <t>IBCPAM243557DAK</t>
  </si>
  <si>
    <t>MARGIN ADVAN-EDL</t>
  </si>
  <si>
    <t>CIP2</t>
  </si>
  <si>
    <t>2109000245</t>
  </si>
  <si>
    <t>CM adv rcvd, ref-OBCDAK235752ARV</t>
  </si>
  <si>
    <t>CM ADVANCE -DWC</t>
  </si>
  <si>
    <t>2109000251</t>
  </si>
  <si>
    <t>CM adv rcvd, ref-OBCDAK235992ARV</t>
  </si>
  <si>
    <t>2109000250</t>
  </si>
  <si>
    <t>CM adv rcvd, ref-OBCDAK235995ARV</t>
  </si>
  <si>
    <t>2109000257</t>
  </si>
  <si>
    <t>C3449AMZ22PL0505</t>
  </si>
  <si>
    <t>2109000247</t>
  </si>
  <si>
    <t>CM advan adjusted, ref-OBCDAK235752ARV</t>
  </si>
  <si>
    <t>C3521LVLX0594-22</t>
  </si>
  <si>
    <t>CM ADVANCE-DWC</t>
  </si>
  <si>
    <t>EPIC DESIGNERS LTD</t>
  </si>
  <si>
    <t>2126000860</t>
  </si>
  <si>
    <t>Deferred Liability Creation to 3rd bell Internatio</t>
  </si>
  <si>
    <t>BELL/CIPL-178-2022</t>
  </si>
  <si>
    <t>BELL/CIPL-178-20</t>
  </si>
  <si>
    <t>2113003116</t>
  </si>
  <si>
    <t>Deferred Liability Creation to Alpha Start Ltd</t>
  </si>
  <si>
    <t>IBCPAM240837DAK</t>
  </si>
  <si>
    <t>2113003117</t>
  </si>
  <si>
    <t>IBCPAM241437DAK</t>
  </si>
  <si>
    <t>2113002942</t>
  </si>
  <si>
    <t>IBCPAM239997DAK</t>
  </si>
  <si>
    <t>2113003304</t>
  </si>
  <si>
    <t>IBCPAM244263DAK</t>
  </si>
  <si>
    <t>2113003340</t>
  </si>
  <si>
    <t>IBCPAM246721DAK</t>
  </si>
  <si>
    <t>2113003306</t>
  </si>
  <si>
    <t>DCUDAK233838</t>
  </si>
  <si>
    <t>IBCPAM244255DAK</t>
  </si>
  <si>
    <t>2113003299</t>
  </si>
  <si>
    <t>IBCPAM244272DAK</t>
  </si>
  <si>
    <t>2113003311</t>
  </si>
  <si>
    <t>IBCPAM244194DAK</t>
  </si>
  <si>
    <t>2113003335</t>
  </si>
  <si>
    <t>IBCPAM245773DAK</t>
  </si>
  <si>
    <t>2113003235</t>
  </si>
  <si>
    <t>IBCPAM243020DAK</t>
  </si>
  <si>
    <t>2113003236</t>
  </si>
  <si>
    <t>IBCPAM243194DAK</t>
  </si>
  <si>
    <t>2113003239</t>
  </si>
  <si>
    <t>IBCPAM244403DAK</t>
  </si>
  <si>
    <t>2113003242</t>
  </si>
  <si>
    <t>IBCPAM244070DAK</t>
  </si>
  <si>
    <t>2113003294</t>
  </si>
  <si>
    <t>IBCPAM244257DAK</t>
  </si>
  <si>
    <t>2126000784</t>
  </si>
  <si>
    <t>1000018903</t>
  </si>
  <si>
    <t>2126000789</t>
  </si>
  <si>
    <t>1000019006</t>
  </si>
  <si>
    <t>2126000790</t>
  </si>
  <si>
    <t>1000019020</t>
  </si>
  <si>
    <t>2126000833</t>
  </si>
  <si>
    <t>1000019157</t>
  </si>
  <si>
    <t>2126000835</t>
  </si>
  <si>
    <t>1000019160</t>
  </si>
  <si>
    <t>2126000839</t>
  </si>
  <si>
    <t>1000019229</t>
  </si>
  <si>
    <t>2126000842</t>
  </si>
  <si>
    <t>1000019269</t>
  </si>
  <si>
    <t>2126000840</t>
  </si>
  <si>
    <t>1000019271</t>
  </si>
  <si>
    <t>2126000841</t>
  </si>
  <si>
    <t>1000019243</t>
  </si>
  <si>
    <t>2126000897</t>
  </si>
  <si>
    <t>1000019574</t>
  </si>
  <si>
    <t>2126000857</t>
  </si>
  <si>
    <t>1000019406</t>
  </si>
  <si>
    <t>2126000876</t>
  </si>
  <si>
    <t>1000019539</t>
  </si>
  <si>
    <t>2126000875</t>
  </si>
  <si>
    <t>1000019569</t>
  </si>
  <si>
    <t>2126000886</t>
  </si>
  <si>
    <t>1000019689</t>
  </si>
  <si>
    <t>2126000885</t>
  </si>
  <si>
    <t>1000019690</t>
  </si>
  <si>
    <t>2126000908</t>
  </si>
  <si>
    <t>1000019751</t>
  </si>
  <si>
    <t>TRS/CIPL/22-089</t>
  </si>
  <si>
    <t>2126000904</t>
  </si>
  <si>
    <t>SC-0000004615</t>
  </si>
  <si>
    <t>1000019777</t>
  </si>
  <si>
    <t>2126000902</t>
  </si>
  <si>
    <t>SC-0000004662</t>
  </si>
  <si>
    <t>1000019783</t>
  </si>
  <si>
    <t>2126000903</t>
  </si>
  <si>
    <t>SC-0000004673</t>
  </si>
  <si>
    <t>1000019778</t>
  </si>
  <si>
    <t>Deferred Liability Creation to Bangladesh IRIS Co</t>
  </si>
  <si>
    <t>2126000818</t>
  </si>
  <si>
    <t>BD/IRIS/22-29-36-C</t>
  </si>
  <si>
    <t>BD/IRIS/27-CIPL</t>
  </si>
  <si>
    <t>2126000914</t>
  </si>
  <si>
    <t>Deferred Liability Creation to Bangladesh IRIS CO</t>
  </si>
  <si>
    <t>99-CIPL EPIC/2022</t>
  </si>
  <si>
    <t>99-CIPL EPIC/202</t>
  </si>
  <si>
    <t>2113002629</t>
  </si>
  <si>
    <t>BBCDAK151146</t>
  </si>
  <si>
    <t>DPBCBD233839DAK</t>
  </si>
  <si>
    <t>2113003094</t>
  </si>
  <si>
    <t>BBCDAK231572</t>
  </si>
  <si>
    <t>DPBCBD242226DAK</t>
  </si>
  <si>
    <t>2113003095</t>
  </si>
  <si>
    <t>BBCDAK233393</t>
  </si>
  <si>
    <t>DPBCBD242194DAK</t>
  </si>
  <si>
    <t>2113003051</t>
  </si>
  <si>
    <t>DPBCBD240142DAK</t>
  </si>
  <si>
    <t>2113003043</t>
  </si>
  <si>
    <t>DPBCBD239735DAK</t>
  </si>
  <si>
    <t>Deferred Liability Creation to Bengal Plastics Ltd</t>
  </si>
  <si>
    <t>2126000851</t>
  </si>
  <si>
    <t>COIU3H/00908/21-22</t>
  </si>
  <si>
    <t>COIU3H/00908/21</t>
  </si>
  <si>
    <t>2126000912</t>
  </si>
  <si>
    <t>BSPCI2504202201</t>
  </si>
  <si>
    <t>2126000913</t>
  </si>
  <si>
    <t>BSPCI2504202202</t>
  </si>
  <si>
    <t>2126000887</t>
  </si>
  <si>
    <t>BSPCI1304202201</t>
  </si>
  <si>
    <t>BBCDAK153928</t>
  </si>
  <si>
    <t>CHORI VIETNAM CO.,LTD</t>
  </si>
  <si>
    <t>2113002928</t>
  </si>
  <si>
    <t>Deferred Liability Creation to CHORI VIETNAM CO.,L</t>
  </si>
  <si>
    <t>DPBCBD240159DAK</t>
  </si>
  <si>
    <t>2113002937</t>
  </si>
  <si>
    <t>DPBCBD240566DAK</t>
  </si>
  <si>
    <t>2126000868</t>
  </si>
  <si>
    <t>EPL-21123390</t>
  </si>
  <si>
    <t>2126000844</t>
  </si>
  <si>
    <t>EPL-22030857</t>
  </si>
  <si>
    <t>2126000866</t>
  </si>
  <si>
    <t>EPL-22030932</t>
  </si>
  <si>
    <t>2126000877</t>
  </si>
  <si>
    <t>EPL-22040802</t>
  </si>
  <si>
    <t>2126000906</t>
  </si>
  <si>
    <t>EPL/CIPL/230/2022</t>
  </si>
  <si>
    <t>EPL-22030881</t>
  </si>
  <si>
    <t>2126000907</t>
  </si>
  <si>
    <t>EPL-22040947</t>
  </si>
  <si>
    <t>GLOBAL ATTIRE LIMITED</t>
  </si>
  <si>
    <t>Deferred Liability Creation to GUNZE UNITED LTD</t>
  </si>
  <si>
    <t>DCUDAK232326</t>
  </si>
  <si>
    <t>2126000821</t>
  </si>
  <si>
    <t>Deferred Liability Creation to HOORAIN HTF LIMITED</t>
  </si>
  <si>
    <t>HHL/2022/0145</t>
  </si>
  <si>
    <t>2126000820</t>
  </si>
  <si>
    <t>HHL/2022/0178</t>
  </si>
  <si>
    <t>2126000838</t>
  </si>
  <si>
    <t>Deferred Liability Creation to Hoorain HTF Ltd</t>
  </si>
  <si>
    <t>HHL/2022/-0099-A</t>
  </si>
  <si>
    <t>2126000780</t>
  </si>
  <si>
    <t>Deferred Liability Creation to HOORAIN HTF LTD</t>
  </si>
  <si>
    <t>HHL/2022/0086</t>
  </si>
  <si>
    <t>2126000779</t>
  </si>
  <si>
    <t>HHL/2022/0099</t>
  </si>
  <si>
    <t>2126000648</t>
  </si>
  <si>
    <t>Deferred Liability Creation to Hoorain HTF Ltd.</t>
  </si>
  <si>
    <t>HHL/2021/966</t>
  </si>
  <si>
    <t>2126000649</t>
  </si>
  <si>
    <t>HHL/2021/976</t>
  </si>
  <si>
    <t>2126000695</t>
  </si>
  <si>
    <t>HHL/2022/39</t>
  </si>
  <si>
    <t>Deferred Liability Creation to HUAFANG CO LTD</t>
  </si>
  <si>
    <t>HUAFANG COMPANY LIMITED BY SHA</t>
  </si>
  <si>
    <t>2113002936</t>
  </si>
  <si>
    <t>BBCDAK232818</t>
  </si>
  <si>
    <t>DPBCBD239559DAK</t>
  </si>
  <si>
    <t>2113003096</t>
  </si>
  <si>
    <t>BBCDAK233665</t>
  </si>
  <si>
    <t>DPBLBD241023DAK</t>
  </si>
  <si>
    <t>2126000917</t>
  </si>
  <si>
    <t>DPBLBD246686DAK</t>
  </si>
  <si>
    <t>Deferred Liability Creation to JIAXING YOUXIN</t>
  </si>
  <si>
    <t>BBCDAK233848</t>
  </si>
  <si>
    <t>JIAXING YOUXIN IMPORT AND EXPO</t>
  </si>
  <si>
    <t>2113003338</t>
  </si>
  <si>
    <t>Deferred Liability Creation to JIAXING YOUXIN IMPO</t>
  </si>
  <si>
    <t>DPBCBD246258DAK</t>
  </si>
  <si>
    <t>2113003334</t>
  </si>
  <si>
    <t>Deferred Liability Creation to KIYOKAWA CO LTD</t>
  </si>
  <si>
    <t>BBCDAK234537</t>
  </si>
  <si>
    <t>DPBCBD246270DAK</t>
  </si>
  <si>
    <t>Kiyokawa Co Ltd</t>
  </si>
  <si>
    <t>2113003197</t>
  </si>
  <si>
    <t>Deferred Liability Creation to KOHINOOR MILLS</t>
  </si>
  <si>
    <t>BBCDAK233073</t>
  </si>
  <si>
    <t>DPBCBD243713DAK</t>
  </si>
  <si>
    <t>BBCDAK235131</t>
  </si>
  <si>
    <t>BBCDAK155536</t>
  </si>
  <si>
    <t>2113002931</t>
  </si>
  <si>
    <t>DPBCBD238533DAK</t>
  </si>
  <si>
    <t>2113003327</t>
  </si>
  <si>
    <t>DPBCBD246054DAK</t>
  </si>
  <si>
    <t>2113003328</t>
  </si>
  <si>
    <t>DPBCBD246064DAK</t>
  </si>
  <si>
    <t>2113003330</t>
  </si>
  <si>
    <t>DPBCBD246052DAK</t>
  </si>
  <si>
    <t>2113003339</t>
  </si>
  <si>
    <t>BBCDAK236054</t>
  </si>
  <si>
    <t>DPBCBD246646DAK</t>
  </si>
  <si>
    <t>2126000922</t>
  </si>
  <si>
    <t>Deferred Liability Creation to KP ACCESSORIES</t>
  </si>
  <si>
    <t>SC-22012022/12-SC</t>
  </si>
  <si>
    <t>IMV#2022/27</t>
  </si>
  <si>
    <t>Deferred Liability Creation to KP Accessories Ltd</t>
  </si>
  <si>
    <t>2126000861</t>
  </si>
  <si>
    <t>INV#2022/13</t>
  </si>
  <si>
    <t>2113003480</t>
  </si>
  <si>
    <t>Deferred Liability Creation to Lai Tak Enterprise</t>
  </si>
  <si>
    <t>075122060356</t>
  </si>
  <si>
    <t>186BTB2209083</t>
  </si>
  <si>
    <t>Lai Tak Enterprises Ltd.</t>
  </si>
  <si>
    <t>BBCDAK153060</t>
  </si>
  <si>
    <t>Deferred Liability Creation to LAI TAK ENTERPRISES</t>
  </si>
  <si>
    <t>2113003050</t>
  </si>
  <si>
    <t>DPBCBD240680DAK</t>
  </si>
  <si>
    <t>BBCDAK233490</t>
  </si>
  <si>
    <t>2113003348</t>
  </si>
  <si>
    <t>DPBCBD246914DAK</t>
  </si>
  <si>
    <t>Deferred Liability Creation to M &amp; U PACKAGING</t>
  </si>
  <si>
    <t>2126000862</t>
  </si>
  <si>
    <t>MPL-2022-0970</t>
  </si>
  <si>
    <t>2126000867</t>
  </si>
  <si>
    <t>MPL-2022-0977</t>
  </si>
  <si>
    <t>2126000846</t>
  </si>
  <si>
    <t>Deferred Liability Creation to M &amp; U PACKAGING BD</t>
  </si>
  <si>
    <t>MPL-2022-0976</t>
  </si>
  <si>
    <t>Deferred Liability Creation to M &amp; U Packaging Ltd</t>
  </si>
  <si>
    <t>2126000865</t>
  </si>
  <si>
    <t>MNZ/20220309/0088</t>
  </si>
  <si>
    <t>MNZ/20220309/008</t>
  </si>
  <si>
    <t>2113003144</t>
  </si>
  <si>
    <t>Deferred Liability Creation to NANTONG SUNRISE FOR</t>
  </si>
  <si>
    <t>BBCDAK231424</t>
  </si>
  <si>
    <t>DPBCBD243125DAK</t>
  </si>
  <si>
    <t>NANTONG SUNRISE FOREIGN TRADE</t>
  </si>
  <si>
    <t>2113003329</t>
  </si>
  <si>
    <t>BBCDAK235162</t>
  </si>
  <si>
    <t>DPBCBD246040DAK</t>
  </si>
  <si>
    <t>DCUDAK230779</t>
  </si>
  <si>
    <t>Deferred Liability Creation to NISHAT MILLS LTD</t>
  </si>
  <si>
    <t>BBCDAK230763</t>
  </si>
  <si>
    <t>2113002918</t>
  </si>
  <si>
    <t>DPBCBD238530DAK</t>
  </si>
  <si>
    <t>2113003347</t>
  </si>
  <si>
    <t>DPBCBD246509DAK</t>
  </si>
  <si>
    <t>2113003491</t>
  </si>
  <si>
    <t>DPBCBD247710DAK</t>
  </si>
  <si>
    <t>2126000927</t>
  </si>
  <si>
    <t>OTA/CIPL-02022/026</t>
  </si>
  <si>
    <t>OTA/185/22</t>
  </si>
  <si>
    <t>2126000923</t>
  </si>
  <si>
    <t>ota/cipl-02022/002</t>
  </si>
  <si>
    <t>OTA/186/22</t>
  </si>
  <si>
    <t>2113003499</t>
  </si>
  <si>
    <t>DCUDAK154623</t>
  </si>
  <si>
    <t>IBCEPZ246144DAK</t>
  </si>
  <si>
    <t>2113003332</t>
  </si>
  <si>
    <t>DCUDAK235481</t>
  </si>
  <si>
    <t>IBCEPZ246545DAK</t>
  </si>
  <si>
    <t>2126000893</t>
  </si>
  <si>
    <t>DCUDAK232884</t>
  </si>
  <si>
    <t>IBCEPZ244082DAK</t>
  </si>
  <si>
    <t>2126000884</t>
  </si>
  <si>
    <t>DCUDAK233837</t>
  </si>
  <si>
    <t>IBCEPZ245784DAK</t>
  </si>
  <si>
    <t>2126000883</t>
  </si>
  <si>
    <t>DCUDAK234547</t>
  </si>
  <si>
    <t>IBCEPZ245797DAK</t>
  </si>
  <si>
    <t>2126000822</t>
  </si>
  <si>
    <t>Deferred Liability Creation to PARAMOUNT TEXTILE L</t>
  </si>
  <si>
    <t>PTL/EXP-0313/2022</t>
  </si>
  <si>
    <t>PTL/EXP-0313/202</t>
  </si>
  <si>
    <t>2126000505</t>
  </si>
  <si>
    <t>Deferred Liability Creation to PAXAR BANGLADE</t>
  </si>
  <si>
    <t>DCUDAK147191</t>
  </si>
  <si>
    <t>IBCEPZ184214DAK</t>
  </si>
  <si>
    <t>2113002218</t>
  </si>
  <si>
    <t>IBCEPZ183076DAK</t>
  </si>
  <si>
    <t>2126000937</t>
  </si>
  <si>
    <t>Deferred Liability Creation to Paxar Bangladesh Lt</t>
  </si>
  <si>
    <t>DCUDAK230822</t>
  </si>
  <si>
    <t>IBCEPZ246775DAK</t>
  </si>
  <si>
    <t>DCUDAK233850</t>
  </si>
  <si>
    <t>2126000939</t>
  </si>
  <si>
    <t>IBCEPZ247991DAK</t>
  </si>
  <si>
    <t>2126000941</t>
  </si>
  <si>
    <t>DCUDAK236749</t>
  </si>
  <si>
    <t>IBCEPZ247842DAK</t>
  </si>
  <si>
    <t>2113002255</t>
  </si>
  <si>
    <t>200954-sc DCUDAK01</t>
  </si>
  <si>
    <t>IBCEPZ183061DAK</t>
  </si>
  <si>
    <t>2113002256</t>
  </si>
  <si>
    <t>201941-SC DCUDAK01</t>
  </si>
  <si>
    <t>IBCEPZ183055DAK</t>
  </si>
  <si>
    <t>2113002257</t>
  </si>
  <si>
    <t>207343-SC DCUDAK02</t>
  </si>
  <si>
    <t>IBCEPZ183065DAK</t>
  </si>
  <si>
    <t>2113002259</t>
  </si>
  <si>
    <t>202964-SC DCUDAK01</t>
  </si>
  <si>
    <t>IBCEPZ183059DAK</t>
  </si>
  <si>
    <t>2113002258</t>
  </si>
  <si>
    <t>203046-SC DCUDAK01</t>
  </si>
  <si>
    <t>IBCEPZ183047DAK</t>
  </si>
  <si>
    <t>2113002260</t>
  </si>
  <si>
    <t>224002</t>
  </si>
  <si>
    <t>IBCEPZ183063DAK</t>
  </si>
  <si>
    <t>2113003148</t>
  </si>
  <si>
    <t>DCUDAK230919</t>
  </si>
  <si>
    <t>IBCEPZ240363DAK</t>
  </si>
  <si>
    <t>2113003122</t>
  </si>
  <si>
    <t>DCUDAK151412</t>
  </si>
  <si>
    <t>IBCEPZ242406DAK</t>
  </si>
  <si>
    <t>PUDONG GARMENTS IMP.&amp; EXP. CO.</t>
  </si>
  <si>
    <t>2126000909</t>
  </si>
  <si>
    <t>B03LC22/223001055</t>
  </si>
  <si>
    <t>3LC22/223001055</t>
  </si>
  <si>
    <t>Deferred Liability Creation to R-PAC BD LTD</t>
  </si>
  <si>
    <t>2126000874</t>
  </si>
  <si>
    <t>BO3LC22/223000683</t>
  </si>
  <si>
    <t>O3LC22/223000683</t>
  </si>
  <si>
    <t>2126000930</t>
  </si>
  <si>
    <t>CIPL032422</t>
  </si>
  <si>
    <t>3LC22/223001017</t>
  </si>
  <si>
    <t>2126000929</t>
  </si>
  <si>
    <t>CIPL040422A</t>
  </si>
  <si>
    <t>3LC22/223001138</t>
  </si>
  <si>
    <t>2126000931</t>
  </si>
  <si>
    <t>CIPL040422C</t>
  </si>
  <si>
    <t>3LC22/223001140</t>
  </si>
  <si>
    <t>2126000921</t>
  </si>
  <si>
    <t>Deferred Liability Creation to S.B Enterprise</t>
  </si>
  <si>
    <t>SC-2201</t>
  </si>
  <si>
    <t>SB Enterprise</t>
  </si>
  <si>
    <t>2113003481</t>
  </si>
  <si>
    <t>Deferred Liability Creation to Sapphire Finishing</t>
  </si>
  <si>
    <t>075122060441</t>
  </si>
  <si>
    <t>186BTB2209475</t>
  </si>
  <si>
    <t>2113003482</t>
  </si>
  <si>
    <t>186BTB2209479</t>
  </si>
  <si>
    <t>BBCDAK155534</t>
  </si>
  <si>
    <t>2113002916</t>
  </si>
  <si>
    <t>DPBCBD240017DAK</t>
  </si>
  <si>
    <t>2113003091</t>
  </si>
  <si>
    <t>DPBCBD241827DAK</t>
  </si>
  <si>
    <t>2113003198</t>
  </si>
  <si>
    <t>BBCDAK234178</t>
  </si>
  <si>
    <t>DPBCBD244268DAK</t>
  </si>
  <si>
    <t>2113003337</t>
  </si>
  <si>
    <t>DPBCBD246465DAK</t>
  </si>
  <si>
    <t>2113003430</t>
  </si>
  <si>
    <t>DPBCBD247489DAK</t>
  </si>
  <si>
    <t>2126000915</t>
  </si>
  <si>
    <t>DPBCBD242884DAK</t>
  </si>
  <si>
    <t>2126000916</t>
  </si>
  <si>
    <t>DPBCBD242882DAK</t>
  </si>
  <si>
    <t>075122060446</t>
  </si>
  <si>
    <t>SARENA TEXTILE INDUSTRIES (PVT</t>
  </si>
  <si>
    <t>2113003351</t>
  </si>
  <si>
    <t>Deferred Liability Creation to SHENZHEN WEIXING IM</t>
  </si>
  <si>
    <t>BBCDAK235195</t>
  </si>
  <si>
    <t>DPBCBD246910DAK</t>
  </si>
  <si>
    <t>SHENZHEN WEIXING IMP AND EXP C</t>
  </si>
  <si>
    <t>2113003331</t>
  </si>
  <si>
    <t>Deferred Liability Creation to SHIMADA SHOJI CO.</t>
  </si>
  <si>
    <t>BBCDAK235790</t>
  </si>
  <si>
    <t>DPBCBD246003DAK</t>
  </si>
  <si>
    <t>SHIMADA SHOJI CO LTD</t>
  </si>
  <si>
    <t>2113000559</t>
  </si>
  <si>
    <t>Deferred Liability Creation to SHOHEL AND BROTHERS</t>
  </si>
  <si>
    <t>DPCDAK138709</t>
  </si>
  <si>
    <t>DPBCOR162179DAK</t>
  </si>
  <si>
    <t>SHOHEL AND BROTHERS (SINGAPORE</t>
  </si>
  <si>
    <t>Deferred Liability Creation to SML PACKAGING</t>
  </si>
  <si>
    <t>2126000896</t>
  </si>
  <si>
    <t>IBCDAO246086DAK</t>
  </si>
  <si>
    <t>2113003498</t>
  </si>
  <si>
    <t>DCUDAK150516</t>
  </si>
  <si>
    <t>IBCEPZ247102DAK</t>
  </si>
  <si>
    <t>2126000936</t>
  </si>
  <si>
    <t>DCUDAK230491</t>
  </si>
  <si>
    <t>IBCEPZ246296DAK</t>
  </si>
  <si>
    <t>2113003497</t>
  </si>
  <si>
    <t>IBCEPZ245443DAK</t>
  </si>
  <si>
    <t>2113002672</t>
  </si>
  <si>
    <t>Deferred Liability Creation to TALENT TEXTILES CO</t>
  </si>
  <si>
    <t>BBCDAK152540</t>
  </si>
  <si>
    <t>DPBCBD234923DAK</t>
  </si>
  <si>
    <t>Deferred Liability Creation to TAT FAI ZIPPER</t>
  </si>
  <si>
    <t>TAT FAI ZIPPER COMPANY LIMITED</t>
  </si>
  <si>
    <t>2126000785</t>
  </si>
  <si>
    <t>INV#193/21(B)</t>
  </si>
  <si>
    <t>2126000900</t>
  </si>
  <si>
    <t>TRS/CIPL/22-085</t>
  </si>
  <si>
    <t>2126000901</t>
  </si>
  <si>
    <t>TRS/CIPL/22-086</t>
  </si>
  <si>
    <t>Deferred Liability Creation to TRS ACCESSORIES LTD</t>
  </si>
  <si>
    <t>2113003193</t>
  </si>
  <si>
    <t>DPBCBD243705DAK</t>
  </si>
  <si>
    <t>2113003496</t>
  </si>
  <si>
    <t>DPBCBD247206DAK</t>
  </si>
  <si>
    <t>2113002867</t>
  </si>
  <si>
    <t>BBCDAK151016</t>
  </si>
  <si>
    <t>DPBCBD238619DAK</t>
  </si>
  <si>
    <t>2113002869</t>
  </si>
  <si>
    <t>DPBCBD238046DAK</t>
  </si>
  <si>
    <t>2126000905</t>
  </si>
  <si>
    <t>Deferred Liability Creation to Victory Bangla</t>
  </si>
  <si>
    <t>BBCDAK234919</t>
  </si>
  <si>
    <t>CIPL-VB20220323</t>
  </si>
  <si>
    <t>VICTORY BANGLA</t>
  </si>
  <si>
    <t>Western paper industries (BD)</t>
  </si>
  <si>
    <t>BBCDAK154102</t>
  </si>
  <si>
    <t>Winnitex Limited</t>
  </si>
  <si>
    <t>2113003429</t>
  </si>
  <si>
    <t>Deferred Liability Creation to WINNITEX LTD</t>
  </si>
  <si>
    <t>DPBCBD246316DAK</t>
  </si>
  <si>
    <t>2113003433</t>
  </si>
  <si>
    <t>BBCDAK236513</t>
  </si>
  <si>
    <t>DPBCBD246290DAK</t>
  </si>
  <si>
    <t>2113003492</t>
  </si>
  <si>
    <t>BBCDAK234186</t>
  </si>
  <si>
    <t>DPBCBD247187DAK</t>
  </si>
  <si>
    <t>2113003493</t>
  </si>
  <si>
    <t>DPBCBD247208DAK</t>
  </si>
  <si>
    <t>2113003494</t>
  </si>
  <si>
    <t>DPBCBD247214DAK</t>
  </si>
  <si>
    <t>2113003495</t>
  </si>
  <si>
    <t>DPBCBD247180DAK</t>
  </si>
  <si>
    <t>BBCDAK230749</t>
  </si>
  <si>
    <t>Deferred Liability Creation to YIXING LUCKY G AN L</t>
  </si>
  <si>
    <t>2113002938</t>
  </si>
  <si>
    <t>DPBCBD240224DAK</t>
  </si>
  <si>
    <t>2126000889</t>
  </si>
  <si>
    <t>IBCEPZ246090DAK</t>
  </si>
  <si>
    <t>DCUDAK234566</t>
  </si>
  <si>
    <t>DCUDAK230371</t>
  </si>
  <si>
    <t>2126000943</t>
  </si>
  <si>
    <t>IBCEPZ246531DAK</t>
  </si>
  <si>
    <t>2113002623</t>
  </si>
  <si>
    <t>BBCDAK152366</t>
  </si>
  <si>
    <t>DPBCBD234443DAK</t>
  </si>
  <si>
    <t>BBCDAK232212</t>
  </si>
  <si>
    <t>2113002935</t>
  </si>
  <si>
    <t>DPBCBD240596DAK</t>
  </si>
  <si>
    <t>2113003052</t>
  </si>
  <si>
    <t>DPBCBD241005DAK</t>
  </si>
  <si>
    <t>BBCDAK234808</t>
  </si>
  <si>
    <t>2113003273</t>
  </si>
  <si>
    <t>DPBCBD245596DAK</t>
  </si>
  <si>
    <t>2113003298</t>
  </si>
  <si>
    <t>DPBCBD246094DAK</t>
  </si>
  <si>
    <t>2113003272</t>
  </si>
  <si>
    <t>BBCDAK235132</t>
  </si>
  <si>
    <t>DPBCBD245365DAK</t>
  </si>
  <si>
    <t>2126000828</t>
  </si>
  <si>
    <t>Deferred Liability Creationt to American &amp; Efird</t>
  </si>
  <si>
    <t>1000019131</t>
  </si>
  <si>
    <t>2126000859</t>
  </si>
  <si>
    <t>Deferred Liability Settlement to Best Silica gel p</t>
  </si>
  <si>
    <t>BSPCI0604202201</t>
  </si>
  <si>
    <t>2126000858</t>
  </si>
  <si>
    <t>Deferred Liability Settlement to GREEN PAC BD</t>
  </si>
  <si>
    <t>DN-GP/CIPL/04/22</t>
  </si>
  <si>
    <t>2113003114</t>
  </si>
  <si>
    <t>Deferred Liability Settlement to PUDONG GARMENTS</t>
  </si>
  <si>
    <t>BBCDAK234221</t>
  </si>
  <si>
    <t>DPBCBD242876DAK</t>
  </si>
  <si>
    <t>HHL/2022/0099-B</t>
  </si>
  <si>
    <t>Direct Sales to Levis</t>
  </si>
  <si>
    <t>2108000134</t>
  </si>
  <si>
    <t>C3521LVPK0591-22</t>
  </si>
  <si>
    <t>2010200001</t>
  </si>
  <si>
    <t>2109000220</t>
  </si>
  <si>
    <t>Margin advance, ref-OBCDAK234631ARV</t>
  </si>
  <si>
    <t>2110000986</t>
  </si>
  <si>
    <t>MDGDAK050907</t>
  </si>
  <si>
    <t>C2000-12</t>
  </si>
  <si>
    <t>2108000087</t>
  </si>
  <si>
    <t>CIPL-MSGL-239-22</t>
  </si>
  <si>
    <t>CIPL-MSGL-241-22</t>
  </si>
  <si>
    <t>2108000096</t>
  </si>
  <si>
    <t>2108000143</t>
  </si>
  <si>
    <t>CIPL-MSGL-243-22</t>
  </si>
  <si>
    <t>2108000141</t>
  </si>
  <si>
    <t>N.INT.COM WASH SALES TO NEWAGE GARMENTS LTD</t>
  </si>
  <si>
    <t>C2021-268</t>
  </si>
  <si>
    <t>CIPL-NA-001-22</t>
  </si>
  <si>
    <t>2108000138</t>
  </si>
  <si>
    <t>N.INT.COM WASH SALES TO Rose Garments LTD</t>
  </si>
  <si>
    <t>C2016-343</t>
  </si>
  <si>
    <t>CIPL-ROSE-002-22</t>
  </si>
  <si>
    <t>2108000139</t>
  </si>
  <si>
    <t>CIPL-ROSE-001-22</t>
  </si>
  <si>
    <t>2108000092</t>
  </si>
  <si>
    <t>N.INT.COM WASH SALES TO SILVER COMPOSITE</t>
  </si>
  <si>
    <t>C2021-210</t>
  </si>
  <si>
    <t>CIPL-SLV-001-22</t>
  </si>
  <si>
    <t>2108000094</t>
  </si>
  <si>
    <t>N.INT.COM WASH SALES TO SNOWTEX SPORTSWEAR LTD.</t>
  </si>
  <si>
    <t>C2022-17</t>
  </si>
  <si>
    <t>CIPL-SNOWT-001-2</t>
  </si>
  <si>
    <t>2108000095</t>
  </si>
  <si>
    <t>CIPL-SNOWT-002-2</t>
  </si>
  <si>
    <t>2108000140</t>
  </si>
  <si>
    <t>CIPL-SNOWT-003-2</t>
  </si>
  <si>
    <t>2108000110</t>
  </si>
  <si>
    <t>SC3461UQ21KR158</t>
  </si>
  <si>
    <t>2108000113</t>
  </si>
  <si>
    <t>SC3461UQ21CN219</t>
  </si>
  <si>
    <t>2108000114</t>
  </si>
  <si>
    <t>SC3461UQ21LK215</t>
  </si>
  <si>
    <t>2108000116</t>
  </si>
  <si>
    <t>SC3461UQ21MY217</t>
  </si>
  <si>
    <t>2108000117</t>
  </si>
  <si>
    <t>SC3461UQ21SG216</t>
  </si>
  <si>
    <t>2108000118</t>
  </si>
  <si>
    <t>SC3461UQ21TH218</t>
  </si>
  <si>
    <t>2108000124</t>
  </si>
  <si>
    <t>SC3461UQ21US232</t>
  </si>
  <si>
    <t>2108000132</t>
  </si>
  <si>
    <t>SC3461UQ21US236</t>
  </si>
  <si>
    <t>UNIQLO for file no CIPL-03587</t>
  </si>
  <si>
    <t>UNIQLO for file no CIPL-03593</t>
  </si>
  <si>
    <t>UNIQLO for file no CIPL-03597</t>
  </si>
  <si>
    <t>C2016-84</t>
  </si>
  <si>
    <t>C2000-38</t>
  </si>
  <si>
    <t>Uniqlo</t>
  </si>
  <si>
    <t>Rose Garments LTD</t>
  </si>
  <si>
    <t>Cutting Edge Industries  Ltd.</t>
  </si>
  <si>
    <t>SNOWTEX SPORTSWEAR LTD.</t>
  </si>
  <si>
    <t>MASCOT FASHIONS LTD</t>
  </si>
  <si>
    <t>SILVER COMPOSITE TEXTILE MILLS</t>
  </si>
  <si>
    <t>NEWAGE GARMENTS LTD</t>
  </si>
  <si>
    <t>Jun'21</t>
  </si>
  <si>
    <t>10340150</t>
  </si>
  <si>
    <t>10340151</t>
  </si>
  <si>
    <t>10340152</t>
  </si>
  <si>
    <t>10340210</t>
  </si>
  <si>
    <t>10340220</t>
  </si>
  <si>
    <t>10340221</t>
  </si>
  <si>
    <t>10340230</t>
  </si>
  <si>
    <t>City Bank Limited (CBL)</t>
  </si>
  <si>
    <t>Current account in BDT (CBL)</t>
  </si>
  <si>
    <t>Current account in USD (CBL)</t>
  </si>
  <si>
    <t>50307008</t>
  </si>
  <si>
    <t>50309003</t>
  </si>
  <si>
    <t>Levis</t>
  </si>
  <si>
    <t xml:space="preserve">Mascot Garments Ltd </t>
  </si>
  <si>
    <t>SILVER COMPOSITE</t>
  </si>
  <si>
    <t>2109000268</t>
  </si>
  <si>
    <t>2126000957</t>
  </si>
  <si>
    <t>Deferred Liability Creation to Bangladesh IRIS CO.</t>
  </si>
  <si>
    <t>BD/IRIS/124-CIPL E</t>
  </si>
  <si>
    <t>BD/IRIS/124-CIPL</t>
  </si>
  <si>
    <t>Mr. Tanvir Ahmed</t>
  </si>
  <si>
    <t>Share money deposit received</t>
  </si>
  <si>
    <t xml:space="preserve">Receipt of share money deposit </t>
  </si>
  <si>
    <t>FY 2020-21</t>
  </si>
  <si>
    <t>FY 2021-22</t>
  </si>
  <si>
    <t>Jun'22</t>
  </si>
  <si>
    <t>1000/10340240</t>
  </si>
  <si>
    <t>CBL 1000241001285 M</t>
  </si>
  <si>
    <t>1000/10340250</t>
  </si>
  <si>
    <t>CBL 1000241001286 M</t>
  </si>
  <si>
    <t>1000/50603008</t>
  </si>
  <si>
    <t>Interest Paid - Bank</t>
  </si>
  <si>
    <t>C3513LVMY0753-22</t>
  </si>
  <si>
    <t>C3593UQ22TOM0876</t>
  </si>
  <si>
    <t>C3593UQ22SEN0877</t>
  </si>
  <si>
    <t>C3593UQ22HAK0878</t>
  </si>
  <si>
    <t>C3593UQ22NAG0879</t>
  </si>
  <si>
    <t>C3581UQ22TOK0920</t>
  </si>
  <si>
    <t>C3521LVLX0865-22</t>
  </si>
  <si>
    <t>C3581UQ22IN0939</t>
  </si>
  <si>
    <t>C3567LVLX0899-22</t>
  </si>
  <si>
    <t>C3581UQ22OSA0983</t>
  </si>
  <si>
    <t>C3547AMZ22US0918</t>
  </si>
  <si>
    <t>C3547AMZ22US0917</t>
  </si>
  <si>
    <t>C3547AMZ22US0916</t>
  </si>
  <si>
    <t>C3547AMZ22JP0912</t>
  </si>
  <si>
    <t>C3547AMZ22US0914</t>
  </si>
  <si>
    <t>C3547AMZ22US0915</t>
  </si>
  <si>
    <t>2108000180</t>
  </si>
  <si>
    <t>SC3578LVUS040-22</t>
  </si>
  <si>
    <t>2109000342</t>
  </si>
  <si>
    <t>C3592UQ22HNL0815</t>
  </si>
  <si>
    <t>2118001938</t>
  </si>
  <si>
    <t>C3581UQ22TOK0852</t>
  </si>
  <si>
    <t>2118001952</t>
  </si>
  <si>
    <t>C3581UQ22OSA0886</t>
  </si>
  <si>
    <t>2118001956</t>
  </si>
  <si>
    <t>C3577UQ22KR0840</t>
  </si>
  <si>
    <t>2118001961</t>
  </si>
  <si>
    <t>C3592UQ22TOM0883</t>
  </si>
  <si>
    <t>2118001962</t>
  </si>
  <si>
    <t>C3592UQ22SEN0884</t>
  </si>
  <si>
    <t>2118001963</t>
  </si>
  <si>
    <t>C3592UQ22SEN0908</t>
  </si>
  <si>
    <t>2118001964</t>
  </si>
  <si>
    <t>C3592UQ22HAK0909</t>
  </si>
  <si>
    <t>2118001965</t>
  </si>
  <si>
    <t>C3592UQ22NAG0910</t>
  </si>
  <si>
    <t>2118001966</t>
  </si>
  <si>
    <t>C3577UQ22KR0890</t>
  </si>
  <si>
    <t>2118001968</t>
  </si>
  <si>
    <t>C3521LVTR0904-22</t>
  </si>
  <si>
    <t>2118001970</t>
  </si>
  <si>
    <t>C3592UQ22TOM0907</t>
  </si>
  <si>
    <t>2118001971</t>
  </si>
  <si>
    <t>C3592UQ22OSA0911</t>
  </si>
  <si>
    <t>2118001972</t>
  </si>
  <si>
    <t>C3581UQ22OSA0919</t>
  </si>
  <si>
    <t>2118001974</t>
  </si>
  <si>
    <t>C3521LVCA0805-22</t>
  </si>
  <si>
    <t>2118001975</t>
  </si>
  <si>
    <t>C3521LVGR0905-22</t>
  </si>
  <si>
    <t>2118001976</t>
  </si>
  <si>
    <t>C3521LVGR0906-22</t>
  </si>
  <si>
    <t>2118001977</t>
  </si>
  <si>
    <t>C3514LVLX0853-22</t>
  </si>
  <si>
    <t>2118001978</t>
  </si>
  <si>
    <t>C3514LVLX0862-22</t>
  </si>
  <si>
    <t>2118001980</t>
  </si>
  <si>
    <t>C3540LVLX0854-22</t>
  </si>
  <si>
    <t>2118001981</t>
  </si>
  <si>
    <t>C3540LVLX0863-22</t>
  </si>
  <si>
    <t>2118001982</t>
  </si>
  <si>
    <t>2118001983</t>
  </si>
  <si>
    <t>2118001984</t>
  </si>
  <si>
    <t>2118001985</t>
  </si>
  <si>
    <t>2118001986</t>
  </si>
  <si>
    <t>2118001987</t>
  </si>
  <si>
    <t>C3592UQ22IN0891</t>
  </si>
  <si>
    <t>2118001988</t>
  </si>
  <si>
    <t>C3592UQ22KR0934</t>
  </si>
  <si>
    <t>2118001989</t>
  </si>
  <si>
    <t>C3592UQ22KR0935</t>
  </si>
  <si>
    <t>2118001990</t>
  </si>
  <si>
    <t>C3593UQ22TOM0926</t>
  </si>
  <si>
    <t>2118001991</t>
  </si>
  <si>
    <t>C3593UQ22SEN0927</t>
  </si>
  <si>
    <t>2118001992</t>
  </si>
  <si>
    <t>C3581UQ22IN0936</t>
  </si>
  <si>
    <t>2118001993</t>
  </si>
  <si>
    <t>C3593UQ22HAK0928</t>
  </si>
  <si>
    <t>2118001994</t>
  </si>
  <si>
    <t>C3593UQ22NAG0929</t>
  </si>
  <si>
    <t>2118001995</t>
  </si>
  <si>
    <t>C3593UQ22OSA0930</t>
  </si>
  <si>
    <t>2118001996</t>
  </si>
  <si>
    <t>C3593UQ22TOK0931</t>
  </si>
  <si>
    <t>2118001997</t>
  </si>
  <si>
    <t>C3592UQ22OSA0932</t>
  </si>
  <si>
    <t>2118001998</t>
  </si>
  <si>
    <t>C3592UQ22TOK0933</t>
  </si>
  <si>
    <t>2118001999</t>
  </si>
  <si>
    <t>C3581UQ22TOK0937</t>
  </si>
  <si>
    <t>2118002000</t>
  </si>
  <si>
    <t>C3592UQ22KR0938</t>
  </si>
  <si>
    <t>2118002002</t>
  </si>
  <si>
    <t>C3592UQ22IN0956</t>
  </si>
  <si>
    <t>2118002003</t>
  </si>
  <si>
    <t>C3592UQ22TOK0965</t>
  </si>
  <si>
    <t>2118002004</t>
  </si>
  <si>
    <t>C3592UQ22OSA0969</t>
  </si>
  <si>
    <t>2118002005</t>
  </si>
  <si>
    <t>C3591UQ22TOK0970</t>
  </si>
  <si>
    <t>2118002006</t>
  </si>
  <si>
    <t>C3541LVGR0951-22</t>
  </si>
  <si>
    <t>2118002007</t>
  </si>
  <si>
    <t>C3581UQ22PH0921</t>
  </si>
  <si>
    <t>2118002008</t>
  </si>
  <si>
    <t>C3592UQ22SEN0966</t>
  </si>
  <si>
    <t>2118002009</t>
  </si>
  <si>
    <t>C3592UQ22HAK0967</t>
  </si>
  <si>
    <t>2118002010</t>
  </si>
  <si>
    <t>C3592UQ22NAG0968</t>
  </si>
  <si>
    <t>2118002011</t>
  </si>
  <si>
    <t>C3526UQ22VN0972</t>
  </si>
  <si>
    <t>2118002012</t>
  </si>
  <si>
    <t>C3526UQ22VN0925</t>
  </si>
  <si>
    <t>2118002013</t>
  </si>
  <si>
    <t>C3564LVCL0953-22</t>
  </si>
  <si>
    <t>2118002014</t>
  </si>
  <si>
    <t>2118002015</t>
  </si>
  <si>
    <t>2118002016</t>
  </si>
  <si>
    <t>C3521LVMX0804-22</t>
  </si>
  <si>
    <t>2118002017</t>
  </si>
  <si>
    <t>C3539LVMX0814-22</t>
  </si>
  <si>
    <t>2118002018</t>
  </si>
  <si>
    <t>C3521LVMX0845-22</t>
  </si>
  <si>
    <t>2118002019</t>
  </si>
  <si>
    <t>C3521LVCA0856-22</t>
  </si>
  <si>
    <t>2118002020</t>
  </si>
  <si>
    <t>C3521LVCA0866-22</t>
  </si>
  <si>
    <t>2118002021</t>
  </si>
  <si>
    <t>C3535LVGR0952-22</t>
  </si>
  <si>
    <t>2118002022</t>
  </si>
  <si>
    <t>C3521LVLX0894-22</t>
  </si>
  <si>
    <t>2118002023</t>
  </si>
  <si>
    <t>C3516LVLX0941-22</t>
  </si>
  <si>
    <t>2118002024</t>
  </si>
  <si>
    <t>C3521LVLX0963-22</t>
  </si>
  <si>
    <t>2118002025</t>
  </si>
  <si>
    <t>C3541LVTW0950-22</t>
  </si>
  <si>
    <t>2118002026</t>
  </si>
  <si>
    <t>C3541LVGR0903-22</t>
  </si>
  <si>
    <t>2118002028</t>
  </si>
  <si>
    <t>C3564LVPE0954-22</t>
  </si>
  <si>
    <t>2118002030</t>
  </si>
  <si>
    <t>C3492LVGR0902-22</t>
  </si>
  <si>
    <t>2118002031</t>
  </si>
  <si>
    <t>C3516LVLX0942-22</t>
  </si>
  <si>
    <t>2118002039</t>
  </si>
  <si>
    <t>C3593UQ22HNL0940</t>
  </si>
  <si>
    <t>2118002041</t>
  </si>
  <si>
    <t>C3591UQ22TOK0976</t>
  </si>
  <si>
    <t>2118002042</t>
  </si>
  <si>
    <t>2118002043</t>
  </si>
  <si>
    <t>2118002044</t>
  </si>
  <si>
    <t>C3540LVMX0857-22</t>
  </si>
  <si>
    <t>2118002045</t>
  </si>
  <si>
    <t>C3517LVMX0867-22</t>
  </si>
  <si>
    <t>2118002046</t>
  </si>
  <si>
    <t>C3521LVCA0895-22</t>
  </si>
  <si>
    <t>2118002047</t>
  </si>
  <si>
    <t>C3539LVMX0896-22</t>
  </si>
  <si>
    <t>2118002048</t>
  </si>
  <si>
    <t>C3521LVCA0897-22</t>
  </si>
  <si>
    <t>2118002049</t>
  </si>
  <si>
    <t>C3521LVCA0943-22</t>
  </si>
  <si>
    <t>2118002050</t>
  </si>
  <si>
    <t>C3517LVMX0944-22</t>
  </si>
  <si>
    <t>2118002051</t>
  </si>
  <si>
    <t>C3517LVMX0974-22</t>
  </si>
  <si>
    <t>2118002052</t>
  </si>
  <si>
    <t>C3521LVCA0973-22</t>
  </si>
  <si>
    <t>2118002053</t>
  </si>
  <si>
    <t>C3564LVMX0945-22</t>
  </si>
  <si>
    <t>2118002054</t>
  </si>
  <si>
    <t>C3540LVLX0901-22</t>
  </si>
  <si>
    <t>2118002055</t>
  </si>
  <si>
    <t>C3581UQ22PH0971</t>
  </si>
  <si>
    <t>2118001967</t>
  </si>
  <si>
    <t>C3449AMZ22PL0835</t>
  </si>
  <si>
    <t>2118002029</t>
  </si>
  <si>
    <t>C3510AMZ22UK0763</t>
  </si>
  <si>
    <t>2118002032</t>
  </si>
  <si>
    <t>C3546AMZ22JP0957</t>
  </si>
  <si>
    <t>C3546AMZ22US0922</t>
  </si>
  <si>
    <t>C3546AMZ22US0923</t>
  </si>
  <si>
    <t>2118002058</t>
  </si>
  <si>
    <t>C3546AMZ22US0959</t>
  </si>
  <si>
    <t>2118002059</t>
  </si>
  <si>
    <t>C3546AMZ22US0960</t>
  </si>
  <si>
    <t>2118002060</t>
  </si>
  <si>
    <t>C3546AMZ22US0962</t>
  </si>
  <si>
    <t>2118002061</t>
  </si>
  <si>
    <t>C3546AMZ22US0961</t>
  </si>
  <si>
    <t>2118002062</t>
  </si>
  <si>
    <t>2118002063</t>
  </si>
  <si>
    <t>2118002064</t>
  </si>
  <si>
    <t>2118002065</t>
  </si>
  <si>
    <t>2118002066</t>
  </si>
  <si>
    <t>2118002067</t>
  </si>
  <si>
    <t>2126001040</t>
  </si>
  <si>
    <t>TS1737/22</t>
  </si>
  <si>
    <t>2113003998</t>
  </si>
  <si>
    <t>20220514TICH-B,20524TICH,20528TICH,20602TICH</t>
  </si>
  <si>
    <t>075122060509</t>
  </si>
  <si>
    <t>186BTB2214888</t>
  </si>
  <si>
    <t>Toray International (China) Co</t>
  </si>
  <si>
    <t>2113003769</t>
  </si>
  <si>
    <t>222CH366003-2,366003-3,6003-4,6003-5,6003-9,2026-3</t>
  </si>
  <si>
    <t>DPBCBD250809DAK</t>
  </si>
  <si>
    <t>2112014694</t>
  </si>
  <si>
    <t>ASL reconciliation with PGCL for the month JUN'22</t>
  </si>
  <si>
    <t>ASL RECON ON MAY</t>
  </si>
  <si>
    <t>2109000343</t>
  </si>
  <si>
    <t>CM adv rcvd, ref-186FIT2200565</t>
  </si>
  <si>
    <t>2109000280</t>
  </si>
  <si>
    <t>CM adv rcvd, ref-OBCDAK237030ARV</t>
  </si>
  <si>
    <t>2109000291</t>
  </si>
  <si>
    <t>CM adv rcvd, ref-OBCDAK237573ARV</t>
  </si>
  <si>
    <t>2109000308</t>
  </si>
  <si>
    <t>CM adv rcvd, ref-OBCDAK237739ARV</t>
  </si>
  <si>
    <t>2109000316</t>
  </si>
  <si>
    <t>CM adv rcvd, ref-OBCDAK238080ARV</t>
  </si>
  <si>
    <t>2109000338</t>
  </si>
  <si>
    <t>CM adv rcvd, ref-OBCDAK239099ARV</t>
  </si>
  <si>
    <t>CM adv rcvd, ref-OBCDAK239101ARV</t>
  </si>
  <si>
    <t>2109000340</t>
  </si>
  <si>
    <t>CM adv rcvd, ref-OBCDAK239132ARV</t>
  </si>
  <si>
    <t>2109000282</t>
  </si>
  <si>
    <t>2109000314</t>
  </si>
  <si>
    <t>C3517LVMX0671-22</t>
  </si>
  <si>
    <t>2109000315</t>
  </si>
  <si>
    <t>C3521LVCA0698-22</t>
  </si>
  <si>
    <t>2109000331</t>
  </si>
  <si>
    <t>C3521LVCA0774-22</t>
  </si>
  <si>
    <t>2113003669</t>
  </si>
  <si>
    <t>C3521LVTR0708-22</t>
  </si>
  <si>
    <t>2109000281</t>
  </si>
  <si>
    <t>CM advan adjusted, ref-OBCDAK234631ARV</t>
  </si>
  <si>
    <t>2109000288</t>
  </si>
  <si>
    <t>C3517LVMY0706-22</t>
  </si>
  <si>
    <t>2109000309</t>
  </si>
  <si>
    <t>C3577UQ22HNL0761</t>
  </si>
  <si>
    <t>2109000325</t>
  </si>
  <si>
    <t>2109000326</t>
  </si>
  <si>
    <t>C3577UQ22KR0818,</t>
  </si>
  <si>
    <t>2113003956</t>
  </si>
  <si>
    <t>C3521LVGR0751-22</t>
  </si>
  <si>
    <t>2109000328</t>
  </si>
  <si>
    <t>C3510AMZ22US0759</t>
  </si>
  <si>
    <t>2109000341</t>
  </si>
  <si>
    <t>SC3578LVSG024-22</t>
  </si>
  <si>
    <t>2109000273</t>
  </si>
  <si>
    <t>2109000274</t>
  </si>
  <si>
    <t>OBCDAK236721FTT</t>
  </si>
  <si>
    <t>2109000277</t>
  </si>
  <si>
    <t>CM advan adjusted, ref-OBCDAK235992ARV</t>
  </si>
  <si>
    <t>2109000283</t>
  </si>
  <si>
    <t>C3509AMZ22US0665</t>
  </si>
  <si>
    <t>2109000289</t>
  </si>
  <si>
    <t>2109000310</t>
  </si>
  <si>
    <t>C3509AMZ22PL0664</t>
  </si>
  <si>
    <t>2109000313</t>
  </si>
  <si>
    <t>C3509AMZ22UK0663</t>
  </si>
  <si>
    <t>2109000334</t>
  </si>
  <si>
    <t>C3510AMZ22PL0758</t>
  </si>
  <si>
    <t>CM advan adjusted, ref-OBCDAK235995ARV</t>
  </si>
  <si>
    <t>2109000312</t>
  </si>
  <si>
    <t>C3449AMZ22LB0737</t>
  </si>
  <si>
    <t>CM advan adjusted, ref-OBCDAK237030ARV</t>
  </si>
  <si>
    <t>CM advan adjusted, ref-OBCDAK237573ARV</t>
  </si>
  <si>
    <t>CM advan adjusted, ref-OBCDAK237739ARV</t>
  </si>
  <si>
    <t>2109000337</t>
  </si>
  <si>
    <t>C3545AMZ22US0819</t>
  </si>
  <si>
    <t>2109000322</t>
  </si>
  <si>
    <t>CM advan adjusted, ref-OBCDAK238080ARV</t>
  </si>
  <si>
    <t>C3510AMZ22JP0756</t>
  </si>
  <si>
    <t>CM advan adjusted, ref-OBCDAK239099ARV</t>
  </si>
  <si>
    <t>2126000952</t>
  </si>
  <si>
    <t>DDeferred Liability Creation to American &amp; Efird b</t>
  </si>
  <si>
    <t>SC-0000004752</t>
  </si>
  <si>
    <t>1000019940</t>
  </si>
  <si>
    <t>2126000944</t>
  </si>
  <si>
    <t>DDeferred Liability Creation to Envoy Textiles Ltd</t>
  </si>
  <si>
    <t>ETL/CIPL-751/2022/</t>
  </si>
  <si>
    <t>ETL/CIPL-751/202</t>
  </si>
  <si>
    <t>ENVOY TEXTILES LIMITED</t>
  </si>
  <si>
    <t>2126000945</t>
  </si>
  <si>
    <t>ETL/CIPL-764/202</t>
  </si>
  <si>
    <t>2126000946</t>
  </si>
  <si>
    <t>HHL/2022/0314</t>
  </si>
  <si>
    <t>2126000947</t>
  </si>
  <si>
    <t>DDeferred Liability Creation to EPYLLION LIMITED</t>
  </si>
  <si>
    <t>EPL/CIPL/343/2022</t>
  </si>
  <si>
    <t>EPL-22041262</t>
  </si>
  <si>
    <t>2126000948</t>
  </si>
  <si>
    <t>DDeferred Liability Creation to M &amp; U Packaging BD</t>
  </si>
  <si>
    <t>M &amp; U-0135/2022</t>
  </si>
  <si>
    <t>MPL-2022-1597</t>
  </si>
  <si>
    <t>2126000949</t>
  </si>
  <si>
    <t>M &amp; U-0141/2022</t>
  </si>
  <si>
    <t>MPL-2022-1593</t>
  </si>
  <si>
    <t>2126000950</t>
  </si>
  <si>
    <t>M &amp; U-0146/2022</t>
  </si>
  <si>
    <t>MPL-2022-1691</t>
  </si>
  <si>
    <t>2126000951</t>
  </si>
  <si>
    <t>M &amp; U-0172/2022</t>
  </si>
  <si>
    <t>MPL-2022-2181</t>
  </si>
  <si>
    <t>2126000955</t>
  </si>
  <si>
    <t>DDeferred Liability Creation to MAHEEN DIZAYN ETIK</t>
  </si>
  <si>
    <t>MAHEEN/1009/2022</t>
  </si>
  <si>
    <t>20220317/008874</t>
  </si>
  <si>
    <t>2126000956</t>
  </si>
  <si>
    <t>MAHEEN/1011/2022</t>
  </si>
  <si>
    <t>20220426/009153</t>
  </si>
  <si>
    <t>2126000954</t>
  </si>
  <si>
    <t>DDeferred Liability Creation to R-PAC BD LTD</t>
  </si>
  <si>
    <t>CIPL040422B</t>
  </si>
  <si>
    <t>3LC22/223001136</t>
  </si>
  <si>
    <t>2126000953</t>
  </si>
  <si>
    <t>DDeferred Liability Creation to TRS Accessories Lt</t>
  </si>
  <si>
    <t>TRS/CIPL-109/2022</t>
  </si>
  <si>
    <t>TRS/CIPL/22-110</t>
  </si>
  <si>
    <t>2126000976</t>
  </si>
  <si>
    <t>Deferred Liability Creation to 3RD BELL INTERNA</t>
  </si>
  <si>
    <t>BELL/CIPL-179-2022</t>
  </si>
  <si>
    <t>BELL/CIPL-179-20</t>
  </si>
  <si>
    <t>2126000974</t>
  </si>
  <si>
    <t>BELL/CIPL-180-20</t>
  </si>
  <si>
    <t>2126000975</t>
  </si>
  <si>
    <t>BELL/CIPL-181-2022</t>
  </si>
  <si>
    <t>BELL/CIPL-181-20</t>
  </si>
  <si>
    <t>2126001025</t>
  </si>
  <si>
    <t>Deferred Liability Creation to 3rd bell internatio</t>
  </si>
  <si>
    <t>3rd Bell/cipl-11/2</t>
  </si>
  <si>
    <t>BELL/CIPL-182-20</t>
  </si>
  <si>
    <t>2126001061</t>
  </si>
  <si>
    <t>Deferred Liability Creation to 3rd Bell Internatio</t>
  </si>
  <si>
    <t>3RD BELL/CIPL-184-</t>
  </si>
  <si>
    <t>BELL/CIPL-184-20</t>
  </si>
  <si>
    <t>2126001109</t>
  </si>
  <si>
    <t>BELL/CIPL-183-2022</t>
  </si>
  <si>
    <t>BELL/CIPL-183-20</t>
  </si>
  <si>
    <t>2126001102</t>
  </si>
  <si>
    <t>BELL/CIPL-188-2022</t>
  </si>
  <si>
    <t>BELL/CIPL-188-20</t>
  </si>
  <si>
    <t>2126001097</t>
  </si>
  <si>
    <t>Deferred Liability Creation to 3rd Bell Internnati</t>
  </si>
  <si>
    <t>BELL/CIPL-185-2022</t>
  </si>
  <si>
    <t>BELL/CIPL-185-20</t>
  </si>
  <si>
    <t>2126001098</t>
  </si>
  <si>
    <t>BELL/CIPL-186-2022</t>
  </si>
  <si>
    <t>BELL/CIPL-186-20</t>
  </si>
  <si>
    <t>2113003720</t>
  </si>
  <si>
    <t>Deferred Liability Creation to ABLE LEADER CO LTD</t>
  </si>
  <si>
    <t>BBCDAK237658</t>
  </si>
  <si>
    <t>DPBCBD249039DAK</t>
  </si>
  <si>
    <t>Able Leader Company Limited</t>
  </si>
  <si>
    <t>2113003759</t>
  </si>
  <si>
    <t>IBCPAM248237DAK</t>
  </si>
  <si>
    <t>2113003752</t>
  </si>
  <si>
    <t>IBCPAM247576DAK</t>
  </si>
  <si>
    <t>2113003753</t>
  </si>
  <si>
    <t>IBCPAM249452DAK</t>
  </si>
  <si>
    <t>2113003760</t>
  </si>
  <si>
    <t>IBCPAM247257DAK</t>
  </si>
  <si>
    <t>2113003761</t>
  </si>
  <si>
    <t>IBCPAM248581DAK</t>
  </si>
  <si>
    <t>2113003841</t>
  </si>
  <si>
    <t>IBCPAM251481DAK</t>
  </si>
  <si>
    <t>2113003845</t>
  </si>
  <si>
    <t>IBCPAM251478DAK</t>
  </si>
  <si>
    <t>2113003754</t>
  </si>
  <si>
    <t>IBCPAM247584DAK</t>
  </si>
  <si>
    <t>2113003755</t>
  </si>
  <si>
    <t>IBCPAM250372DAK</t>
  </si>
  <si>
    <t>2113003762</t>
  </si>
  <si>
    <t>IBCPAM247255DAK</t>
  </si>
  <si>
    <t>2113003842</t>
  </si>
  <si>
    <t>IBCPAM252531DAK</t>
  </si>
  <si>
    <t>2113003843</t>
  </si>
  <si>
    <t>IBCPAM251302DAK</t>
  </si>
  <si>
    <t>2113003757</t>
  </si>
  <si>
    <t>IBCPAM248253DAK</t>
  </si>
  <si>
    <t>2113003758</t>
  </si>
  <si>
    <t>IBCPAM249433DAK</t>
  </si>
  <si>
    <t>2113003763</t>
  </si>
  <si>
    <t>IBCPAM247824DAK</t>
  </si>
  <si>
    <t>2113003764</t>
  </si>
  <si>
    <t>IBCPAM247586DAK</t>
  </si>
  <si>
    <t>2113003765</t>
  </si>
  <si>
    <t>IBCPAM248575DAK</t>
  </si>
  <si>
    <t>2113003766</t>
  </si>
  <si>
    <t>IBCPAM247256DAK</t>
  </si>
  <si>
    <t>2113003844</t>
  </si>
  <si>
    <t>IBCPAM252389DAK</t>
  </si>
  <si>
    <t>2113003756</t>
  </si>
  <si>
    <t>DCUDAK2338521</t>
  </si>
  <si>
    <t>IBCPAM248201DAK</t>
  </si>
  <si>
    <t>2113003950</t>
  </si>
  <si>
    <t>Deferred Liability Creation to ALPHA START LTD</t>
  </si>
  <si>
    <t>LCA: 415198</t>
  </si>
  <si>
    <t>IBCPAM253139DAK</t>
  </si>
  <si>
    <t>2113003890</t>
  </si>
  <si>
    <t>IBCPAM253354DAK</t>
  </si>
  <si>
    <t>2113003868</t>
  </si>
  <si>
    <t>LCA-CBL-9085386</t>
  </si>
  <si>
    <t>186NLU2212624</t>
  </si>
  <si>
    <t>2113003869</t>
  </si>
  <si>
    <t>186NLU2212658</t>
  </si>
  <si>
    <t>2113003870</t>
  </si>
  <si>
    <t>186NLU2212659</t>
  </si>
  <si>
    <t>2113003871</t>
  </si>
  <si>
    <t>186NLU2212661</t>
  </si>
  <si>
    <t>2113003872</t>
  </si>
  <si>
    <t>186NLU2212664</t>
  </si>
  <si>
    <t>2113003873</t>
  </si>
  <si>
    <t>186NLU2212665</t>
  </si>
  <si>
    <t>2113003874</t>
  </si>
  <si>
    <t>186NLU2212666</t>
  </si>
  <si>
    <t>2113003875</t>
  </si>
  <si>
    <t>186NLU2212968</t>
  </si>
  <si>
    <t>2113003876</t>
  </si>
  <si>
    <t>186NLU2212972</t>
  </si>
  <si>
    <t>2113003877</t>
  </si>
  <si>
    <t>186NLU2212974</t>
  </si>
  <si>
    <t>2113003878</t>
  </si>
  <si>
    <t>186NLU2212975</t>
  </si>
  <si>
    <t>2113003879</t>
  </si>
  <si>
    <t>186NLU2212977</t>
  </si>
  <si>
    <t>2113003880</t>
  </si>
  <si>
    <t>186NLU2212978</t>
  </si>
  <si>
    <t>2113003881</t>
  </si>
  <si>
    <t>186NLU2212979</t>
  </si>
  <si>
    <t>2113003882</t>
  </si>
  <si>
    <t>186NLU2212981</t>
  </si>
  <si>
    <t>2126001089</t>
  </si>
  <si>
    <t>IBCPAM253140DAK</t>
  </si>
  <si>
    <t>2126000973</t>
  </si>
  <si>
    <t>1000004791</t>
  </si>
  <si>
    <t>2126000972</t>
  </si>
  <si>
    <t>1000020266</t>
  </si>
  <si>
    <t>2126000971</t>
  </si>
  <si>
    <t>1000020277</t>
  </si>
  <si>
    <t>2126000959</t>
  </si>
  <si>
    <t>Deferred Liability Creation to American &amp; Efird (B</t>
  </si>
  <si>
    <t>1000020147</t>
  </si>
  <si>
    <t>2126000958</t>
  </si>
  <si>
    <t>1000020153</t>
  </si>
  <si>
    <t>2126000961</t>
  </si>
  <si>
    <t>10000204724</t>
  </si>
  <si>
    <t>1000020149</t>
  </si>
  <si>
    <t>2126000985</t>
  </si>
  <si>
    <t>1000020438</t>
  </si>
  <si>
    <t>2126000984</t>
  </si>
  <si>
    <t>1000020441</t>
  </si>
  <si>
    <t>2126001053</t>
  </si>
  <si>
    <t>1000020681</t>
  </si>
  <si>
    <t>2126001064</t>
  </si>
  <si>
    <t>1000020728</t>
  </si>
  <si>
    <t>2126001062</t>
  </si>
  <si>
    <t>1000020744</t>
  </si>
  <si>
    <t>2126001063</t>
  </si>
  <si>
    <t>1000020755</t>
  </si>
  <si>
    <t>2126001076</t>
  </si>
  <si>
    <t>1000020763</t>
  </si>
  <si>
    <t>2126001075</t>
  </si>
  <si>
    <t>1000020842</t>
  </si>
  <si>
    <t>2126001103</t>
  </si>
  <si>
    <t>1000020948</t>
  </si>
  <si>
    <t>2126001104</t>
  </si>
  <si>
    <t>1000020955</t>
  </si>
  <si>
    <t>2126001105</t>
  </si>
  <si>
    <t>1000020971</t>
  </si>
  <si>
    <t>2126001023</t>
  </si>
  <si>
    <t>SC-0000004724</t>
  </si>
  <si>
    <t>1000020524</t>
  </si>
  <si>
    <t>2126001022</t>
  </si>
  <si>
    <t>SC-0000004795</t>
  </si>
  <si>
    <t>1000020609</t>
  </si>
  <si>
    <t>2126001024</t>
  </si>
  <si>
    <t>SC-0000004802</t>
  </si>
  <si>
    <t>1000020555</t>
  </si>
  <si>
    <t>2126001114</t>
  </si>
  <si>
    <t>1000020992</t>
  </si>
  <si>
    <t>2126001112</t>
  </si>
  <si>
    <t>SC-0000004851</t>
  </si>
  <si>
    <t>1000020994</t>
  </si>
  <si>
    <t>2126001111</t>
  </si>
  <si>
    <t>SC-0000004867</t>
  </si>
  <si>
    <t>1000020987</t>
  </si>
  <si>
    <t>2126001115</t>
  </si>
  <si>
    <t>SC-0000004903</t>
  </si>
  <si>
    <t>1000020990</t>
  </si>
  <si>
    <t>2126001113</t>
  </si>
  <si>
    <t>SC-0000004910</t>
  </si>
  <si>
    <t>1000020991</t>
  </si>
  <si>
    <t>2126000982</t>
  </si>
  <si>
    <t>120-CIPL EPIC/2022</t>
  </si>
  <si>
    <t>125-CIPL EPIC/20</t>
  </si>
  <si>
    <t>2126000981</t>
  </si>
  <si>
    <t>128-CIPL EPIC/2022</t>
  </si>
  <si>
    <t>128-CIPL EPIC/20</t>
  </si>
  <si>
    <t>2126001051</t>
  </si>
  <si>
    <t>141-CIPL EPIC/2022</t>
  </si>
  <si>
    <t>141-CIPL EPIC/20</t>
  </si>
  <si>
    <t>2126001050</t>
  </si>
  <si>
    <t>153-CIPL EPIC/2022</t>
  </si>
  <si>
    <t>153-CIPL EPIC/20</t>
  </si>
  <si>
    <t>2126001049</t>
  </si>
  <si>
    <t>156-CIPL EPIC/2022</t>
  </si>
  <si>
    <t>156-CIPL EPIC/20</t>
  </si>
  <si>
    <t>2113003723</t>
  </si>
  <si>
    <t>DPBCBD247765DAK</t>
  </si>
  <si>
    <t>2113003719</t>
  </si>
  <si>
    <t>BBCDAK236652</t>
  </si>
  <si>
    <t>DPBCBD247288DAK</t>
  </si>
  <si>
    <t>2113003771</t>
  </si>
  <si>
    <t>075122060444</t>
  </si>
  <si>
    <t>186BTB2210310</t>
  </si>
  <si>
    <t>2113003781</t>
  </si>
  <si>
    <t>186BTB2211350</t>
  </si>
  <si>
    <t>2113003800</t>
  </si>
  <si>
    <t>186BTB2212046</t>
  </si>
  <si>
    <t>2113003751</t>
  </si>
  <si>
    <t>DPBCBD248568DAK</t>
  </si>
  <si>
    <t>2113003994</t>
  </si>
  <si>
    <t>Deferred Liability Creation to BEIJING KAILONG YEI</t>
  </si>
  <si>
    <t>186BTB2214142</t>
  </si>
  <si>
    <t>2113003993</t>
  </si>
  <si>
    <t>075122060643</t>
  </si>
  <si>
    <t>186BTB2214028</t>
  </si>
  <si>
    <t>2113003892</t>
  </si>
  <si>
    <t>186BTB2213088</t>
  </si>
  <si>
    <t>2113003840</t>
  </si>
  <si>
    <t>BBCDAK237629</t>
  </si>
  <si>
    <t>DPBCBD252956DAK</t>
  </si>
  <si>
    <t>2126001106</t>
  </si>
  <si>
    <t>COIU3H/01206/21-22</t>
  </si>
  <si>
    <t>COIU3H/01206/21-</t>
  </si>
  <si>
    <t>2126001107</t>
  </si>
  <si>
    <t>Deferred Liability Creation to Best Silica gel pac</t>
  </si>
  <si>
    <t>BSPCI2206202201</t>
  </si>
  <si>
    <t>2126001038</t>
  </si>
  <si>
    <t>Deferred Liability Creation to Coats Bangladesh Lt</t>
  </si>
  <si>
    <t>TS1650/22</t>
  </si>
  <si>
    <t>2126001039</t>
  </si>
  <si>
    <t>TS1734/22</t>
  </si>
  <si>
    <t>2126001041</t>
  </si>
  <si>
    <t>TS1843/22</t>
  </si>
  <si>
    <t>2126001037</t>
  </si>
  <si>
    <t>TS1845/22</t>
  </si>
  <si>
    <t>2126001046</t>
  </si>
  <si>
    <t>TS1847/22</t>
  </si>
  <si>
    <t>2126001072</t>
  </si>
  <si>
    <t>TS2799/22</t>
  </si>
  <si>
    <t>2126001073</t>
  </si>
  <si>
    <t>TS2887/22</t>
  </si>
  <si>
    <t>2126001071</t>
  </si>
  <si>
    <t>TS3110/22</t>
  </si>
  <si>
    <t>2126001019</t>
  </si>
  <si>
    <t>Deferred Liability Creation to Envoy Textiles Ltd.</t>
  </si>
  <si>
    <t>ETL/CIL-847/2021/2</t>
  </si>
  <si>
    <t>CIL-847/2021/22</t>
  </si>
  <si>
    <t>2126000988</t>
  </si>
  <si>
    <t>EPL-22020455</t>
  </si>
  <si>
    <t>2126000934</t>
  </si>
  <si>
    <t>EPL-22030722</t>
  </si>
  <si>
    <t>2126001054</t>
  </si>
  <si>
    <t>EPL-22040958</t>
  </si>
  <si>
    <t>2126000989</t>
  </si>
  <si>
    <t>EPL-22041084</t>
  </si>
  <si>
    <t>2126000933</t>
  </si>
  <si>
    <t>EPL-22041158</t>
  </si>
  <si>
    <t>2126000932</t>
  </si>
  <si>
    <t>EPL-22041205</t>
  </si>
  <si>
    <t>2126001056</t>
  </si>
  <si>
    <t>EPL-22051323</t>
  </si>
  <si>
    <t>2126000987</t>
  </si>
  <si>
    <t>EPL-22051475</t>
  </si>
  <si>
    <t>2126000986</t>
  </si>
  <si>
    <t>EPL-22051492</t>
  </si>
  <si>
    <t>2126001092</t>
  </si>
  <si>
    <t>EPL-22051496</t>
  </si>
  <si>
    <t>2126001055</t>
  </si>
  <si>
    <t>EPL-22061658</t>
  </si>
  <si>
    <t>2126001065</t>
  </si>
  <si>
    <t>EPL-22061688</t>
  </si>
  <si>
    <t>2126001066</t>
  </si>
  <si>
    <t>EPL-22061689</t>
  </si>
  <si>
    <t>2126001130</t>
  </si>
  <si>
    <t>EPL-22061801</t>
  </si>
  <si>
    <t>2126001129</t>
  </si>
  <si>
    <t>EPL-22061810</t>
  </si>
  <si>
    <t>2126000963</t>
  </si>
  <si>
    <t>EPL/CIPL/241/2022</t>
  </si>
  <si>
    <t>EPL-22051328</t>
  </si>
  <si>
    <t>2126000962</t>
  </si>
  <si>
    <t>EPL/CIPL/323/2022</t>
  </si>
  <si>
    <t>EPL-22041176</t>
  </si>
  <si>
    <t>2126001116</t>
  </si>
  <si>
    <t>EPL/CIPL/352/2022</t>
  </si>
  <si>
    <t>EPL-22041263</t>
  </si>
  <si>
    <t>2126001091</t>
  </si>
  <si>
    <t>EPL/CIPL/389/2022</t>
  </si>
  <si>
    <t>EPL-2205415</t>
  </si>
  <si>
    <t>2126001117</t>
  </si>
  <si>
    <t>EPL/CIPL/407/2022</t>
  </si>
  <si>
    <t>EPL-22051491</t>
  </si>
  <si>
    <t>2126001140</t>
  </si>
  <si>
    <t>EPL-22061851</t>
  </si>
  <si>
    <t>2126001141</t>
  </si>
  <si>
    <t>EPL-22051414</t>
  </si>
  <si>
    <t>2126001052</t>
  </si>
  <si>
    <t>Deferred Liability Creation to GREEN PAC (BD) LTD</t>
  </si>
  <si>
    <t>DN-GP/CIPL/07/22</t>
  </si>
  <si>
    <t>2126000979</t>
  </si>
  <si>
    <t>Deferred Liability Creation to Green Pac BD Ltd</t>
  </si>
  <si>
    <t>DN-GP/CIPL/058&amp;6/2</t>
  </si>
  <si>
    <t>DN-GP/CIPL/058&amp;6</t>
  </si>
  <si>
    <t>Green Pac BD</t>
  </si>
  <si>
    <t>2126001074</t>
  </si>
  <si>
    <t>DN-GP/CIPL/10&amp;11</t>
  </si>
  <si>
    <t>2126001093</t>
  </si>
  <si>
    <t>Deferred Liability Creation to Green Pac BD LTD</t>
  </si>
  <si>
    <t>DN-GP/CIPL/12/22</t>
  </si>
  <si>
    <t>2126001121</t>
  </si>
  <si>
    <t>Deferred Liability Creation to GUNZE UNITED LIMITE</t>
  </si>
  <si>
    <t>BBCDAK235037</t>
  </si>
  <si>
    <t>IBCEPZ255189DAK</t>
  </si>
  <si>
    <t>2126001031</t>
  </si>
  <si>
    <t>IBCEPZ252548DAK</t>
  </si>
  <si>
    <t>2126001143</t>
  </si>
  <si>
    <t>BBCDAK239619</t>
  </si>
  <si>
    <t>HHL/2022/0449</t>
  </si>
  <si>
    <t>2126001144</t>
  </si>
  <si>
    <t>HHL/2022/0477</t>
  </si>
  <si>
    <t>2126000983</t>
  </si>
  <si>
    <t>Deferred Liability Creation to Hoorain HTF LTD</t>
  </si>
  <si>
    <t>DN-HOORAIN-22-01</t>
  </si>
  <si>
    <t>2126001126</t>
  </si>
  <si>
    <t>HHL/2022/0261</t>
  </si>
  <si>
    <t>2126001125</t>
  </si>
  <si>
    <t>HHL/2022/0391</t>
  </si>
  <si>
    <t>2126001128</t>
  </si>
  <si>
    <t>HHL/2022/0417</t>
  </si>
  <si>
    <t>2126001127</t>
  </si>
  <si>
    <t>HHL/2022/0438</t>
  </si>
  <si>
    <t>2126001021</t>
  </si>
  <si>
    <t>Deferred Liability Creation to Hoorian Htf Ltd</t>
  </si>
  <si>
    <t>HHL/2022/0203</t>
  </si>
  <si>
    <t>2126001020</t>
  </si>
  <si>
    <t>HHL/2022/0335</t>
  </si>
  <si>
    <t>2113003777</t>
  </si>
  <si>
    <t>Deferred Liability Creation to IDEAL FASTENER (BAN</t>
  </si>
  <si>
    <t>075122120486</t>
  </si>
  <si>
    <t>186BTB2211023</t>
  </si>
  <si>
    <t>2126001090</t>
  </si>
  <si>
    <t>186BTB2213130</t>
  </si>
  <si>
    <t>2126001017</t>
  </si>
  <si>
    <t>DPBLBD247732DAK</t>
  </si>
  <si>
    <t>2126001119</t>
  </si>
  <si>
    <t>BBCDAK239617</t>
  </si>
  <si>
    <t>DPBEPZ254817DAK</t>
  </si>
  <si>
    <t>2113003794</t>
  </si>
  <si>
    <t>075122060512</t>
  </si>
  <si>
    <t>186BTB2211667</t>
  </si>
  <si>
    <t>2113003695</t>
  </si>
  <si>
    <t>DPBCBD248482DAK</t>
  </si>
  <si>
    <t>2113003696</t>
  </si>
  <si>
    <t>DPBCBD250432DAK</t>
  </si>
  <si>
    <t>2113003729</t>
  </si>
  <si>
    <t>DPBCBD250039DAK</t>
  </si>
  <si>
    <t>2113003730</t>
  </si>
  <si>
    <t>DPBCBD252222DAK</t>
  </si>
  <si>
    <t>2113003715</t>
  </si>
  <si>
    <t>BBCDAK235180</t>
  </si>
  <si>
    <t>DPBCBD248512DAK</t>
  </si>
  <si>
    <t>2113003716</t>
  </si>
  <si>
    <t>DPBCBD250009DAK</t>
  </si>
  <si>
    <t>2113003847</t>
  </si>
  <si>
    <t>DPBCBD253738DAK</t>
  </si>
  <si>
    <t>2113003749</t>
  </si>
  <si>
    <t>DPBCBD248805DAK</t>
  </si>
  <si>
    <t>2113003788</t>
  </si>
  <si>
    <t>Deferred Liability Creation to Kiyokawa Co Ltd</t>
  </si>
  <si>
    <t>075122060514</t>
  </si>
  <si>
    <t>186BTB2211412</t>
  </si>
  <si>
    <t>2113003795</t>
  </si>
  <si>
    <t>186BTB2211670</t>
  </si>
  <si>
    <t>2113003700</t>
  </si>
  <si>
    <t>Deferred Liability Creation to KIYOKAWA CO, LTD</t>
  </si>
  <si>
    <t>DPBCBD248384DAK</t>
  </si>
  <si>
    <t>2113003773</t>
  </si>
  <si>
    <t>Deferred Liability Creation to KOHINOOR DYEING</t>
  </si>
  <si>
    <t>075122060506</t>
  </si>
  <si>
    <t>186BTB2210428</t>
  </si>
  <si>
    <t>2113003782</t>
  </si>
  <si>
    <t>186BTB2211361</t>
  </si>
  <si>
    <t>2113003783</t>
  </si>
  <si>
    <t>186BTB2211376</t>
  </si>
  <si>
    <t>2113003792</t>
  </si>
  <si>
    <t>186BTB2211426</t>
  </si>
  <si>
    <t>2113003793</t>
  </si>
  <si>
    <t>186BTB2211429</t>
  </si>
  <si>
    <t>2113003893</t>
  </si>
  <si>
    <t>186BTB2212301</t>
  </si>
  <si>
    <t>2113003894</t>
  </si>
  <si>
    <t>186BTB2213418</t>
  </si>
  <si>
    <t>2113003895</t>
  </si>
  <si>
    <t>186BTB2212312</t>
  </si>
  <si>
    <t>2113003896</t>
  </si>
  <si>
    <t>186BTB2212308</t>
  </si>
  <si>
    <t>2113003897</t>
  </si>
  <si>
    <t>186BTB2212304</t>
  </si>
  <si>
    <t>2113003898</t>
  </si>
  <si>
    <t>186BTB2212316</t>
  </si>
  <si>
    <t>2113003899</t>
  </si>
  <si>
    <t>186BTB2213671</t>
  </si>
  <si>
    <t>2113003718</t>
  </si>
  <si>
    <t>DPBCBD250718DAK</t>
  </si>
  <si>
    <t>2113003990</t>
  </si>
  <si>
    <t>186BTB2214139</t>
  </si>
  <si>
    <t>2113003991</t>
  </si>
  <si>
    <t>075122060619</t>
  </si>
  <si>
    <t>186BTB2214790</t>
  </si>
  <si>
    <t>2113003992</t>
  </si>
  <si>
    <t>186BTB2214789</t>
  </si>
  <si>
    <t>2113003744</t>
  </si>
  <si>
    <t>DPBCBD248692DAK</t>
  </si>
  <si>
    <t>2126001029</t>
  </si>
  <si>
    <t>DPBCBD250783DAK</t>
  </si>
  <si>
    <t>2126001138</t>
  </si>
  <si>
    <t>INV#2022/35</t>
  </si>
  <si>
    <t>2126001048</t>
  </si>
  <si>
    <t>Deferred Liability Creation to KP Accessories LTD</t>
  </si>
  <si>
    <t>INV#2022/30</t>
  </si>
  <si>
    <t>2113003787</t>
  </si>
  <si>
    <t>Deferred Liability Creation to Lai Tak Enterprises</t>
  </si>
  <si>
    <t>186BTB2211408</t>
  </si>
  <si>
    <t>2113003799</t>
  </si>
  <si>
    <t>2113003778</t>
  </si>
  <si>
    <t>075122060493</t>
  </si>
  <si>
    <t>186BTB2211033</t>
  </si>
  <si>
    <t>2126000990</t>
  </si>
  <si>
    <t>MPL-2022-2230</t>
  </si>
  <si>
    <t>2126001068</t>
  </si>
  <si>
    <t>MPL-2022-2747</t>
  </si>
  <si>
    <t>2126001067</t>
  </si>
  <si>
    <t>MPL-2022-2980</t>
  </si>
  <si>
    <t>2126001094</t>
  </si>
  <si>
    <t>20220430/009184</t>
  </si>
  <si>
    <t>2126000977</t>
  </si>
  <si>
    <t>20220517/009237</t>
  </si>
  <si>
    <t>2126001095</t>
  </si>
  <si>
    <t>20220522/009276</t>
  </si>
  <si>
    <t>2126001096</t>
  </si>
  <si>
    <t>20220514/009222</t>
  </si>
  <si>
    <t>2126001070</t>
  </si>
  <si>
    <t>20220601/009359</t>
  </si>
  <si>
    <t>2126001069</t>
  </si>
  <si>
    <t>20220612/009439</t>
  </si>
  <si>
    <t>2126000968</t>
  </si>
  <si>
    <t>MNZ/20220402/00897</t>
  </si>
  <si>
    <t>MNZ/20220402/008</t>
  </si>
  <si>
    <t>2126000964</t>
  </si>
  <si>
    <t>MNZ/20220517/00923</t>
  </si>
  <si>
    <t>MNZ/20220517/009</t>
  </si>
  <si>
    <t>2113003714</t>
  </si>
  <si>
    <t>Deferred Liability Creation to NANTONG SUNRISE</t>
  </si>
  <si>
    <t>DPBCBD249877DAK</t>
  </si>
  <si>
    <t>2113003791</t>
  </si>
  <si>
    <t>075122060504</t>
  </si>
  <si>
    <t>186BTB2211422</t>
  </si>
  <si>
    <t>2113003908</t>
  </si>
  <si>
    <t>186BTB2213097</t>
  </si>
  <si>
    <t>2113004000</t>
  </si>
  <si>
    <t>075122060706</t>
  </si>
  <si>
    <t>186BTB2214863</t>
  </si>
  <si>
    <t>2126001077</t>
  </si>
  <si>
    <t>Deferred Liability Creation to NATURUB ACCESS</t>
  </si>
  <si>
    <t>IBCEPZ252226DAK</t>
  </si>
  <si>
    <t>2126001078</t>
  </si>
  <si>
    <t>IBCEPZ254733DAK</t>
  </si>
  <si>
    <t>2126001079</t>
  </si>
  <si>
    <t>DCUDAK234729</t>
  </si>
  <si>
    <t>IBCEPZ254360DAK</t>
  </si>
  <si>
    <t>2126001080</t>
  </si>
  <si>
    <t>DCUDAK234891</t>
  </si>
  <si>
    <t>IBCEPZ254363DAK</t>
  </si>
  <si>
    <t>2126001000</t>
  </si>
  <si>
    <t>Deferred Liability Creation to NATURUB ACCESSORIE</t>
  </si>
  <si>
    <t>IBCEPZ250139DAK</t>
  </si>
  <si>
    <t>2126001133</t>
  </si>
  <si>
    <t>IBCEPZ256384DAK</t>
  </si>
  <si>
    <t>2113003722</t>
  </si>
  <si>
    <t>DPBCBD251011DAK</t>
  </si>
  <si>
    <t>2113003900</t>
  </si>
  <si>
    <t>075122060528</t>
  </si>
  <si>
    <t>186BTB2212432</t>
  </si>
  <si>
    <t>2113003901</t>
  </si>
  <si>
    <t>186BTB2213105</t>
  </si>
  <si>
    <t>2113003902</t>
  </si>
  <si>
    <t>186BTB2213682</t>
  </si>
  <si>
    <t>2113003997</t>
  </si>
  <si>
    <t>186BTB2214020</t>
  </si>
  <si>
    <t>2113003909</t>
  </si>
  <si>
    <t>075122060616</t>
  </si>
  <si>
    <t>186BTB2213219</t>
  </si>
  <si>
    <t>2113003910</t>
  </si>
  <si>
    <t>186BTB2213678</t>
  </si>
  <si>
    <t>2113003995</t>
  </si>
  <si>
    <t>186BTB2214175</t>
  </si>
  <si>
    <t>2113003838</t>
  </si>
  <si>
    <t>DPBCBD253213DAK</t>
  </si>
  <si>
    <t>2126001118</t>
  </si>
  <si>
    <t>BBCDAK238967</t>
  </si>
  <si>
    <t>DPBCOR254861DAK</t>
  </si>
  <si>
    <t>2113003775</t>
  </si>
  <si>
    <t>Deferred Liability Creation to NISHAT MILLS#LTD</t>
  </si>
  <si>
    <t>075122060357</t>
  </si>
  <si>
    <t>186BTB2210517</t>
  </si>
  <si>
    <t>2113003802</t>
  </si>
  <si>
    <t>186BTB2212137</t>
  </si>
  <si>
    <t>2113003779</t>
  </si>
  <si>
    <t>186BTB2211036</t>
  </si>
  <si>
    <t>2113003797</t>
  </si>
  <si>
    <t>186BTB2211945</t>
  </si>
  <si>
    <t>2113003801</t>
  </si>
  <si>
    <t>186BTB2212133</t>
  </si>
  <si>
    <t>2126000978</t>
  </si>
  <si>
    <t>OTA/180/22</t>
  </si>
  <si>
    <t>2126001139</t>
  </si>
  <si>
    <t>OTA/187/2022</t>
  </si>
  <si>
    <t>OTA/187/22</t>
  </si>
  <si>
    <t>2126001014</t>
  </si>
  <si>
    <t>Deferred Liability Creation to ORIGIN TRIMS &amp; ACCE</t>
  </si>
  <si>
    <t>DCUDAK236500</t>
  </si>
  <si>
    <t>IBCLOC251318DAK</t>
  </si>
  <si>
    <t>2126001083</t>
  </si>
  <si>
    <t>IBCEPZ254558DAK</t>
  </si>
  <si>
    <t>2126001122</t>
  </si>
  <si>
    <t>IBCEPZ255186DAK</t>
  </si>
  <si>
    <t>2126001123</t>
  </si>
  <si>
    <t>IBCEPZ255188DAK</t>
  </si>
  <si>
    <t>2126001085</t>
  </si>
  <si>
    <t>OIL/CIPL/10/04/22(</t>
  </si>
  <si>
    <t>IBCEPZ254176DAK</t>
  </si>
  <si>
    <t>2126001084</t>
  </si>
  <si>
    <t>OIL/CIPL/11/05/22(</t>
  </si>
  <si>
    <t>IBCEPZ254741DAK</t>
  </si>
  <si>
    <t>2126001035</t>
  </si>
  <si>
    <t>IBCEPZ252433DAK</t>
  </si>
  <si>
    <t>2126001034</t>
  </si>
  <si>
    <t>DCUDAK238334</t>
  </si>
  <si>
    <t>IBCEPZ253039DAK</t>
  </si>
  <si>
    <t>2126001086</t>
  </si>
  <si>
    <t>268225-SC  DCUDAK2</t>
  </si>
  <si>
    <t>IBCEPZ254185DAK</t>
  </si>
  <si>
    <t>2126000994</t>
  </si>
  <si>
    <t>Deferred Liability Creation to PAXAR BD LTD</t>
  </si>
  <si>
    <t>IBCEPZ248609DAK</t>
  </si>
  <si>
    <t>2126000995</t>
  </si>
  <si>
    <t>IBCEPZ249013DAK</t>
  </si>
  <si>
    <t>2126000998</t>
  </si>
  <si>
    <t>IBCEPZ249316DAK</t>
  </si>
  <si>
    <t>2126001007</t>
  </si>
  <si>
    <t>IBCEPZ249014DAK</t>
  </si>
  <si>
    <t>2126001008</t>
  </si>
  <si>
    <t>IBCEPZ252175DAK</t>
  </si>
  <si>
    <t>2126001005</t>
  </si>
  <si>
    <t>IBCEPZ251721DAK</t>
  </si>
  <si>
    <t>2126001015</t>
  </si>
  <si>
    <t>IBCEPZ250540DAK</t>
  </si>
  <si>
    <t>2126001099</t>
  </si>
  <si>
    <t>03LC22/223001613</t>
  </si>
  <si>
    <t>2126000969</t>
  </si>
  <si>
    <t>3LC22/223001226</t>
  </si>
  <si>
    <t>2126001059</t>
  </si>
  <si>
    <t>B03LC22/223001280</t>
  </si>
  <si>
    <t>3LC22/223001280</t>
  </si>
  <si>
    <t>2126001057</t>
  </si>
  <si>
    <t>B03LC22/223001614</t>
  </si>
  <si>
    <t>3LC22/223001614</t>
  </si>
  <si>
    <t>2126001060</t>
  </si>
  <si>
    <t>B03LC22/223001616</t>
  </si>
  <si>
    <t>3LC22/223001616</t>
  </si>
  <si>
    <t>2126001058</t>
  </si>
  <si>
    <t>B03LC22/223001708</t>
  </si>
  <si>
    <t>3LC22/223001708</t>
  </si>
  <si>
    <t>2126000967</t>
  </si>
  <si>
    <t>BO3LC22/223001214</t>
  </si>
  <si>
    <t>3LC22/223001214</t>
  </si>
  <si>
    <t>2126001044</t>
  </si>
  <si>
    <t>BO3LC22/223001267</t>
  </si>
  <si>
    <t>03LC22/223001267</t>
  </si>
  <si>
    <t>2126000966</t>
  </si>
  <si>
    <t>BO3LC22/223001268</t>
  </si>
  <si>
    <t>3LC22/223001268</t>
  </si>
  <si>
    <t>2126000965</t>
  </si>
  <si>
    <t>BO3LC22/223001269</t>
  </si>
  <si>
    <t>BO3LC22/22300126</t>
  </si>
  <si>
    <t>2126001042</t>
  </si>
  <si>
    <t>BO3LC22/223001279</t>
  </si>
  <si>
    <t>03LC22/223001279</t>
  </si>
  <si>
    <t>2126001043</t>
  </si>
  <si>
    <t>BO3LC22/223001493</t>
  </si>
  <si>
    <t>03LC22/223001493</t>
  </si>
  <si>
    <t>2126001045</t>
  </si>
  <si>
    <t>BO3LC22/223001494</t>
  </si>
  <si>
    <t>03LC22/223001494</t>
  </si>
  <si>
    <t>2126000980</t>
  </si>
  <si>
    <t>Deferred Liability Creation to RPAC BD LTD</t>
  </si>
  <si>
    <t>BO3LC22/223001324</t>
  </si>
  <si>
    <t>O3LC22/223001324</t>
  </si>
  <si>
    <t>2126001131</t>
  </si>
  <si>
    <t>Deferred Liability Creation to Sadia Textile Mills</t>
  </si>
  <si>
    <t>ML/CIPL/10524/2022</t>
  </si>
  <si>
    <t>ML/CIPL/10524/20</t>
  </si>
  <si>
    <t>SADIA TEXTILE MILLS LIMITED</t>
  </si>
  <si>
    <t>2126001142</t>
  </si>
  <si>
    <t>Deferred Liability Creation to SADIA TEXTILE MILLS</t>
  </si>
  <si>
    <t>STML/CIPL/09/2022</t>
  </si>
  <si>
    <t>ML/CIPL/10532/20</t>
  </si>
  <si>
    <t>2113003697</t>
  </si>
  <si>
    <t>Deferred Liability Creation to SAPPHIRE FINISHI</t>
  </si>
  <si>
    <t>DPBCBD248363DAK</t>
  </si>
  <si>
    <t>2113003698</t>
  </si>
  <si>
    <t>DPBCBD250733DAK</t>
  </si>
  <si>
    <t>2113003770</t>
  </si>
  <si>
    <t>186BTB2210285186</t>
  </si>
  <si>
    <t>2113003721</t>
  </si>
  <si>
    <t>DPBCBD251424DAK</t>
  </si>
  <si>
    <t>2113003731</t>
  </si>
  <si>
    <t>DPBCBD250787DAK</t>
  </si>
  <si>
    <t>2113003903</t>
  </si>
  <si>
    <t>186BTB2213110</t>
  </si>
  <si>
    <t>2113003904</t>
  </si>
  <si>
    <t>186BTB2213108</t>
  </si>
  <si>
    <t>2113004001</t>
  </si>
  <si>
    <t>186BTB2214016</t>
  </si>
  <si>
    <t>2113003780</t>
  </si>
  <si>
    <t>Deferred Liability Creation to SARENA TEXTILE</t>
  </si>
  <si>
    <t>186BTB2211048</t>
  </si>
  <si>
    <t>2113003887</t>
  </si>
  <si>
    <t>Deferred Liability Creation to SARENA TEXTILE IND</t>
  </si>
  <si>
    <t>BBCDAK237770</t>
  </si>
  <si>
    <t>DPBCBD253817DAK</t>
  </si>
  <si>
    <t>2113003888</t>
  </si>
  <si>
    <t>BBCDAK239307</t>
  </si>
  <si>
    <t>DPBCOR254146DAK</t>
  </si>
  <si>
    <t>2113003728</t>
  </si>
  <si>
    <t>Deferred Liability Creation to SHENZHEN WEIXING</t>
  </si>
  <si>
    <t>BBCDAK233548</t>
  </si>
  <si>
    <t>DPBCBD250445DAK</t>
  </si>
  <si>
    <t>2113003717</t>
  </si>
  <si>
    <t>DPBCBD250429DAK</t>
  </si>
  <si>
    <t>2113003694</t>
  </si>
  <si>
    <t>DPBCBD250480DAK</t>
  </si>
  <si>
    <t>2113003911</t>
  </si>
  <si>
    <t>075122060517</t>
  </si>
  <si>
    <t>186BTB2213523</t>
  </si>
  <si>
    <t>2113003839</t>
  </si>
  <si>
    <t>DPBCBD253198DAK</t>
  </si>
  <si>
    <t>2113003750</t>
  </si>
  <si>
    <t>Deferred Liability Creation to SHIMADA SHOJI CO</t>
  </si>
  <si>
    <t>DPBCBD250059DAK</t>
  </si>
  <si>
    <t>2113003963</t>
  </si>
  <si>
    <t>BBCDAK239838</t>
  </si>
  <si>
    <t>DPBCOR255686DAK</t>
  </si>
  <si>
    <t>2126001132</t>
  </si>
  <si>
    <t>Deferred Liability Creation to SHIMADA SHOJI CO.,</t>
  </si>
  <si>
    <t>IBCEPZ255754DAK</t>
  </si>
  <si>
    <t>2126000997</t>
  </si>
  <si>
    <t>Deferred Liability Creation to SML Packaging Solut</t>
  </si>
  <si>
    <t>IBCDAO250130DAK</t>
  </si>
  <si>
    <t>2126001003</t>
  </si>
  <si>
    <t>IBCDAO250143DAK</t>
  </si>
  <si>
    <t>2126001016</t>
  </si>
  <si>
    <t>DCUDAK236968</t>
  </si>
  <si>
    <t>IBCDAO252177DAK</t>
  </si>
  <si>
    <t>2126001137</t>
  </si>
  <si>
    <t>IBCDAO256203DAK</t>
  </si>
  <si>
    <t>2126001087</t>
  </si>
  <si>
    <t>16-05-2022-ABC</t>
  </si>
  <si>
    <t>IBCDAO254212DAK</t>
  </si>
  <si>
    <t>2113003891</t>
  </si>
  <si>
    <t>Deferred Liability Creation to SUNSHINE ACCESSORIE</t>
  </si>
  <si>
    <t>075122120518</t>
  </si>
  <si>
    <t>186BTB2212477</t>
  </si>
  <si>
    <t>SUNSHINE ACCESSORIES BD. LTD.</t>
  </si>
  <si>
    <t>2126001030</t>
  </si>
  <si>
    <t>Deferred Liability Creation to Taiwan Bangla Speci</t>
  </si>
  <si>
    <t>IBCEPZ252180DAK</t>
  </si>
  <si>
    <t>2126001124</t>
  </si>
  <si>
    <t>IBCEPZ255448DAK</t>
  </si>
  <si>
    <t>2113003999</t>
  </si>
  <si>
    <t>Deferred Liability Creation to TORAY INTERNATIONAL</t>
  </si>
  <si>
    <t>186BTB2214886</t>
  </si>
  <si>
    <t>2113003964</t>
  </si>
  <si>
    <t>DPBCBD256151DAK</t>
  </si>
  <si>
    <t>2113003965</t>
  </si>
  <si>
    <t>DPBCBD256059DAK</t>
  </si>
  <si>
    <t>2113003966</t>
  </si>
  <si>
    <t>DPBCBD256058DAK</t>
  </si>
  <si>
    <t>2113003967</t>
  </si>
  <si>
    <t>DPBCBD256174DAK</t>
  </si>
  <si>
    <t>2126001120</t>
  </si>
  <si>
    <t>Deferred Liability Creation to TORAY INTERNATIONAT</t>
  </si>
  <si>
    <t>DPBCBD255135DAK</t>
  </si>
  <si>
    <t>2126000960</t>
  </si>
  <si>
    <t>Deferred Liability Creation to TRS Accessories lTD</t>
  </si>
  <si>
    <t>TRS/CIPL/22-111</t>
  </si>
  <si>
    <t>2126001108</t>
  </si>
  <si>
    <t>TRS/CIPL-156/2022</t>
  </si>
  <si>
    <t>TRS/CIPL/22-140</t>
  </si>
  <si>
    <t>2126000970</t>
  </si>
  <si>
    <t>TRS/CIPL/22-116</t>
  </si>
  <si>
    <t>2126001047</t>
  </si>
  <si>
    <t>TRS/CIPL/22-128</t>
  </si>
  <si>
    <t>2126001026</t>
  </si>
  <si>
    <t>TRS/CIPL-140/2022</t>
  </si>
  <si>
    <t>TRS/CIPL/22-126</t>
  </si>
  <si>
    <t>2113003905</t>
  </si>
  <si>
    <t>Deferred Liability Creation to VARDHMAN TEXTIES LT</t>
  </si>
  <si>
    <t>075122060523</t>
  </si>
  <si>
    <t>186BTB2213236</t>
  </si>
  <si>
    <t>2113003906</t>
  </si>
  <si>
    <t>186BTB2213413</t>
  </si>
  <si>
    <t>2113003693</t>
  </si>
  <si>
    <t>DPBCBD251745DAK</t>
  </si>
  <si>
    <t>2113003727</t>
  </si>
  <si>
    <t>DPBCBD249341DAK</t>
  </si>
  <si>
    <t>2113003987</t>
  </si>
  <si>
    <t>186BTB2214019</t>
  </si>
  <si>
    <t>2113003988</t>
  </si>
  <si>
    <t>186BTB2214021</t>
  </si>
  <si>
    <t>2113003989</t>
  </si>
  <si>
    <t>186BTB2214345</t>
  </si>
  <si>
    <t>2113003886</t>
  </si>
  <si>
    <t>DPBCBD253592DAK</t>
  </si>
  <si>
    <t>2126000991</t>
  </si>
  <si>
    <t>Deferred Liability Creation to VICTOR BANGLA</t>
  </si>
  <si>
    <t>CIPL-VB20220517</t>
  </si>
  <si>
    <t>2126001110</t>
  </si>
  <si>
    <t>Deferred Liability Creation to Victory Bangla Ltd</t>
  </si>
  <si>
    <t>CIPL-VB20220602</t>
  </si>
  <si>
    <t>2126001033</t>
  </si>
  <si>
    <t>Deferred Liability Creation to Western paper indus</t>
  </si>
  <si>
    <t>DCUDAK237445</t>
  </si>
  <si>
    <t>IBCEPZ253528DAK</t>
  </si>
  <si>
    <t>2113003996</t>
  </si>
  <si>
    <t>Deferred Liability Creation to YA DONG (HONG KONG)</t>
  </si>
  <si>
    <t>075122060656</t>
  </si>
  <si>
    <t>186BTB2214809</t>
  </si>
  <si>
    <t>2113003733</t>
  </si>
  <si>
    <t>DPBCBD248371DAK</t>
  </si>
  <si>
    <t>2113003734</t>
  </si>
  <si>
    <t>DPBCBD250779DAK</t>
  </si>
  <si>
    <t>2113003962</t>
  </si>
  <si>
    <t>DPBCBD255147DAK</t>
  </si>
  <si>
    <t>2113003774</t>
  </si>
  <si>
    <t>Deferred Liability Creation to Yixing Lucky G</t>
  </si>
  <si>
    <t>075122060440</t>
  </si>
  <si>
    <t>186BTB2210505</t>
  </si>
  <si>
    <t>2113003776</t>
  </si>
  <si>
    <t>186BTB2210715</t>
  </si>
  <si>
    <t>2126000992</t>
  </si>
  <si>
    <t>DCUDAK151448</t>
  </si>
  <si>
    <t>IBCEPZ252181DAK</t>
  </si>
  <si>
    <t>2126001006</t>
  </si>
  <si>
    <t>IBCEPZ248627DAK</t>
  </si>
  <si>
    <t>2126001009</t>
  </si>
  <si>
    <t>IBCEPZ250107DAK</t>
  </si>
  <si>
    <t>2126001018</t>
  </si>
  <si>
    <t>IBCEPZ248610DAK</t>
  </si>
  <si>
    <t>2126001032</t>
  </si>
  <si>
    <t>IBCEPZ253532DAK</t>
  </si>
  <si>
    <t>2126001036</t>
  </si>
  <si>
    <t>IBCEPZ252768DAK</t>
  </si>
  <si>
    <t>2126001135</t>
  </si>
  <si>
    <t>IBCEPZ256410DAK</t>
  </si>
  <si>
    <t>2126001134</t>
  </si>
  <si>
    <t>DCUDAK240053</t>
  </si>
  <si>
    <t>IBCEPZ256039DAK</t>
  </si>
  <si>
    <t>2113003692</t>
  </si>
  <si>
    <t>DPBCBD249504DAK</t>
  </si>
  <si>
    <t>2113003724</t>
  </si>
  <si>
    <t>DPBCBD248524DAK</t>
  </si>
  <si>
    <t>2113003725</t>
  </si>
  <si>
    <t>DPBCBD248885DAK</t>
  </si>
  <si>
    <t>2113003726</t>
  </si>
  <si>
    <t>DPBCBD250441DAK</t>
  </si>
  <si>
    <t>2113003703</t>
  </si>
  <si>
    <t>DPBCBD250785DAK</t>
  </si>
  <si>
    <t>2113003704</t>
  </si>
  <si>
    <t>DPBCBD248942DAK</t>
  </si>
  <si>
    <t>2113003705</t>
  </si>
  <si>
    <t>DPBCBD251609DAK</t>
  </si>
  <si>
    <t>2113003706</t>
  </si>
  <si>
    <t>DPBCBD250105DAK</t>
  </si>
  <si>
    <t>2113003708</t>
  </si>
  <si>
    <t>DPBCBD250768DAK</t>
  </si>
  <si>
    <t>2113003709</t>
  </si>
  <si>
    <t>DPBCBD251962DAK</t>
  </si>
  <si>
    <t>2113003737</t>
  </si>
  <si>
    <t>DPBCBD250721DAK</t>
  </si>
  <si>
    <t>2113003738</t>
  </si>
  <si>
    <t>DPBCBD251554DAK</t>
  </si>
  <si>
    <t>2113003739</t>
  </si>
  <si>
    <t>DPBCBD250717DAK</t>
  </si>
  <si>
    <t>2113003740</t>
  </si>
  <si>
    <t>DPBCBD251637DAK</t>
  </si>
  <si>
    <t>2113003741</t>
  </si>
  <si>
    <t>DPBCBD250080DAK</t>
  </si>
  <si>
    <t>2113003711</t>
  </si>
  <si>
    <t>DPBCBD248953DAK</t>
  </si>
  <si>
    <t>2113003712</t>
  </si>
  <si>
    <t>DPBCBD250722DAK</t>
  </si>
  <si>
    <t>2113003713</t>
  </si>
  <si>
    <t>DPBCBD249530DAK</t>
  </si>
  <si>
    <t>2113003784</t>
  </si>
  <si>
    <t>075122060470</t>
  </si>
  <si>
    <t>186BTB2211386</t>
  </si>
  <si>
    <t>2113003785</t>
  </si>
  <si>
    <t>186BTB2211394</t>
  </si>
  <si>
    <t>2113003789</t>
  </si>
  <si>
    <t>186BTB2211418</t>
  </si>
  <si>
    <t>2113003790</t>
  </si>
  <si>
    <t>186BTB2211419</t>
  </si>
  <si>
    <t>2113003798</t>
  </si>
  <si>
    <t>186BTB2212040</t>
  </si>
  <si>
    <t>2113003742</t>
  </si>
  <si>
    <t>DPBCBD250450DAK</t>
  </si>
  <si>
    <t>2113003743</t>
  </si>
  <si>
    <t>DPBCBD251969DAK</t>
  </si>
  <si>
    <t>2113003746</t>
  </si>
  <si>
    <t>DPBCBD249704DAK</t>
  </si>
  <si>
    <t>2113003747</t>
  </si>
  <si>
    <t>DPBCBD248745DAK</t>
  </si>
  <si>
    <t>2113003748</t>
  </si>
  <si>
    <t>DPBCBD250027DAK</t>
  </si>
  <si>
    <t>2126001027</t>
  </si>
  <si>
    <t>DPBCBD250169DAK</t>
  </si>
  <si>
    <t>2126001136</t>
  </si>
  <si>
    <t>Deferred Liability Settlement to OSMAN INTERLINING</t>
  </si>
  <si>
    <t>DEPZ-OIL-2580</t>
  </si>
  <si>
    <t>IBCEPZ256033DAK</t>
  </si>
  <si>
    <t>2126001028</t>
  </si>
  <si>
    <t>Deferred Liability Settlemet to KOHINOOR DYEING</t>
  </si>
  <si>
    <t>DPBCBD250723DAK</t>
  </si>
  <si>
    <t>2108000213</t>
  </si>
  <si>
    <t>C3521LVPK0709-22</t>
  </si>
  <si>
    <t>2108000214</t>
  </si>
  <si>
    <t>C3521LVPK0775-22</t>
  </si>
  <si>
    <t>2108000229</t>
  </si>
  <si>
    <t>C3521LVPK0834-22</t>
  </si>
  <si>
    <t>2108000220</t>
  </si>
  <si>
    <t>INT.COM WASH SALES TO  EGMCL-DEPZ</t>
  </si>
  <si>
    <t>0000002020</t>
  </si>
  <si>
    <t>CIPL-EGS-01-22</t>
  </si>
  <si>
    <t>2108000233</t>
  </si>
  <si>
    <t>INT.COM WASH SALES TO EGMACL-UNIT-2</t>
  </si>
  <si>
    <t>CIPL-EGS-02-22</t>
  </si>
  <si>
    <t>2108000234</t>
  </si>
  <si>
    <t>CIPL-EGS-03-22</t>
  </si>
  <si>
    <t>2108000235</t>
  </si>
  <si>
    <t>CIPL-EGS-04-22</t>
  </si>
  <si>
    <t>2112014171</t>
  </si>
  <si>
    <t>LEVIS for file no CIPL-03514</t>
  </si>
  <si>
    <t>GRN-2022-15731</t>
  </si>
  <si>
    <t>2112014342</t>
  </si>
  <si>
    <t>LEVIS for file no CIPL-03533</t>
  </si>
  <si>
    <t>GRN-2022-16300</t>
  </si>
  <si>
    <t>2112014651</t>
  </si>
  <si>
    <t>GRN-2022-16652</t>
  </si>
  <si>
    <t>2112014168</t>
  </si>
  <si>
    <t>LEVIS for file no CIPL-03573</t>
  </si>
  <si>
    <t>GRN-2022-15721</t>
  </si>
  <si>
    <t>2112014343</t>
  </si>
  <si>
    <t>LEVIS for file no CIPL-03606</t>
  </si>
  <si>
    <t>GRN-2022-16301</t>
  </si>
  <si>
    <t>2112014475</t>
  </si>
  <si>
    <t>GRN-2022-16575</t>
  </si>
  <si>
    <t>2112014474</t>
  </si>
  <si>
    <t>LEVIS for file no CIPL-03607</t>
  </si>
  <si>
    <t>GRN-2022-16561</t>
  </si>
  <si>
    <t>2112014341</t>
  </si>
  <si>
    <t>LEVIS for file no CIPL-03608</t>
  </si>
  <si>
    <t>GRN-2022-16297</t>
  </si>
  <si>
    <t>2112014140</t>
  </si>
  <si>
    <t>LEVIS for file no CIPL-03609</t>
  </si>
  <si>
    <t>GRN-2022-15634</t>
  </si>
  <si>
    <t>2108000230</t>
  </si>
  <si>
    <t>N.INT.COM WASH SALES TO Dird Garments Ltd.</t>
  </si>
  <si>
    <t>C2021-101</t>
  </si>
  <si>
    <t>CIPL-DIRD-003-22</t>
  </si>
  <si>
    <t>2108000221</t>
  </si>
  <si>
    <t>N.INT.COM WASH SALES TO DIRD GARMENTS LTD.</t>
  </si>
  <si>
    <t>CIPL-DIRD-001-22</t>
  </si>
  <si>
    <t>2108000222</t>
  </si>
  <si>
    <t>CIPL-DIRD-002-22</t>
  </si>
  <si>
    <t>2108000218</t>
  </si>
  <si>
    <t>CIPL-MSGL-244-22</t>
  </si>
  <si>
    <t>2108000231</t>
  </si>
  <si>
    <t>CIPL-MSGL-245-22</t>
  </si>
  <si>
    <t>2108000236</t>
  </si>
  <si>
    <t>N.INT.COM WASH SALES TO SAN APPARELS LTD.</t>
  </si>
  <si>
    <t>C2022-27</t>
  </si>
  <si>
    <t>CIPL-SAN-01-22</t>
  </si>
  <si>
    <t>2108000215</t>
  </si>
  <si>
    <t>CIPL-SNOWT-004-2</t>
  </si>
  <si>
    <t>2108000216</t>
  </si>
  <si>
    <t>CIPL-SNOWT-005-2</t>
  </si>
  <si>
    <t>2108000232</t>
  </si>
  <si>
    <t>CIPL-SNOWT-006-2</t>
  </si>
  <si>
    <t>2112014489</t>
  </si>
  <si>
    <t>NAUTICA for file no CIPL-03625</t>
  </si>
  <si>
    <t>GRN-2022-16629</t>
  </si>
  <si>
    <t>2112014499</t>
  </si>
  <si>
    <t>GRN-2022-16725</t>
  </si>
  <si>
    <t>2108000150</t>
  </si>
  <si>
    <t>SC3578LVBE038-22</t>
  </si>
  <si>
    <t>2108000151</t>
  </si>
  <si>
    <t>SC3578LVBE072-22</t>
  </si>
  <si>
    <t>2108000152</t>
  </si>
  <si>
    <t>SC3578LVBE085-22</t>
  </si>
  <si>
    <t>2108000153</t>
  </si>
  <si>
    <t>SC3578LVBE095-22</t>
  </si>
  <si>
    <t>2108000154</t>
  </si>
  <si>
    <t>SC3578LVCA026-22</t>
  </si>
  <si>
    <t>2108000155</t>
  </si>
  <si>
    <t>SC3578LVCA037-22</t>
  </si>
  <si>
    <t>2108000156</t>
  </si>
  <si>
    <t>SC3578LVCA071-22</t>
  </si>
  <si>
    <t>2108000157</t>
  </si>
  <si>
    <t>SC3578LVFR060-22</t>
  </si>
  <si>
    <t>2108000158</t>
  </si>
  <si>
    <t>SC3578LVMX070-22</t>
  </si>
  <si>
    <t>2108000159</t>
  </si>
  <si>
    <t>SC3578LVMX094-22</t>
  </si>
  <si>
    <t>2108000160</t>
  </si>
  <si>
    <t>SC3578LVPA015-22</t>
  </si>
  <si>
    <t>2108000161</t>
  </si>
  <si>
    <t>SC3578LVPA043-22</t>
  </si>
  <si>
    <t>2108000162</t>
  </si>
  <si>
    <t>SC3578LVPA059-22</t>
  </si>
  <si>
    <t>2108000164</t>
  </si>
  <si>
    <t>SC3578LVSG048-22</t>
  </si>
  <si>
    <t>2108000165</t>
  </si>
  <si>
    <t>SC3578LVSG067-22</t>
  </si>
  <si>
    <t>2108000166</t>
  </si>
  <si>
    <t>SC3578LVUS017-22</t>
  </si>
  <si>
    <t>2108000167</t>
  </si>
  <si>
    <t>SC3578LVUS018-22</t>
  </si>
  <si>
    <t>2108000168</t>
  </si>
  <si>
    <t>SC3578LVUS019-22</t>
  </si>
  <si>
    <t>2108000169</t>
  </si>
  <si>
    <t>SC3578LVUS020-22</t>
  </si>
  <si>
    <t>2108000170</t>
  </si>
  <si>
    <t>SC3578LVUS027-22</t>
  </si>
  <si>
    <t>2108000171</t>
  </si>
  <si>
    <t>SC3578LVUS028-22</t>
  </si>
  <si>
    <t>2108000172</t>
  </si>
  <si>
    <t>SC3578LVUS029-22</t>
  </si>
  <si>
    <t>2108000173</t>
  </si>
  <si>
    <t>SC3578LVUS030-22</t>
  </si>
  <si>
    <t>2108000174</t>
  </si>
  <si>
    <t>SC3578LVUS032-22</t>
  </si>
  <si>
    <t>2108000175</t>
  </si>
  <si>
    <t>SC3578LVUS033-22</t>
  </si>
  <si>
    <t>2108000176</t>
  </si>
  <si>
    <t>SC3578LVUS034-22</t>
  </si>
  <si>
    <t>2108000177</t>
  </si>
  <si>
    <t>SC3578LVUS035-22</t>
  </si>
  <si>
    <t>2108000178</t>
  </si>
  <si>
    <t>SC3578LVUS036-22</t>
  </si>
  <si>
    <t>2108000179</t>
  </si>
  <si>
    <t>SC3578LVUS039-22</t>
  </si>
  <si>
    <t>2108000181</t>
  </si>
  <si>
    <t>SC3578LVUS041-22</t>
  </si>
  <si>
    <t>2108000182</t>
  </si>
  <si>
    <t>SC3578LVUS042-22</t>
  </si>
  <si>
    <t>2108000183</t>
  </si>
  <si>
    <t>SC3578LVUS044-22</t>
  </si>
  <si>
    <t>2108000184</t>
  </si>
  <si>
    <t>SC3578LVUS045-22</t>
  </si>
  <si>
    <t>2108000185</t>
  </si>
  <si>
    <t>SC3578LVUS047-22</t>
  </si>
  <si>
    <t>2108000186</t>
  </si>
  <si>
    <t>SC3578LVUS053-22</t>
  </si>
  <si>
    <t>2108000187</t>
  </si>
  <si>
    <t>SC3578LVUS054-22</t>
  </si>
  <si>
    <t>2108000188</t>
  </si>
  <si>
    <t>SC3578LVUS055-22</t>
  </si>
  <si>
    <t>2108000189</t>
  </si>
  <si>
    <t>SC3578LVUS056-22</t>
  </si>
  <si>
    <t>2108000190</t>
  </si>
  <si>
    <t>SC3578LVUS057-22</t>
  </si>
  <si>
    <t>2108000191</t>
  </si>
  <si>
    <t>SC3578LVUS062-22</t>
  </si>
  <si>
    <t>2108000192</t>
  </si>
  <si>
    <t>SC3578LVUS063-22</t>
  </si>
  <si>
    <t>2108000193</t>
  </si>
  <si>
    <t>SC3578LVUS064-22</t>
  </si>
  <si>
    <t>2108000194</t>
  </si>
  <si>
    <t>SC3578LVUS065-22</t>
  </si>
  <si>
    <t>2108000195</t>
  </si>
  <si>
    <t>SC3578LVUS066-22</t>
  </si>
  <si>
    <t>2108000196</t>
  </si>
  <si>
    <t>SC3578LVUS074-22</t>
  </si>
  <si>
    <t>2108000197</t>
  </si>
  <si>
    <t>SC3578LVUS075-22</t>
  </si>
  <si>
    <t>2108000198</t>
  </si>
  <si>
    <t>SC3578LVUS076-22</t>
  </si>
  <si>
    <t>2108000199</t>
  </si>
  <si>
    <t>SC3578LVUS080-22</t>
  </si>
  <si>
    <t>2108000200</t>
  </si>
  <si>
    <t>SC3578LVUS081-22</t>
  </si>
  <si>
    <t>2108000201</t>
  </si>
  <si>
    <t>SC3578LVUS082-22</t>
  </si>
  <si>
    <t>2108000202</t>
  </si>
  <si>
    <t>SC3578LVUS083-22</t>
  </si>
  <si>
    <t>2108000203</t>
  </si>
  <si>
    <t>SC3578LVUS084-22</t>
  </si>
  <si>
    <t>2108000204</t>
  </si>
  <si>
    <t>SC3578LVUS086-22</t>
  </si>
  <si>
    <t>2108000205</t>
  </si>
  <si>
    <t>SC3578LVUS088-22</t>
  </si>
  <si>
    <t>2108000206</t>
  </si>
  <si>
    <t>SC3578LVUS089-22</t>
  </si>
  <si>
    <t>2108000207</t>
  </si>
  <si>
    <t>SC3578LVUS090-22</t>
  </si>
  <si>
    <t>2108000208</t>
  </si>
  <si>
    <t>SC3578LVUS091-22</t>
  </si>
  <si>
    <t>2108000209</t>
  </si>
  <si>
    <t>SC3578LVUS092-22</t>
  </si>
  <si>
    <t>2108000210</t>
  </si>
  <si>
    <t>SC3578LVUS093-22</t>
  </si>
  <si>
    <t>2108000211</t>
  </si>
  <si>
    <t>SC3578LVUS096-22</t>
  </si>
  <si>
    <t>2108000212</t>
  </si>
  <si>
    <t>SC3578LVUS097-22</t>
  </si>
  <si>
    <t>2108000228</t>
  </si>
  <si>
    <t>Stocklot sales to EDL HK</t>
  </si>
  <si>
    <t>CTH22STK0790UAE</t>
  </si>
  <si>
    <t>2112014498</t>
  </si>
  <si>
    <t>UNIQLO for file no CIPL-03581</t>
  </si>
  <si>
    <t>GRN-2022-16722</t>
  </si>
  <si>
    <t>2112014179</t>
  </si>
  <si>
    <t>GRN-2022-15864</t>
  </si>
  <si>
    <t>2112014456</t>
  </si>
  <si>
    <t>GRN-2022-16381</t>
  </si>
  <si>
    <t>2112014358</t>
  </si>
  <si>
    <t>GRN-2022-16382</t>
  </si>
  <si>
    <t>2112013118</t>
  </si>
  <si>
    <t>UNIQLO for file no CIPL-03595</t>
  </si>
  <si>
    <t>GRN-2022-13239</t>
  </si>
  <si>
    <t>2112013831</t>
  </si>
  <si>
    <t>GRN-2022-14534</t>
  </si>
  <si>
    <t>2112014180</t>
  </si>
  <si>
    <t>UNIQLO for file no CIPL-03596</t>
  </si>
  <si>
    <t>GRN-2022-15867</t>
  </si>
  <si>
    <t>2112014181</t>
  </si>
  <si>
    <t>GRN-2022-15871</t>
  </si>
  <si>
    <t>2112014196</t>
  </si>
  <si>
    <t>GRN-2022-16009</t>
  </si>
  <si>
    <t>2112013833</t>
  </si>
  <si>
    <t>GRN-2022-14538</t>
  </si>
  <si>
    <t>2112014178</t>
  </si>
  <si>
    <t>GRN-2022-15863</t>
  </si>
  <si>
    <t>2112013832</t>
  </si>
  <si>
    <t>UNIQLO for file no CIPL-03623</t>
  </si>
  <si>
    <t>GRN-2022-14536</t>
  </si>
  <si>
    <t>2112014172</t>
  </si>
  <si>
    <t>GRN-2022-15734</t>
  </si>
  <si>
    <t>2112013836</t>
  </si>
  <si>
    <t>UNIQLO for file no CIPL-03626</t>
  </si>
  <si>
    <t>GRN-2022-14541</t>
  </si>
  <si>
    <t>2112014170</t>
  </si>
  <si>
    <t>GRN-2022-15730</t>
  </si>
  <si>
    <t>2112013837</t>
  </si>
  <si>
    <t>UNIQLO for file no CIPL-03627</t>
  </si>
  <si>
    <t>GRN-2022-14542</t>
  </si>
  <si>
    <t>2112013891</t>
  </si>
  <si>
    <t>GRN-2022-14976</t>
  </si>
  <si>
    <t>2112014357</t>
  </si>
  <si>
    <t>GRN-2022-16380</t>
  </si>
  <si>
    <t>2112014490</t>
  </si>
  <si>
    <t>UNIQLO for file no CIPL-03663</t>
  </si>
  <si>
    <t>GRN-2022-16630</t>
  </si>
  <si>
    <t>SAN APPARELS LTD.</t>
  </si>
  <si>
    <t>DIRD GARMENTS LTD.</t>
  </si>
  <si>
    <t>50603008</t>
  </si>
  <si>
    <t>10340240</t>
  </si>
  <si>
    <t>10340250</t>
  </si>
  <si>
    <t>20100020</t>
  </si>
  <si>
    <t>2118002068</t>
  </si>
  <si>
    <t>2118002069</t>
  </si>
  <si>
    <t>SA</t>
  </si>
  <si>
    <t>2103010019</t>
  </si>
  <si>
    <t>Restatement GL Jun</t>
  </si>
  <si>
    <t>JUN 22 BDT</t>
  </si>
  <si>
    <t>As at 30 June 2022</t>
  </si>
  <si>
    <t xml:space="preserve"> 30 June 2022</t>
  </si>
  <si>
    <t>30 June 2022</t>
  </si>
  <si>
    <t>For the year ended 30 June 2022</t>
  </si>
  <si>
    <t>Balance as at 30 June 2022</t>
  </si>
  <si>
    <t>Balance at 1 July 2020</t>
  </si>
  <si>
    <t>Balance at 30 June 2022</t>
  </si>
  <si>
    <t>At 30 June 2022</t>
  </si>
  <si>
    <t>At 1 July 2021</t>
  </si>
  <si>
    <t>2022</t>
  </si>
  <si>
    <t>2021</t>
  </si>
  <si>
    <t>2022
USD</t>
  </si>
  <si>
    <t>Balance as at
01 July 2021</t>
  </si>
  <si>
    <t>Total 2021-22</t>
  </si>
  <si>
    <t>Above Taka 3,000 per month</t>
  </si>
  <si>
    <t>Below Taka 3,000 per month</t>
  </si>
  <si>
    <t>Security expenses</t>
  </si>
  <si>
    <t>Professional fees &amp; compliance expenses</t>
  </si>
  <si>
    <t>2219000016</t>
  </si>
  <si>
    <t>2219000056</t>
  </si>
  <si>
    <t>40</t>
  </si>
  <si>
    <t>2103010053</t>
  </si>
  <si>
    <t>BDT GL restatement June 22</t>
  </si>
  <si>
    <t>Jun 22</t>
  </si>
  <si>
    <t>C3581UQ22TOK0852 PARTIAL RCVD</t>
  </si>
  <si>
    <t>2219000033</t>
  </si>
  <si>
    <t>2219000015</t>
  </si>
  <si>
    <t>2219000018</t>
  </si>
  <si>
    <t>2219000064</t>
  </si>
  <si>
    <t>2219000057</t>
  </si>
  <si>
    <t>2219000069</t>
  </si>
  <si>
    <t>2219000065</t>
  </si>
  <si>
    <t>2219000004</t>
  </si>
  <si>
    <t>2219000006</t>
  </si>
  <si>
    <t>2219000010</t>
  </si>
  <si>
    <t>2219000025</t>
  </si>
  <si>
    <t>2219000026</t>
  </si>
  <si>
    <t>2219000067</t>
  </si>
  <si>
    <t>2219000017</t>
  </si>
  <si>
    <t>2219000047</t>
  </si>
  <si>
    <t>2219000053</t>
  </si>
  <si>
    <t>2219000048</t>
  </si>
  <si>
    <t>2219000054</t>
  </si>
  <si>
    <t>2219000063</t>
  </si>
  <si>
    <t>2219000049</t>
  </si>
  <si>
    <t>2219000045</t>
  </si>
  <si>
    <t>2219000039</t>
  </si>
  <si>
    <t>2219000041</t>
  </si>
  <si>
    <t>2219000040</t>
  </si>
  <si>
    <t>2219000042</t>
  </si>
  <si>
    <t>2219000023</t>
  </si>
  <si>
    <t>2219000043</t>
  </si>
  <si>
    <t>2219000031</t>
  </si>
  <si>
    <t>2219000028</t>
  </si>
  <si>
    <t>2219000030</t>
  </si>
  <si>
    <t>2219000024</t>
  </si>
  <si>
    <t>2219000027</t>
  </si>
  <si>
    <t>2219000022</t>
  </si>
  <si>
    <t>2219000014</t>
  </si>
  <si>
    <t>2219000013</t>
  </si>
  <si>
    <t>2219000003</t>
  </si>
  <si>
    <t>2219000019</t>
  </si>
  <si>
    <t>2219000059</t>
  </si>
  <si>
    <t>2219000055</t>
  </si>
  <si>
    <t>2219000052</t>
  </si>
  <si>
    <t>2219000051</t>
  </si>
  <si>
    <t>2219000002</t>
  </si>
  <si>
    <t>2219000062</t>
  </si>
  <si>
    <t>2219000061</t>
  </si>
  <si>
    <t>2219000005</t>
  </si>
  <si>
    <t>2219000009</t>
  </si>
  <si>
    <t>2219000020</t>
  </si>
  <si>
    <t>2219000038</t>
  </si>
  <si>
    <t>2219000066</t>
  </si>
  <si>
    <t>2219000044</t>
  </si>
  <si>
    <t>2219000046</t>
  </si>
  <si>
    <t>2219000050</t>
  </si>
  <si>
    <t>2219000060</t>
  </si>
  <si>
    <t>2219000058</t>
  </si>
  <si>
    <t>2219000000</t>
  </si>
  <si>
    <t>2219000021</t>
  </si>
  <si>
    <t>2219000070</t>
  </si>
  <si>
    <t>2219000029</t>
  </si>
  <si>
    <t>2219000037</t>
  </si>
  <si>
    <t>2219000001</t>
  </si>
  <si>
    <t>2219000007</t>
  </si>
  <si>
    <t>2219000008</t>
  </si>
  <si>
    <t>2219000035</t>
  </si>
  <si>
    <t>2219000032</t>
  </si>
  <si>
    <t>2219000034</t>
  </si>
  <si>
    <t>2219000036</t>
  </si>
  <si>
    <t>2219000011</t>
  </si>
  <si>
    <t>2219000012</t>
  </si>
  <si>
    <t>2219000068</t>
  </si>
  <si>
    <t>12</t>
  </si>
  <si>
    <t>2109000350</t>
  </si>
  <si>
    <t>FIT-TRADE-EDLHK-JUN-22</t>
  </si>
  <si>
    <t>FIT-TRADE-JUN-22</t>
  </si>
  <si>
    <t>Gain/(loss) on disposal of property, plant and equipment</t>
  </si>
  <si>
    <t>(Gain)/loss on disposal of property, plant and equipment</t>
  </si>
  <si>
    <t xml:space="preserve">Less: Interest on lease paid </t>
  </si>
  <si>
    <t>Payment of lease liability</t>
  </si>
  <si>
    <t>Capital assets in progress</t>
  </si>
  <si>
    <t>Advances paid for capital expenses</t>
  </si>
  <si>
    <t xml:space="preserve">Financial expenses comprise the interest on external borrowings, leases and bank charges, and are recognized as they accrue. </t>
  </si>
  <si>
    <t>Provision of Jun'2</t>
  </si>
  <si>
    <t>Factory Gas-Garments</t>
  </si>
  <si>
    <t>Factory Gas-Washing</t>
  </si>
  <si>
    <t>Factory Gas-Wrinkle free</t>
  </si>
  <si>
    <t>Factory Electricity-Garments</t>
  </si>
  <si>
    <t>Factory Electricity-Washing</t>
  </si>
  <si>
    <t>Factory Electricity-Wrinkle free</t>
  </si>
  <si>
    <t>INSURANCE FOR IMPORT - June'21</t>
  </si>
  <si>
    <t>INSURANCE FOR Machinery IMPORT - June'21</t>
  </si>
  <si>
    <t>INSURANCE FOR EXPORT (Inland -Up to port) - June'2</t>
  </si>
  <si>
    <t>INSURANCE FOR EXPORT (Vendor warehouse) - June'21</t>
  </si>
  <si>
    <t>Cash/volt insurance coverage</t>
  </si>
  <si>
    <t>Courier charges - June'21</t>
  </si>
  <si>
    <t>Local Transportation Bill /June'2021</t>
  </si>
  <si>
    <t>Import air freight charges</t>
  </si>
  <si>
    <t>Inspection charges - UNIQLO - June'2021</t>
  </si>
  <si>
    <t>Testing charges for Walmart - Sep'2020</t>
  </si>
  <si>
    <t>Lab testing charges for Levi's June'2021</t>
  </si>
  <si>
    <t>Walmart Security Audit fee</t>
  </si>
  <si>
    <t>Machine hire charges -June'2021</t>
  </si>
  <si>
    <t>Vehicle Fuel &amp; rent - June'2021</t>
  </si>
  <si>
    <t>Fuel cost - June'2021 ( Garments )</t>
  </si>
  <si>
    <t>3 private cars repair &amp; maintenance</t>
  </si>
  <si>
    <t>Shaft key</t>
  </si>
  <si>
    <t>Driver over time - June'21</t>
  </si>
  <si>
    <t>Workers incentive paid</t>
  </si>
  <si>
    <t>GA -Compliance Expenses</t>
  </si>
  <si>
    <t>Cabin Guide Shoe, Counter Guide Shoe</t>
  </si>
  <si>
    <t>Auto cutter Annual service charg gerber</t>
  </si>
  <si>
    <t>GA -Rates/Taxes/License Renewal Etc</t>
  </si>
  <si>
    <t>Vehicle Repair &amp; Maintance</t>
  </si>
  <si>
    <t>BL/FCR FEE</t>
  </si>
  <si>
    <t>BL Charge</t>
  </si>
  <si>
    <t>Compliance Auual audit expenses</t>
  </si>
  <si>
    <t>Uniqlo air freight charges</t>
  </si>
  <si>
    <t>Annual air ticke charges of Randika</t>
  </si>
  <si>
    <t>Buyer entertainment expenses</t>
  </si>
  <si>
    <t>Lunch for Epic staff ( stock count )</t>
  </si>
  <si>
    <t>Labour charges for shipment work</t>
  </si>
  <si>
    <t>Repair &amp; Maintenance (Production Maintenance) AMC</t>
  </si>
  <si>
    <t>Land and property investigation</t>
  </si>
  <si>
    <t>Interest on Govt. stimulus loan</t>
  </si>
  <si>
    <t>IP phone monthly charges June'21</t>
  </si>
  <si>
    <t>Print service Bill for month of June'21</t>
  </si>
  <si>
    <t>Export C&amp;F charges</t>
  </si>
  <si>
    <t>Local Transportation Bill June'2021</t>
  </si>
  <si>
    <t>Stamp+BL Fee,Reciptable charge,Form marc</t>
  </si>
  <si>
    <t>Spare part of Bullmer cutter</t>
  </si>
  <si>
    <t>Spare part of embroidery machine</t>
  </si>
  <si>
    <t>Care Label Machine Parts &amp; Services</t>
  </si>
  <si>
    <t>ROLLER BIG HP-1000 Repairing</t>
  </si>
  <si>
    <t>Courier Bill for Oct 20</t>
  </si>
  <si>
    <t>Repair &amp; Maintenance (Production Maintenance)</t>
  </si>
  <si>
    <t>Insurance Premium - Industrial All Risk</t>
  </si>
  <si>
    <t>GA -Repair &amp; Maintenance (GA)</t>
  </si>
  <si>
    <t>Transport Charge  From GTL to CIPL</t>
  </si>
  <si>
    <t>Dunnes Stores for report converation fee</t>
  </si>
  <si>
    <t>Fire door service</t>
  </si>
  <si>
    <t>Leased line band with service chg-May'21</t>
  </si>
  <si>
    <t>workshop item for maintenance</t>
  </si>
  <si>
    <t>Fire License Renewal for main Building</t>
  </si>
  <si>
    <t>Fire License Renewal for warehouse</t>
  </si>
  <si>
    <t>Reference Beam Spectro</t>
  </si>
  <si>
    <t>Cylinder dia ins.20x80mm shaft-487303001</t>
  </si>
  <si>
    <t>Breather-12409150</t>
  </si>
  <si>
    <t>Medical Binocular Loupes Optical Glass H</t>
  </si>
  <si>
    <t>Evacuation Plan</t>
  </si>
  <si>
    <t>Brick</t>
  </si>
  <si>
    <t>Mask For All worker /staff</t>
  </si>
  <si>
    <t>Embodary marker paper</t>
  </si>
  <si>
    <t>Graund floor Aisle repaint</t>
  </si>
  <si>
    <t>Rubber Foot Mat</t>
  </si>
  <si>
    <t>Uniform for all staff</t>
  </si>
  <si>
    <t>Uniform for all associates</t>
  </si>
  <si>
    <t>Mobil for genset/air compressor</t>
  </si>
  <si>
    <t>FFE 17000 line Filter Element-B004000040</t>
  </si>
  <si>
    <t>Paper Board ( Glossy)-22x28"</t>
  </si>
  <si>
    <t>ire door closer Naffco UL listed</t>
  </si>
  <si>
    <t>SpI(3CM) with Blunt needle Test tample</t>
  </si>
  <si>
    <t>ISO Grey Scale (Color Change &amp; Staining)</t>
  </si>
  <si>
    <t>SS Finisher (Knife Blade)</t>
  </si>
  <si>
    <t>telephone line cord cable</t>
  </si>
  <si>
    <t>Panasonic PABX Systempower supply-KX-TDA</t>
  </si>
  <si>
    <t>Degital Weight scale (Brand AND)</t>
  </si>
  <si>
    <t>Spare supply for Embrodary(loT)</t>
  </si>
  <si>
    <t>Hand Metal Detector Finishing-2 CTPAT</t>
  </si>
  <si>
    <t>Renewal of EPB certificate</t>
  </si>
  <si>
    <t>Renewal of Acid handling License</t>
  </si>
  <si>
    <t>ProfessionalProfessional fee for social</t>
  </si>
  <si>
    <t>Fire License Renewal for S.S Enterprise</t>
  </si>
  <si>
    <t>Renewal of Import Registration Certifica</t>
  </si>
  <si>
    <t>Renewal of Export Registration Certifica</t>
  </si>
  <si>
    <t>Renewal of Factory License</t>
  </si>
  <si>
    <t>Renewal of Commercial Establisment Licen</t>
  </si>
  <si>
    <t>Renewal of Union Parishad Trade License</t>
  </si>
  <si>
    <t>Renewal of FICCI Membership Certificate</t>
  </si>
  <si>
    <t>Renewal of Dhaka North City Corporation</t>
  </si>
  <si>
    <t>Boilar Pressure vessels lifting equipmen</t>
  </si>
  <si>
    <t>SLD,LPS &amp; earthing Drawing Approval</t>
  </si>
  <si>
    <t>Maintenance Workshop Item</t>
  </si>
  <si>
    <t>Walmart FCCA Audit fee</t>
  </si>
  <si>
    <t>Maintenance &amp; Servicing of 1250KVA Subst</t>
  </si>
  <si>
    <t>Barudan Monitor reapiring</t>
  </si>
  <si>
    <t>Maintenance workshop item</t>
  </si>
  <si>
    <t>softwear installation for Embrodary</t>
  </si>
  <si>
    <t>CPP License Renewal</t>
  </si>
  <si>
    <t>Testing &amp; Audit fee</t>
  </si>
  <si>
    <t>Previous Jun 22</t>
  </si>
  <si>
    <t>Revised Jun 22</t>
  </si>
  <si>
    <t>2203000028</t>
  </si>
  <si>
    <t>2203000030</t>
  </si>
  <si>
    <t>TR</t>
  </si>
  <si>
    <t>2195000000</t>
  </si>
  <si>
    <t>OBCDAK239101ARV</t>
  </si>
  <si>
    <t>2219000079</t>
  </si>
  <si>
    <t>2219000096</t>
  </si>
  <si>
    <t>2219000071</t>
  </si>
  <si>
    <t>2219000081</t>
  </si>
  <si>
    <t>2219000077</t>
  </si>
  <si>
    <t>2219000076</t>
  </si>
  <si>
    <t>2219000072</t>
  </si>
  <si>
    <t>2219000075</t>
  </si>
  <si>
    <t>2219000078</t>
  </si>
  <si>
    <t>2219000084</t>
  </si>
  <si>
    <t>2219000074</t>
  </si>
  <si>
    <t>2219000100</t>
  </si>
  <si>
    <t>2219000094</t>
  </si>
  <si>
    <t>2219000099</t>
  </si>
  <si>
    <t>2219000090</t>
  </si>
  <si>
    <t>2219000088</t>
  </si>
  <si>
    <t>2219000102</t>
  </si>
  <si>
    <t>2219000085</t>
  </si>
  <si>
    <t>2219000082</t>
  </si>
  <si>
    <t>2219000083</t>
  </si>
  <si>
    <t>2219000089</t>
  </si>
  <si>
    <t>2219000087</t>
  </si>
  <si>
    <t>2219000091</t>
  </si>
  <si>
    <t>2219000095</t>
  </si>
  <si>
    <t>2219000098</t>
  </si>
  <si>
    <t>2219000093</t>
  </si>
  <si>
    <t>2219000097</t>
  </si>
  <si>
    <t>2219000101</t>
  </si>
  <si>
    <t>2219000086</t>
  </si>
  <si>
    <t>2219000080</t>
  </si>
  <si>
    <t>2219000103</t>
  </si>
  <si>
    <t>2219000092</t>
  </si>
  <si>
    <t>2219000073</t>
  </si>
  <si>
    <t>2109000351</t>
  </si>
  <si>
    <t>FIT CMAD EDL JUN'22</t>
  </si>
  <si>
    <t>FIT-CMAD-EDL-JUN</t>
  </si>
  <si>
    <t>2109000352</t>
  </si>
  <si>
    <t>FIT-TRADE-DWC-JUN-22</t>
  </si>
  <si>
    <t>FIT-DWC-TRJUN-21</t>
  </si>
  <si>
    <t>An asset is derecognized on disposal or when no further economic benefits are expected from its use. Gains and losses on disposals are determined by comparing proceeds with carrying amounts, and are recognized in the statement of profit &amp; loss and other comprehensive income as “Profit /(Loss) on disposals" under other non-operating income (expenses).</t>
  </si>
  <si>
    <t xml:space="preserve">The Company follows revaluation model for Land &amp;  land development for factory building and hence revalue these assets at regular interval in order to reflect the fair value of these assets in the books.
Latest revaluation was carried out on 01 June 2021 by M/s Jorip O Paridarshan Company Limited to arrive at fair value of the aforesaid assets and thus creating a total revaluation reserve of USD 7,080,214 for land &amp; land development and USD 2,889,731 for factory building (refer to note-4 of this report) which resulted an increase in revaluation reserve by  USD 1,206 for factory building. </t>
  </si>
  <si>
    <t>Bangladesh</t>
  </si>
  <si>
    <t>Payable for utility, rental, testing, compliance &amp; other charges</t>
  </si>
  <si>
    <t>The annexed notes 1 to 36 form an integral part of these financial statements.</t>
  </si>
  <si>
    <t>In accordance with relevant provisions of Finance Act, 2022 tax deducted at source (TDS) on realization of export proceeds and income from cash incentive will be considered as minimum and final discharge of tax liability. Tax deducted at source is shown as tax expense. Accordingly, no provision for income tax is required to be made at the end of the year complying with the relevant sections of the Ordinance.</t>
  </si>
  <si>
    <t>Provision-Jun 22</t>
  </si>
  <si>
    <t>20102G0232</t>
  </si>
  <si>
    <t>20102G0220</t>
  </si>
  <si>
    <t>20102G0221</t>
  </si>
  <si>
    <t>20102G0231</t>
  </si>
  <si>
    <t>20102G0230</t>
  </si>
  <si>
    <t>20102G0217</t>
  </si>
  <si>
    <t>20102G0216</t>
  </si>
  <si>
    <t>2010U10203</t>
  </si>
  <si>
    <t>2010U10201</t>
  </si>
  <si>
    <t>20102G0228</t>
  </si>
  <si>
    <t>20102G0229</t>
  </si>
  <si>
    <t>20102G0224</t>
  </si>
  <si>
    <t>Provision Jun'22</t>
  </si>
  <si>
    <t>Internal control checking, PF audit, statutary aud</t>
  </si>
  <si>
    <t>ETP</t>
  </si>
  <si>
    <t>INSURANCE FOR IMPORT</t>
  </si>
  <si>
    <t>Local Transportation Bill</t>
  </si>
  <si>
    <t>PF administration charge</t>
  </si>
  <si>
    <t>Inspection charges - UNIQLO PQC</t>
  </si>
  <si>
    <t>Over time charges - UNIQLO PQC</t>
  </si>
  <si>
    <t>Testing charges for Uniqlo</t>
  </si>
  <si>
    <t>Lab testing charges for Levi's</t>
  </si>
  <si>
    <t>Yearly charges for RSC enrollment for the year 202</t>
  </si>
  <si>
    <t>Import bills not received yet, bill will come on A</t>
  </si>
  <si>
    <t>Visa work permit expenses</t>
  </si>
  <si>
    <t>Work place injury</t>
  </si>
  <si>
    <t>Factory Cleaning and House Keeping Expenses</t>
  </si>
  <si>
    <t>Testometric Tensile machine spare parts from UK</t>
  </si>
  <si>
    <t>Lab Ozone tester calibration</t>
  </si>
  <si>
    <t>JCPenney Lab Accreditation fee</t>
  </si>
  <si>
    <t>Sainsbury's Lab Accreditation fee &amp; Whirlpool Lab</t>
  </si>
  <si>
    <t>Annual repair &amp; maintenance IT</t>
  </si>
  <si>
    <t>Route Permit, Tax Token, Fitness Certificate, Insu</t>
  </si>
  <si>
    <t>Compliance audit expenses</t>
  </si>
  <si>
    <t>Jhanker</t>
  </si>
  <si>
    <t>2010U10205</t>
  </si>
  <si>
    <t>2010U20205</t>
  </si>
  <si>
    <t>Diiff</t>
  </si>
  <si>
    <t>Retention money</t>
  </si>
  <si>
    <t>2021 year</t>
  </si>
  <si>
    <t>GL name</t>
  </si>
  <si>
    <t>PO amount</t>
  </si>
  <si>
    <t>Remark</t>
  </si>
  <si>
    <t>Advances paid for capital expenses*</t>
  </si>
  <si>
    <t>Alpha Start Ltd , Hong Kong, SAR</t>
  </si>
  <si>
    <t xml:space="preserve">On initial recognition, a financial asset is classified and measured at amortised cost; Fair Value Through Other Comprehensive Income (FVOCI) or Fair Value Through Profit or Loss (FVTPL) on the basis of both:
</t>
  </si>
  <si>
    <t>(a)</t>
  </si>
  <si>
    <t>the entity’s business model for managing the financial assets and</t>
  </si>
  <si>
    <t>(b)</t>
  </si>
  <si>
    <t>the contractual cash flow characteristics of the financial asset.</t>
  </si>
  <si>
    <t>Amortized Cost</t>
  </si>
  <si>
    <t>Fair value through other comprehensive income (FVOCI)</t>
  </si>
  <si>
    <t>A financial asset shall be measured at fair value through other comprehensive income if both of the following conditions are met:</t>
  </si>
  <si>
    <t>the financial asset is held within a business model whose objective is achieved by both collecting contractual cash flows and selling financial assets and</t>
  </si>
  <si>
    <t>the contractual terms of the financial asset give rise on specified dates to cash flows that are solely payments of principal and interest on the principal amount outstanding.</t>
  </si>
  <si>
    <t>Fair value through profit or loss (FVTPL)</t>
  </si>
  <si>
    <t>A financial asset shall be measured at fair value through profit or loss unless it is measured at amortised cost or at fair value through other comprehensive income.</t>
  </si>
  <si>
    <t>However, EGMCL may make an irrevocable election at initial recognition for particular investments in equity instruments to designate as not held for trading and to present subsequent changes in fair value in other comprehensive income.</t>
  </si>
  <si>
    <t>During 2021-22, the Company made some long-term strategic investments in equity instruments. The Company has no intention to divest the investment in the foreseeable future. Therefore, the Company has made an irrevocable election at initial recognition to designate the investment as not held for trading and present subsequent changes in fair value in other comprehensive income.</t>
  </si>
  <si>
    <t xml:space="preserve">These assets are subsequently measured at amortised cost using the effective interest method. The amortised cost is reduced by impairment losses, if any. Interest income, foreign exchange gains and losses and impairment are recognised in profit or loss. Any gain or loss on derecognition is recognised in profit or loss. </t>
  </si>
  <si>
    <t>Financial assets at fair value through other comprehensive income:</t>
  </si>
  <si>
    <t>a. Debt instruments at fair value through OCI</t>
  </si>
  <si>
    <t xml:space="preserve">These assets are subsequently measured at fair value. Interest income calculated using the effective interest method, foreign exchange gains and losses, and impairment are recognised in profit or loss. Other net gains and losses including changes in fair value are recognised in OCI. On derecognition, gains and losses accumulated in OCI are reclassified to profit or loss. </t>
  </si>
  <si>
    <t>b. Equity instruments at fair value through OCI</t>
  </si>
  <si>
    <t>These assets are subsequently measured at fair value. Dividends are recognised as income in profit or loss unless the dividend clearly represents a recovery of part of the cost of the investment. Other net gains and losses including changes in fair value are recognised in OCI and are never reclassified to profit or loss</t>
  </si>
  <si>
    <t>Financial assets fair value through profit or loss:</t>
  </si>
  <si>
    <t xml:space="preserve">These assets are subsequently measured at fair value. Net gains and losses, including any interest or dividend income, are recognised in profit or loss. </t>
  </si>
  <si>
    <t xml:space="preserve">Financial liabilities are classified and measured at amortised cost or  Fair Value Through Profit or Loss (FVTPL). </t>
  </si>
  <si>
    <t>Financial liabilities are subsequently measured at amortised cost using the effective interest method. Interest expense, foreign exchange gains and losses, and gain or loss on derecognition are recognised in profit or loss.</t>
  </si>
  <si>
    <t>The Company presents a gain or loss on a financial liability that is designated as at fair value through profit or loss as follows:</t>
  </si>
  <si>
    <t>The amount of change in the fair value of the financial liability that is attributable to changes in the credit risk of that liability shall be presented in other comprehensive income, and</t>
  </si>
  <si>
    <t>the remaining amount of change in the fair value of the liability shall be presented in profit or loss</t>
  </si>
  <si>
    <t>unless the treatment of the effects of changes in the liability’s credit risk described in (a) would create or enlarge an accounting mismatch in profit or loss.</t>
  </si>
  <si>
    <t>The Company shall present in profit or loss all gains and losses on loan commitments and financial guarantee contracts that are designated as at fair value through profit or loss.</t>
  </si>
  <si>
    <t xml:space="preserve">The Company enters into transactions whereby it transfers assets recognised in its statement of financial position, but retains either all or substantially all of the risks and rewards of the transferred assets. In these cases, the transferred assets are not derecognised. </t>
  </si>
  <si>
    <t>The Company derecognises a financial liability when its contractual obligations are discharged or cancelled, or expired. The Company also derecognises a financial liability when its terms are modified and the cash flows of the modified liability are substantially different, in which case a new financial liability based on the modified terms is recognised at fair value.</t>
  </si>
  <si>
    <t>As the Company's income is assessed under section 82(c), except on revaluation of land and land development, there is less scope for any temporary differences for the events or transactions arising between the tax base of an asset or liability and carrying amount in the statement of financial position and thus the Company has recognized deferred tax on revaluation of  land and land development only.</t>
  </si>
  <si>
    <t>The financial statements of the Company have been prepared for the year from 01 July 2021 to 30 June 2022.</t>
  </si>
  <si>
    <t>Add: Addition / adjustment  during the year*</t>
  </si>
  <si>
    <t>*The adjustment is given for changing the lease calculation from arrear to advance.</t>
  </si>
  <si>
    <t>House keeping expenses</t>
  </si>
  <si>
    <t>Terms and conditions for Export development fund (EDF)  loan are as follows:</t>
  </si>
  <si>
    <t>180 days;</t>
  </si>
  <si>
    <t>Interest rate</t>
  </si>
  <si>
    <t>Loan type:</t>
  </si>
  <si>
    <t>Secured</t>
  </si>
  <si>
    <t>Terms and conditions for UPAS loan</t>
  </si>
  <si>
    <t>Loan type</t>
  </si>
  <si>
    <t>Terms and conditions for short term loan</t>
  </si>
  <si>
    <t xml:space="preserve">Tenor </t>
  </si>
  <si>
    <t>Repayments</t>
  </si>
  <si>
    <t>The company has utilized the aforementioned facilities included in the facility offer letter executed with The Hongkong and Shanghai Banking Corporation Limited on 10 February 2021, collaterals for which were negotiated as follows:</t>
  </si>
  <si>
    <t>v) Corporate guarantee executed by Epic Garments Manufacturing Co Ltd and Pearl Garments Company Limited for BDT 3,982,750,000 (USD 42,596,257 ).</t>
  </si>
  <si>
    <t>vi) Corporate guarantee by Alpha Start Ltd. and Epic Designers Ltd., Hong Kong, SAR for BDT 1,750,000,000 (USD 18,716,578).</t>
  </si>
  <si>
    <t>ii) Registered mortgage over land and factory building for BDT 423,000,000  (USD 4,524,064) situated at Ashulia for the facility extended to the company;</t>
  </si>
  <si>
    <t>iii) First charge over stock of raw materials, work-in- progress, finished goods BDT 3,982,750,000 (USD 42,596,257);</t>
  </si>
  <si>
    <t xml:space="preserve">iv) First charge over book debts &amp; receivables for BDT 3,982,750,000 (USD 42,596,257); </t>
  </si>
  <si>
    <t>v) First charge over plant and machineries for BDT 3,982,750,000 (USD 42,596,257); and</t>
  </si>
  <si>
    <t>vi) Deposit under lien of FDR No. 1015800250034 with EBLfor BDT 3,789,850 (USD 40,533).</t>
  </si>
  <si>
    <t>LIBOR+1.75%</t>
  </si>
  <si>
    <t>180 days for raw material &amp; 360 days for machinery.</t>
  </si>
  <si>
    <t>Net profit after tax</t>
  </si>
  <si>
    <t>i) Demand promissory note for  BDT 3,982,750,000 (USD 42,596,257) with letter of continuity and revival;</t>
  </si>
  <si>
    <t>Cash at banks</t>
  </si>
  <si>
    <t>Less: Tax paid during the year</t>
  </si>
  <si>
    <t>Maturity analysis of lease liabilities has been disclosed under note # 30.</t>
  </si>
  <si>
    <t xml:space="preserve">Trade </t>
  </si>
  <si>
    <t>__________________________</t>
  </si>
  <si>
    <t>Vice-Chairman</t>
  </si>
  <si>
    <t>___________________</t>
  </si>
  <si>
    <t>Total depreciation</t>
  </si>
  <si>
    <t>Less: Accumulated depreciation</t>
  </si>
  <si>
    <t>Add: Depreciation during the year</t>
  </si>
  <si>
    <t xml:space="preserve">Company's lease asset includes rental of building. </t>
  </si>
  <si>
    <t>Cosmopolitan Industries (Pvt.) Limited (here-in-after referred to as the "Company" or "(CIPL") was incorporated in Dhaka, Bangladesh on 26 June 2005 as a private limited company under the Companies Act, 1994. The registered office of the Company is situated at House # 17, Road # 15, Sector # 03, Rabindra Swarani, Uttara, Dhaka. The Company is a subsidiary of Epic Designers Ltd., Hong Kong.</t>
  </si>
  <si>
    <t>Items of property, plant and equipment are measured at cost or revalued amount less accumulated depreciation.  The cost of acquisition of an asset comprises of its purchase price, any directly attributable cost inclusive of inward freight, duties and non-refundable taxes for bringing the asset to its operating condition for its intended use, and the initial estimate of the costs of dismantling and removing the item and restoring the site on which it is located. Repairs and maintenance expenses are charged to revenue when incurred.</t>
  </si>
  <si>
    <t>Balance as at 01 July 2020</t>
  </si>
  <si>
    <t>Transactions in currencies other than US Dollar are recorded using an exchange rate that approximates the actual rate at the date of the transaction complying with the requirement of IAS 21. Monetary assets and liabilities denominated in such currencies are translated at the rates prevailing at the end of the reporting period. Non-monetary assets and liabilities that are measured at fair value in the foreign currency are translated using the exchange rate at the date of the fair value was measured and non-monetary assets and liabilities that are measured in terms of historical cost are not retranslated. All translation differences on monetary items are recognized in profit or loss and other comprehensive income in the period incurred.</t>
  </si>
  <si>
    <t>* Advance paid for capital expenses are re-classified under non-current assets in the current financial year. Last year's numbers are also rearranged accordingly.</t>
  </si>
  <si>
    <t>Add: Adjustment of deferred tax on revaluation</t>
  </si>
  <si>
    <t>Issuance of Shares</t>
  </si>
  <si>
    <t>* The number of authorized shares changed from 9 million shares to 12 million shares during the year.</t>
  </si>
  <si>
    <t>During the financial year, Paid Up capital have increased by USD 0.5 million.</t>
  </si>
  <si>
    <t>Loan</t>
  </si>
  <si>
    <t>Acquisition of Capital work-in-progress</t>
  </si>
  <si>
    <t>Leases</t>
  </si>
  <si>
    <t>At the inception of a contract, the Company assesses whether a contract is, or contains a lease based on the right to control the use of an identified asset for a period of time in exchange for consideration. To assess whether a contract conveys the right to control the use of an identified asset, the Company assesses whether:</t>
  </si>
  <si>
    <t xml:space="preserve">the contract involves the use of an identified asset; </t>
  </si>
  <si>
    <t>The Company has the right to obtain substantially all of the economic benefits from the use of the asset throughout the period of use; and</t>
  </si>
  <si>
    <t>The Company has the right to direct the use of the asset.</t>
  </si>
  <si>
    <t xml:space="preserve">At inception or on the reassessment of a contract that contains a lease component, the Company allocates the consideration in the contract to each lease component on the basis of their relative stand-alone prices. As a practical expedient, fixed non-lease components embedded in the lease contract are not separated and recognised as part of lease liabilities and right-of-use assets. </t>
  </si>
  <si>
    <t xml:space="preserve">The Company recognises a right of use asset and a lease liability at the lease commencement date. The right of use asset is initially measured at cost, which comprises the initial amount of the lease liability adjusted for any lease payments made at or before the commencement date, plus any initial direct costs incurred and an estimate of costs to dismantle and remove the underlying asset or to restore the underlying asset or the site on which it is located, less any lease incentives received. </t>
  </si>
  <si>
    <t xml:space="preserve">The right of use asset is depreciated using the straight-line methods from the commencement date to the earlier of the end of the useful life of the right of use asset or the end of the lease term. In addition, the right of use asset is periodically reduced by impairment losses, if any, and adjusted for certain remeasurements of the lease liability. </t>
  </si>
  <si>
    <t xml:space="preserve">The lease liability is initially measured at the present value of the lease payments that are not paid at the commencement date, discounted using the interest rate implicit in the lease or, if that rate cannot be readily determined, the Company’s incremental borrowing rate. </t>
  </si>
  <si>
    <t xml:space="preserve">The lease liability is measured at amortised cost using the effective interest method. It is remeasured when there is a change in future lease payments arising from a change in an index or rate, if there is a change in the estimate of the amount expected to be payable under a residual value guarantee, or if the Company changes its assessment of whether it will exercise purchase, extension or termination option. </t>
  </si>
  <si>
    <t>When the lease liability is remeasured in this way, a corresponding adjustment is made to the carrying amount of the right to use asset or is recorded in profit or loss if the carrying amount of the right to use asset has been reduced to zero.</t>
  </si>
  <si>
    <t>Short-term leases and leases of low-value assets</t>
  </si>
  <si>
    <t xml:space="preserve">The Company has elected not to recognise the right of use (ROU) assets and lease liabilities for short-term leases that have a lease term of 12 months or less and leases of low-value assets. The Company recognises the lease payments associated with these leases as an expense on a straight line basis over the lease term. </t>
  </si>
  <si>
    <t>2021-22: 12,000,000 Ordinary shares of BDT 100 each (2020-21: 9,000,000 shares)*</t>
  </si>
  <si>
    <t>2021-22: 9,137,591 ordinary shares of BDT 100 each paid in cash (2020-21: 8,703,841 shares)*</t>
  </si>
  <si>
    <t>Operating profit/(loss)</t>
  </si>
  <si>
    <t xml:space="preserve">Net profit/(loss) before tax </t>
  </si>
  <si>
    <t>Net profit/(loss) after tax</t>
  </si>
  <si>
    <t>2021-22</t>
  </si>
  <si>
    <t>2020-21</t>
  </si>
  <si>
    <t>Section 189 (1) (ii) of Companies Act 1994 states that financial statements of a private limited company shall be signed by its Managing Agent, Manager or Secretary, if any, and by not less than two Directors of the company one of whom shall be the Managing Director where there is one. Financial statements for the period under reporting were signed by the company's VP-Finance &amp; Accounts, Managing Director and Chairman.</t>
  </si>
  <si>
    <t xml:space="preserve">The above loans have been obtained in terms of  Bangladesh Bank BRPD circulars No.- 07 and 08, 14 and 19 dated 02 April  2020, 08 April  2020, 12 April 2020 and 15 April 2020 respectively to facilitate salary disbursement to workers as part of COVID-19 stimulus fund as declared by the Government of Bangladesh. </t>
  </si>
  <si>
    <t xml:space="preserve">Market risk is the risk that changes in the market prices, such as foreign exchange rates, interest rates and equity prices will affect the Company's income or the value of its holding of instruments. The objective of market risk management is to manage and control risk exposures within acceptable parameters, while optimizing the return. During the year the Company has entered into forward contracts with commercial banks and all the forward contracts matured during the year have been accounted for. Exchange loss, if any on outstanding forward contracts as on 30 June 2021 will  also be accounted for at the respective date of expiry of contracts. </t>
  </si>
  <si>
    <t>To mitigate the currency risk associated with the transactions in currencies other than US Dollar within acceptable parameters, the company entered into forward contracts with commercial banks. All forward contracts that matured during the year under review have been accounted for. Exchange profit or loss, as the case may be, on outstanding forward contracts on 30 June 2022 will also be accounted for on expiry of contracts and will be charged to income.</t>
  </si>
  <si>
    <t>216001.99+451.22+46159.67+5955.93+774.73+2382.37+1191.19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</si>
</sst>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1">
    <numFmt numFmtId="8" formatCode="&quot;$&quot;#,##0.00_);[Red]\(&quot;$&quot;#,##0.00\)"/>
    <numFmt numFmtId="41" formatCode="_(* #,##0_);_(* \(#,##0\);_(* &quot;-&quot;_);_(@_)"/>
    <numFmt numFmtId="44" formatCode="_(&quot;$&quot;* #,##0.00_);_(&quot;$&quot;* \(#,##0.00\);_(&quot;$&quot;* &quot;-&quot;??_);_(@_)"/>
    <numFmt numFmtId="43" formatCode="_(* #,##0.00_);_(* \(#,##0.00\);_(* &quot;-&quot;??_);_(@_)"/>
    <numFmt numFmtId="164" formatCode="_(* #,##0_);_(* \(#,##0\);_(* &quot;-&quot;??_);_(@_)"/>
    <numFmt numFmtId="165" formatCode="0.000_)"/>
    <numFmt numFmtId="166" formatCode="0.00_)"/>
    <numFmt numFmtId="167" formatCode="\$#,##0\ ;\(\$#,##0\)"/>
    <numFmt numFmtId="168" formatCode="&quot;&quot;0.00"/>
    <numFmt numFmtId="169" formatCode="_(&quot;$&quot;* #,##0_);_(&quot;$&quot;* \(#,##0\);_(&quot;$&quot;* &quot;-&quot;??_);_(@_)"/>
    <numFmt numFmtId="170" formatCode="m/d;@"/>
    <numFmt numFmtId="171" formatCode="_(* #,##0.000_);_(* \(#,##0.000\);_(* &quot;-&quot;??_);_(@_)"/>
    <numFmt numFmtId="172" formatCode="_([$€-2]* #,##0.00_);_([$€-2]* \(#,##0.00\);_([$€-2]* &quot;-&quot;??_)"/>
    <numFmt numFmtId="173" formatCode="_(* #,##0.00_);_(* \(\ #,##0.00\ \);_(* &quot;-&quot;??_);_(\ @_ \)"/>
    <numFmt numFmtId="174" formatCode="#,##0.00;\(#,##0.00\);* ??;@"/>
    <numFmt numFmtId="175" formatCode="[$-409]d\-mmm\-yy;@"/>
    <numFmt numFmtId="176" formatCode="\$#,##0\ ;&quot;($&quot;#,##0\)"/>
    <numFmt numFmtId="177" formatCode="0.0000"/>
    <numFmt numFmtId="178" formatCode="_(&quot;$&quot;* #,##0.00_);_(&quot;$&quot;* \(\ #,##0.00\ \);_(&quot;$&quot;* &quot;-&quot;??_);_(\ @_ \)"/>
    <numFmt numFmtId="179" formatCode="_(&quot;$&quot;* #,##0.0_);_(&quot;$&quot;* \(#,##0.0\);_(&quot;$&quot;* &quot;-&quot;??_);_(@_)"/>
    <numFmt numFmtId="180" formatCode="\$#,##0.00_);[Red]&quot;($&quot;#,##0.00\)"/>
    <numFmt numFmtId="181" formatCode="0_)"/>
    <numFmt numFmtId="182" formatCode="[$-409]mmmm\-yy;@"/>
    <numFmt numFmtId="183" formatCode="#,##0.00000"/>
    <numFmt numFmtId="184" formatCode="#,##0.00;\(#,##0.00\);0.00;@"/>
    <numFmt numFmtId="185" formatCode="#,##0.0000000000_);\(#,##0.0000000000\)"/>
    <numFmt numFmtId="186" formatCode="0.00;[Red]0.00"/>
    <numFmt numFmtId="187" formatCode="_-* #,##0_-;\-* #,##0_-;_-* &quot;-&quot;??_-;_-@_-"/>
    <numFmt numFmtId="188" formatCode="_(* #,##0.0_);_(* \(#,##0.0\);_(* &quot;-&quot;??_);_(@_)"/>
    <numFmt numFmtId="189" formatCode="0.0;[Red]0.0"/>
    <numFmt numFmtId="190" formatCode="#,##0.0"/>
    <numFmt numFmtId="191" formatCode="[$-809]dd\ mmmm\ yyyy;@"/>
    <numFmt numFmtId="192" formatCode="_-* #,##0.00_-;\-* #,##0.00_-;_-* &quot;-&quot;??_-;_-@_-"/>
    <numFmt numFmtId="193" formatCode="_-* #,##0.00\ _F_B_-;\-* #,##0.00\ _F_B_-;_-* &quot;-&quot;??\ _F_B_-;_-@_-"/>
    <numFmt numFmtId="194" formatCode="#,##0.00\ ;&quot; (&quot;#,##0.00\);&quot; -&quot;#\ ;@\ "/>
    <numFmt numFmtId="195" formatCode="0.0%"/>
    <numFmt numFmtId="196" formatCode="0.0"/>
    <numFmt numFmtId="197" formatCode="_(* #,##0_);_(* \(\ #,##0\ \);_(* &quot;-&quot;??_);_(\ @_ \)"/>
    <numFmt numFmtId="198" formatCode="#,##0\ ;&quot; (&quot;#,##0\);&quot; -&quot;#\ ;@\ "/>
    <numFmt numFmtId="199" formatCode="0;[Red]0"/>
    <numFmt numFmtId="200" formatCode=";;"/>
  </numFmts>
  <fonts count="166">
    <font>
      <sz val="11"/>
      <color theme="1"/>
      <name val="Calibri"/>
      <family val="2"/>
      <scheme val="minor"/>
    </font>
    <font>
      <sz val="11"/>
      <color indexed="8"/>
      <name val="Calibri"/>
      <family val="2"/>
    </font>
    <font>
      <sz val="10"/>
      <name val="Arial"/>
      <family val="2"/>
    </font>
    <font>
      <sz val="10"/>
      <name val="Arial"/>
      <family val="2"/>
    </font>
    <font>
      <sz val="11"/>
      <name val="Tms Rmn"/>
    </font>
    <font>
      <b/>
      <sz val="18"/>
      <name val="Arial"/>
      <family val="2"/>
    </font>
    <font>
      <b/>
      <sz val="12"/>
      <name val="Arial"/>
      <family val="2"/>
    </font>
    <font>
      <b/>
      <i/>
      <sz val="16"/>
      <name val="Helv"/>
    </font>
    <font>
      <sz val="10"/>
      <color indexed="8"/>
      <name val="Arial"/>
      <family val="2"/>
    </font>
    <font>
      <sz val="11"/>
      <color indexed="8"/>
      <name val="Calibri"/>
      <family val="2"/>
    </font>
    <font>
      <sz val="10"/>
      <color indexed="8"/>
      <name val="匠牥晩††††††††††"/>
    </font>
    <font>
      <sz val="14"/>
      <name val="Arial"/>
      <family val="2"/>
    </font>
    <font>
      <sz val="10"/>
      <name val="Arial"/>
      <family val="2"/>
    </font>
    <font>
      <sz val="10"/>
      <color indexed="10"/>
      <name val="Arial"/>
      <family val="2"/>
    </font>
    <font>
      <sz val="10"/>
      <name val="Times New Roman"/>
      <family val="1"/>
    </font>
    <font>
      <sz val="10"/>
      <name val="MS Sans Serif"/>
      <family val="2"/>
    </font>
    <font>
      <sz val="10"/>
      <color indexed="8"/>
      <name val="Arial"/>
      <family val="2"/>
    </font>
    <font>
      <sz val="10"/>
      <color indexed="10"/>
      <name val="Arial"/>
      <family val="2"/>
    </font>
    <font>
      <sz val="10"/>
      <name val="MS Sans Serif"/>
      <family val="2"/>
    </font>
    <font>
      <sz val="10"/>
      <name val="Geneva"/>
      <family val="2"/>
    </font>
    <font>
      <b/>
      <sz val="10"/>
      <name val="Helv"/>
      <family val="2"/>
    </font>
    <font>
      <sz val="11"/>
      <color indexed="8"/>
      <name val="MS Sans Serif"/>
      <family val="2"/>
    </font>
    <font>
      <sz val="10"/>
      <name val="Century Gothic"/>
      <family val="2"/>
    </font>
    <font>
      <sz val="10"/>
      <color indexed="12"/>
      <name val="Arial"/>
      <family val="2"/>
    </font>
    <font>
      <sz val="8"/>
      <name val="Arial"/>
      <family val="2"/>
    </font>
    <font>
      <b/>
      <sz val="12"/>
      <name val="Helv"/>
      <family val="2"/>
    </font>
    <font>
      <b/>
      <sz val="11"/>
      <name val="Helv"/>
      <family val="2"/>
    </font>
    <font>
      <sz val="12"/>
      <color indexed="8"/>
      <name val="Times New Roman"/>
      <family val="2"/>
    </font>
    <font>
      <sz val="13.5"/>
      <color indexed="8"/>
      <name val="MS Sans Serif"/>
      <family val="2"/>
    </font>
    <font>
      <b/>
      <sz val="13.5"/>
      <color indexed="8"/>
      <name val="MS Sans Serif"/>
      <family val="2"/>
    </font>
    <font>
      <b/>
      <sz val="11"/>
      <color indexed="8"/>
      <name val="Arial Narrow"/>
      <family val="2"/>
    </font>
    <font>
      <b/>
      <sz val="10"/>
      <name val="Arial Narrow"/>
      <family val="2"/>
    </font>
    <font>
      <sz val="11"/>
      <name val="ＭＳ 明朝"/>
      <family val="1"/>
      <charset val="128"/>
    </font>
    <font>
      <sz val="10"/>
      <name val="Tahoma"/>
      <family val="2"/>
    </font>
    <font>
      <sz val="10"/>
      <name val="MS Sans Serif"/>
      <family val="2"/>
    </font>
    <font>
      <sz val="10"/>
      <color indexed="10"/>
      <name val="Arial"/>
      <family val="2"/>
    </font>
    <font>
      <sz val="10"/>
      <color indexed="8"/>
      <name val="Arial"/>
      <family val="2"/>
    </font>
    <font>
      <sz val="10"/>
      <name val="MS Sans Serif"/>
      <family val="2"/>
    </font>
    <font>
      <sz val="10"/>
      <color indexed="10"/>
      <name val="Arial"/>
      <family val="2"/>
    </font>
    <font>
      <sz val="10"/>
      <color indexed="8"/>
      <name val="Arial"/>
      <family val="2"/>
    </font>
    <font>
      <sz val="11"/>
      <name val="Times New Roman"/>
      <family val="1"/>
    </font>
    <font>
      <sz val="11"/>
      <color indexed="8"/>
      <name val="Calibri"/>
      <family val="2"/>
    </font>
    <font>
      <sz val="11"/>
      <name val="Calibri"/>
      <family val="2"/>
      <scheme val="minor"/>
    </font>
    <font>
      <sz val="10"/>
      <name val="Tahoma"/>
      <family val="2"/>
    </font>
    <font>
      <sz val="11"/>
      <color theme="1"/>
      <name val="Calibri"/>
      <family val="2"/>
      <scheme val="minor"/>
    </font>
    <font>
      <sz val="10"/>
      <name val="Tahoma"/>
      <family val="2"/>
    </font>
    <font>
      <sz val="10"/>
      <name val="Tahoma"/>
      <family val="2"/>
    </font>
    <font>
      <sz val="10"/>
      <name val="Tahoma"/>
      <family val="2"/>
    </font>
    <font>
      <sz val="10"/>
      <name val="Tahoma"/>
      <family val="2"/>
    </font>
    <font>
      <sz val="10"/>
      <name val="Tahoma"/>
      <family val="2"/>
    </font>
    <font>
      <sz val="10"/>
      <name val="Tahoma"/>
      <family val="2"/>
    </font>
    <font>
      <sz val="10"/>
      <name val="Arial"/>
      <family val="2"/>
    </font>
    <font>
      <sz val="12"/>
      <name val="宋体"/>
      <family val="3"/>
      <charset val="134"/>
    </font>
    <font>
      <u/>
      <sz val="8.4"/>
      <color indexed="12"/>
      <name val="Arial"/>
      <family val="2"/>
    </font>
    <font>
      <sz val="10"/>
      <name val="Tahoma"/>
      <family val="2"/>
    </font>
    <font>
      <sz val="10"/>
      <name val="Tahoma"/>
      <family val="2"/>
    </font>
    <font>
      <b/>
      <sz val="11"/>
      <color indexed="8"/>
      <name val="Calibri"/>
      <family val="2"/>
    </font>
    <font>
      <b/>
      <sz val="10"/>
      <name val="MS Sans"/>
    </font>
    <font>
      <sz val="10"/>
      <name val="Helv"/>
    </font>
    <font>
      <sz val="11"/>
      <color indexed="9"/>
      <name val="Calibri"/>
      <family val="2"/>
    </font>
    <font>
      <sz val="11"/>
      <color indexed="20"/>
      <name val="Calibri"/>
      <family val="2"/>
    </font>
    <font>
      <sz val="9"/>
      <name val="Geneva"/>
    </font>
    <font>
      <b/>
      <sz val="11"/>
      <color indexed="52"/>
      <name val="Calibri"/>
      <family val="2"/>
    </font>
    <font>
      <b/>
      <sz val="11"/>
      <color indexed="9"/>
      <name val="Calibri"/>
      <family val="2"/>
    </font>
    <font>
      <sz val="10"/>
      <name val="Helv"/>
      <family val="2"/>
    </font>
    <font>
      <sz val="10"/>
      <color indexed="29"/>
      <name val="ARIAL"/>
      <family val="2"/>
      <charset val="1"/>
    </font>
    <font>
      <i/>
      <sz val="11"/>
      <color indexed="23"/>
      <name val="Calibri"/>
      <family val="2"/>
    </font>
    <font>
      <sz val="11"/>
      <color indexed="17"/>
      <name val="Calibri"/>
      <family val="2"/>
    </font>
    <font>
      <sz val="10"/>
      <color indexed="12"/>
      <name val="Arial Narrow"/>
      <family val="2"/>
    </font>
    <font>
      <b/>
      <sz val="15"/>
      <color indexed="56"/>
      <name val="Calibri"/>
      <family val="2"/>
    </font>
    <font>
      <b/>
      <sz val="13"/>
      <color indexed="56"/>
      <name val="Calibri"/>
      <family val="2"/>
    </font>
    <font>
      <b/>
      <sz val="11"/>
      <color indexed="56"/>
      <name val="Calibri"/>
      <family val="2"/>
    </font>
    <font>
      <u/>
      <sz val="11"/>
      <color indexed="12"/>
      <name val="Calibri"/>
      <family val="2"/>
    </font>
    <font>
      <sz val="11"/>
      <color indexed="62"/>
      <name val="Calibri"/>
      <family val="2"/>
    </font>
    <font>
      <sz val="11"/>
      <color indexed="52"/>
      <name val="Calibri"/>
      <family val="2"/>
    </font>
    <font>
      <sz val="11"/>
      <color indexed="60"/>
      <name val="Calibri"/>
      <family val="2"/>
    </font>
    <font>
      <sz val="11"/>
      <color indexed="12"/>
      <name val="Arial Narrow"/>
      <family val="2"/>
    </font>
    <font>
      <sz val="7"/>
      <name val="Small Fonts"/>
      <family val="2"/>
    </font>
    <font>
      <sz val="12"/>
      <color theme="1"/>
      <name val="Times New Roman"/>
      <family val="2"/>
    </font>
    <font>
      <b/>
      <sz val="11"/>
      <color indexed="63"/>
      <name val="Calibri"/>
      <family val="2"/>
    </font>
    <font>
      <b/>
      <sz val="18"/>
      <color indexed="56"/>
      <name val="Cambria"/>
      <family val="2"/>
    </font>
    <font>
      <sz val="8"/>
      <color indexed="12"/>
      <name val="Arial"/>
      <family val="2"/>
    </font>
    <font>
      <sz val="13.5"/>
      <color theme="1"/>
      <name val="MS Sans Serif"/>
      <family val="2"/>
    </font>
    <font>
      <b/>
      <sz val="11"/>
      <color theme="1"/>
      <name val="Arial Narrow"/>
      <family val="2"/>
    </font>
    <font>
      <sz val="11"/>
      <color indexed="10"/>
      <name val="Calibri"/>
      <family val="2"/>
    </font>
    <font>
      <sz val="10"/>
      <name val="Century Gothic"/>
      <family val="2"/>
    </font>
    <font>
      <sz val="12"/>
      <name val="新細明體"/>
      <family val="1"/>
      <charset val="136"/>
    </font>
    <font>
      <sz val="12"/>
      <color indexed="8"/>
      <name val="Arial Unicode MS"/>
      <family val="2"/>
      <charset val="136"/>
    </font>
    <font>
      <sz val="12"/>
      <color indexed="9"/>
      <name val="Arial Unicode MS"/>
      <family val="2"/>
      <charset val="136"/>
    </font>
    <font>
      <sz val="10"/>
      <color indexed="9"/>
      <name val="Arial"/>
      <family val="2"/>
    </font>
    <font>
      <sz val="10"/>
      <color indexed="29"/>
      <name val="Arial"/>
      <family val="2"/>
    </font>
    <font>
      <sz val="11"/>
      <name val="Tms Rmn"/>
      <family val="1"/>
    </font>
    <font>
      <b/>
      <sz val="10"/>
      <color indexed="8"/>
      <name val="Arial"/>
      <family val="2"/>
    </font>
    <font>
      <b/>
      <i/>
      <sz val="16"/>
      <name val="Helv"/>
      <family val="2"/>
    </font>
    <font>
      <b/>
      <sz val="18"/>
      <color indexed="62"/>
      <name val="Cambria"/>
      <family val="2"/>
    </font>
    <font>
      <sz val="10"/>
      <name val="Courier"/>
      <family val="3"/>
    </font>
    <font>
      <sz val="11"/>
      <name val="Arial Narrow"/>
      <family val="2"/>
    </font>
    <font>
      <sz val="12"/>
      <color indexed="60"/>
      <name val="Arial Unicode MS"/>
      <family val="2"/>
      <charset val="136"/>
    </font>
    <font>
      <b/>
      <sz val="12"/>
      <color indexed="8"/>
      <name val="Arial Unicode MS"/>
      <family val="2"/>
      <charset val="136"/>
    </font>
    <font>
      <sz val="12"/>
      <color indexed="20"/>
      <name val="Arial Unicode MS"/>
      <family val="2"/>
      <charset val="136"/>
    </font>
    <font>
      <sz val="12"/>
      <color indexed="17"/>
      <name val="Arial Unicode MS"/>
      <family val="2"/>
      <charset val="136"/>
    </font>
    <font>
      <sz val="10"/>
      <name val="宋体"/>
    </font>
    <font>
      <b/>
      <sz val="18"/>
      <color indexed="56"/>
      <name val="新細明體"/>
      <family val="1"/>
      <charset val="136"/>
    </font>
    <font>
      <b/>
      <sz val="15"/>
      <color indexed="56"/>
      <name val="Arial Unicode MS"/>
      <family val="2"/>
      <charset val="136"/>
    </font>
    <font>
      <b/>
      <sz val="13"/>
      <color indexed="56"/>
      <name val="Arial Unicode MS"/>
      <family val="2"/>
      <charset val="136"/>
    </font>
    <font>
      <b/>
      <sz val="11"/>
      <color indexed="56"/>
      <name val="Arial Unicode MS"/>
      <family val="2"/>
      <charset val="136"/>
    </font>
    <font>
      <b/>
      <sz val="12"/>
      <color indexed="9"/>
      <name val="Arial Unicode MS"/>
      <family val="2"/>
      <charset val="136"/>
    </font>
    <font>
      <b/>
      <sz val="12"/>
      <color indexed="52"/>
      <name val="Arial Unicode MS"/>
      <family val="2"/>
      <charset val="136"/>
    </font>
    <font>
      <i/>
      <sz val="12"/>
      <color indexed="23"/>
      <name val="Arial Unicode MS"/>
      <family val="2"/>
      <charset val="136"/>
    </font>
    <font>
      <sz val="12"/>
      <color indexed="10"/>
      <name val="Arial Unicode MS"/>
      <family val="2"/>
      <charset val="136"/>
    </font>
    <font>
      <sz val="12"/>
      <color indexed="62"/>
      <name val="Arial Unicode MS"/>
      <family val="2"/>
      <charset val="136"/>
    </font>
    <font>
      <b/>
      <sz val="12"/>
      <color indexed="63"/>
      <name val="Arial Unicode MS"/>
      <family val="2"/>
      <charset val="136"/>
    </font>
    <font>
      <sz val="12"/>
      <color indexed="52"/>
      <name val="Arial Unicode MS"/>
      <family val="2"/>
      <charset val="136"/>
    </font>
    <font>
      <b/>
      <sz val="13.5"/>
      <color theme="1"/>
      <name val="MS Sans Serif"/>
      <family val="2"/>
    </font>
    <font>
      <sz val="10"/>
      <name val="Tahoma"/>
      <family val="2"/>
    </font>
    <font>
      <b/>
      <sz val="11"/>
      <color theme="1"/>
      <name val="Calibri"/>
      <family val="2"/>
      <scheme val="minor"/>
    </font>
    <font>
      <sz val="11"/>
      <color rgb="FFFF0000"/>
      <name val="Calibri"/>
      <family val="2"/>
      <scheme val="minor"/>
    </font>
    <font>
      <sz val="10"/>
      <name val="Bookman Old Style"/>
      <family val="1"/>
    </font>
    <font>
      <sz val="11"/>
      <color indexed="12"/>
      <name val="Arial"/>
      <family val="2"/>
    </font>
    <font>
      <u/>
      <sz val="11"/>
      <color theme="10"/>
      <name val="Calibri"/>
      <family val="2"/>
    </font>
    <font>
      <b/>
      <sz val="10"/>
      <name val="Arial"/>
      <family val="2"/>
    </font>
    <font>
      <b/>
      <sz val="10"/>
      <name val="Times New Roman"/>
      <family val="1"/>
    </font>
    <font>
      <sz val="10"/>
      <name val="Arial"/>
      <family val="2"/>
    </font>
    <font>
      <b/>
      <sz val="11"/>
      <name val="Calibri"/>
      <family val="2"/>
      <scheme val="minor"/>
    </font>
    <font>
      <sz val="10"/>
      <name val="Open Sans"/>
      <family val="2"/>
    </font>
    <font>
      <i/>
      <sz val="10"/>
      <name val="Open Sans"/>
      <family val="2"/>
    </font>
    <font>
      <i/>
      <sz val="10"/>
      <name val="Open Sans"/>
      <family val="2"/>
    </font>
    <font>
      <sz val="10"/>
      <name val="Arial"/>
      <family val="2"/>
    </font>
    <font>
      <b/>
      <sz val="10"/>
      <color indexed="36"/>
      <name val="Arial"/>
      <family val="2"/>
    </font>
    <font>
      <b/>
      <sz val="10"/>
      <name val="Tahoma"/>
      <family val="2"/>
    </font>
    <font>
      <b/>
      <sz val="10"/>
      <color theme="1"/>
      <name val="Tahoma"/>
      <family val="2"/>
    </font>
    <font>
      <sz val="10"/>
      <color theme="1"/>
      <name val="Tahoma"/>
      <family val="2"/>
    </font>
    <font>
      <b/>
      <sz val="10"/>
      <color rgb="FF7030A0"/>
      <name val="Arial"/>
      <family val="2"/>
    </font>
    <font>
      <b/>
      <sz val="11"/>
      <color rgb="FFFF0000"/>
      <name val="Calibri"/>
      <family val="2"/>
      <scheme val="minor"/>
    </font>
    <font>
      <sz val="10"/>
      <color theme="1"/>
      <name val="Arial"/>
      <family val="2"/>
    </font>
    <font>
      <sz val="11"/>
      <color theme="1"/>
      <name val="Times New Roman"/>
      <family val="1"/>
    </font>
    <font>
      <b/>
      <sz val="11"/>
      <color theme="1"/>
      <name val="Times New Roman"/>
      <family val="1"/>
    </font>
    <font>
      <b/>
      <sz val="11"/>
      <name val="Times New Roman"/>
      <family val="1"/>
    </font>
    <font>
      <sz val="10"/>
      <color rgb="FFFF0000"/>
      <name val="Arial"/>
      <family val="2"/>
    </font>
    <font>
      <sz val="10"/>
      <name val="Tahoma"/>
      <family val="2"/>
    </font>
    <font>
      <b/>
      <u/>
      <sz val="11"/>
      <name val="Calibri"/>
      <family val="2"/>
      <scheme val="minor"/>
    </font>
    <font>
      <b/>
      <i/>
      <sz val="11"/>
      <name val="Calibri"/>
      <family val="2"/>
      <scheme val="minor"/>
    </font>
    <font>
      <i/>
      <sz val="11"/>
      <name val="Calibri"/>
      <family val="2"/>
      <scheme val="minor"/>
    </font>
    <font>
      <b/>
      <sz val="10"/>
      <color rgb="FFFF0000"/>
      <name val="Arial"/>
      <family val="2"/>
    </font>
    <font>
      <sz val="10"/>
      <color rgb="FFFF0000"/>
      <name val="Tahoma"/>
      <family val="2"/>
    </font>
    <font>
      <sz val="10"/>
      <color theme="1"/>
      <name val="Calibri"/>
      <family val="2"/>
      <scheme val="minor"/>
    </font>
    <font>
      <sz val="8"/>
      <name val="Calibri"/>
      <family val="2"/>
      <scheme val="minor"/>
    </font>
    <font>
      <sz val="11"/>
      <color rgb="FF00B0F0"/>
      <name val="Calibri"/>
      <family val="2"/>
      <scheme val="minor"/>
    </font>
    <font>
      <sz val="10"/>
      <color rgb="FFFF0000"/>
      <name val="Times New Roman"/>
      <family val="1"/>
    </font>
    <font>
      <sz val="11"/>
      <color theme="0"/>
      <name val="Calibri"/>
      <family val="2"/>
      <scheme val="minor"/>
    </font>
    <font>
      <b/>
      <sz val="10"/>
      <name val="Calibri"/>
      <family val="2"/>
      <scheme val="minor"/>
    </font>
    <font>
      <sz val="10"/>
      <name val="Calibri"/>
      <family val="2"/>
      <scheme val="minor"/>
    </font>
    <font>
      <b/>
      <u val="singleAccounting"/>
      <sz val="10"/>
      <name val="Calibri"/>
      <family val="2"/>
      <scheme val="minor"/>
    </font>
    <font>
      <b/>
      <u/>
      <sz val="10"/>
      <name val="Calibri"/>
      <family val="2"/>
      <scheme val="minor"/>
    </font>
    <font>
      <b/>
      <sz val="10"/>
      <color rgb="FFFF0000"/>
      <name val="Calibri"/>
      <family val="2"/>
      <scheme val="minor"/>
    </font>
    <font>
      <u/>
      <sz val="10"/>
      <name val="Calibri"/>
      <family val="2"/>
      <scheme val="minor"/>
    </font>
    <font>
      <sz val="10"/>
      <color rgb="FFFF0000"/>
      <name val="Calibri"/>
      <family val="2"/>
      <scheme val="minor"/>
    </font>
    <font>
      <sz val="10"/>
      <color theme="0"/>
      <name val="Calibri"/>
      <family val="2"/>
      <scheme val="minor"/>
    </font>
    <font>
      <b/>
      <sz val="10"/>
      <color theme="1"/>
      <name val="Calibri"/>
      <family val="2"/>
      <scheme val="minor"/>
    </font>
    <font>
      <b/>
      <i/>
      <sz val="10"/>
      <name val="Calibri"/>
      <family val="2"/>
      <scheme val="minor"/>
    </font>
    <font>
      <sz val="10"/>
      <color theme="2" tint="-0.499984740745262"/>
      <name val="Calibri"/>
      <family val="2"/>
      <scheme val="minor"/>
    </font>
    <font>
      <i/>
      <sz val="10"/>
      <name val="Calibri"/>
      <family val="2"/>
      <scheme val="minor"/>
    </font>
    <font>
      <b/>
      <sz val="10"/>
      <color theme="0"/>
      <name val="Calibri"/>
      <family val="2"/>
      <scheme val="minor"/>
    </font>
    <font>
      <b/>
      <u val="singleAccounting"/>
      <sz val="11"/>
      <name val="Calibri"/>
      <family val="2"/>
      <scheme val="minor"/>
    </font>
    <font>
      <sz val="11"/>
      <color indexed="10"/>
      <name val="Calibri"/>
      <family val="2"/>
      <scheme val="minor"/>
    </font>
    <font>
      <sz val="11"/>
      <color indexed="13"/>
      <name val="Calibri"/>
      <family val="2"/>
      <scheme val="minor"/>
    </font>
  </fonts>
  <fills count="64">
    <fill>
      <patternFill patternType="none"/>
    </fill>
    <fill>
      <patternFill patternType="gray125"/>
    </fill>
    <fill>
      <patternFill patternType="solid">
        <fgColor indexed="9"/>
        <bgColor indexed="64"/>
      </patternFill>
    </fill>
    <fill>
      <patternFill patternType="solid">
        <fgColor indexed="26"/>
        <bgColor indexed="64"/>
      </patternFill>
    </fill>
    <fill>
      <patternFill patternType="solid">
        <fgColor indexed="22"/>
        <bgColor indexed="64"/>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FBFECE"/>
        <bgColor indexed="64"/>
      </patternFill>
    </fill>
    <fill>
      <patternFill patternType="solid">
        <fgColor rgb="FFFEF2E8"/>
        <bgColor indexed="64"/>
      </patternFill>
    </fill>
    <fill>
      <patternFill patternType="solid">
        <fgColor indexed="31"/>
        <bgColor indexed="31"/>
      </patternFill>
    </fill>
    <fill>
      <patternFill patternType="solid">
        <fgColor indexed="44"/>
        <bgColor indexed="44"/>
      </patternFill>
    </fill>
    <fill>
      <patternFill patternType="solid">
        <fgColor indexed="26"/>
        <bgColor indexed="26"/>
      </patternFill>
    </fill>
    <fill>
      <patternFill patternType="solid">
        <fgColor indexed="22"/>
        <bgColor indexed="22"/>
      </patternFill>
    </fill>
    <fill>
      <patternFill patternType="solid">
        <fgColor indexed="55"/>
        <bgColor indexed="55"/>
      </patternFill>
    </fill>
    <fill>
      <patternFill patternType="solid">
        <fgColor indexed="42"/>
        <bgColor indexed="42"/>
      </patternFill>
    </fill>
    <fill>
      <patternFill patternType="solid">
        <fgColor indexed="27"/>
        <bgColor indexed="27"/>
      </patternFill>
    </fill>
    <fill>
      <patternFill patternType="solid">
        <fgColor indexed="47"/>
        <bgColor indexed="47"/>
      </patternFill>
    </fill>
    <fill>
      <patternFill patternType="lightUp">
        <fgColor indexed="9"/>
        <bgColor indexed="55"/>
      </patternFill>
    </fill>
    <fill>
      <patternFill patternType="lightUp">
        <fgColor indexed="9"/>
        <bgColor indexed="29"/>
      </patternFill>
    </fill>
    <fill>
      <patternFill patternType="lightUp">
        <fgColor indexed="9"/>
        <bgColor indexed="22"/>
      </patternFill>
    </fill>
    <fill>
      <patternFill patternType="solid">
        <fgColor indexed="9"/>
        <bgColor indexed="26"/>
      </patternFill>
    </fill>
    <fill>
      <patternFill patternType="solid">
        <fgColor indexed="47"/>
        <bgColor indexed="64"/>
      </patternFill>
    </fill>
    <fill>
      <patternFill patternType="solid">
        <fgColor rgb="FFEEECE2"/>
        <bgColor indexed="64"/>
      </patternFill>
    </fill>
    <fill>
      <patternFill patternType="solid">
        <fgColor rgb="FFFFFF00"/>
        <bgColor indexed="64"/>
      </patternFill>
    </fill>
    <fill>
      <patternFill patternType="solid">
        <fgColor indexed="13"/>
        <bgColor indexed="64"/>
      </patternFill>
    </fill>
    <fill>
      <patternFill patternType="solid">
        <fgColor rgb="FFFFC000"/>
        <bgColor indexed="64"/>
      </patternFill>
    </fill>
    <fill>
      <patternFill patternType="solid">
        <fgColor theme="3" tint="0.79998168889431442"/>
        <bgColor indexed="64"/>
      </patternFill>
    </fill>
    <fill>
      <patternFill patternType="solid">
        <fgColor rgb="FF92D050"/>
        <bgColor indexed="64"/>
      </patternFill>
    </fill>
    <fill>
      <patternFill patternType="solid">
        <fgColor rgb="FF00B0F0"/>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rgb="FFFF0000"/>
        <bgColor indexed="64"/>
      </patternFill>
    </fill>
    <fill>
      <patternFill patternType="solid">
        <fgColor theme="2" tint="-9.9978637043366805E-2"/>
        <bgColor indexed="64"/>
      </patternFill>
    </fill>
    <fill>
      <patternFill patternType="solid">
        <fgColor rgb="FF00B050"/>
        <bgColor indexed="64"/>
      </patternFill>
    </fill>
    <fill>
      <patternFill patternType="solid">
        <fgColor theme="0" tint="-4.9989318521683403E-2"/>
        <bgColor indexed="64"/>
      </patternFill>
    </fill>
    <fill>
      <patternFill patternType="solid">
        <fgColor theme="7" tint="0.59999389629810485"/>
        <bgColor indexed="64"/>
      </patternFill>
    </fill>
    <fill>
      <patternFill patternType="solid">
        <fgColor theme="9" tint="-0.249977111117893"/>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rgb="FF33CC33"/>
        <bgColor indexed="64"/>
      </patternFill>
    </fill>
  </fills>
  <borders count="57">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double">
        <color indexed="64"/>
      </top>
      <bottom/>
      <diagonal/>
    </border>
    <border>
      <left style="thin">
        <color indexed="64"/>
      </left>
      <right style="thin">
        <color indexed="64"/>
      </right>
      <top style="hair">
        <color indexed="64"/>
      </top>
      <bottom style="hair">
        <color indexed="64"/>
      </bottom>
      <diagonal/>
    </border>
    <border>
      <left style="thin">
        <color indexed="8"/>
      </left>
      <right/>
      <top style="thin">
        <color indexed="65"/>
      </top>
      <bottom/>
      <diagonal/>
    </border>
    <border>
      <left style="medium">
        <color indexed="64"/>
      </left>
      <right style="medium">
        <color indexed="64"/>
      </right>
      <top style="medium">
        <color indexed="64"/>
      </top>
      <bottom style="hair">
        <color indexed="64"/>
      </bottom>
      <diagonal/>
    </border>
    <border>
      <left style="medium">
        <color indexed="8"/>
      </left>
      <right style="medium">
        <color indexed="8"/>
      </right>
      <top style="medium">
        <color indexed="8"/>
      </top>
      <bottom style="hair">
        <color indexed="8"/>
      </bottom>
      <diagonal/>
    </border>
    <border>
      <left style="thin">
        <color indexed="64"/>
      </left>
      <right style="thin">
        <color indexed="64"/>
      </right>
      <top/>
      <bottom style="thin">
        <color indexed="64"/>
      </bottom>
      <diagonal/>
    </border>
    <border>
      <left/>
      <right/>
      <top/>
      <bottom style="double">
        <color indexed="64"/>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style="thin">
        <color indexed="64"/>
      </right>
      <top/>
      <bottom/>
      <diagonal/>
    </border>
    <border>
      <left/>
      <right/>
      <top style="thin">
        <color indexed="64"/>
      </top>
      <bottom style="double">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64"/>
      </left>
      <right style="medium">
        <color indexed="64"/>
      </right>
      <top/>
      <bottom/>
      <diagonal/>
    </border>
    <border>
      <left style="thin">
        <color indexed="8"/>
      </left>
      <right/>
      <top style="thin">
        <color indexed="8"/>
      </top>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right/>
      <top style="thin">
        <color indexed="8"/>
      </top>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medium">
        <color indexed="8"/>
      </bottom>
      <diagonal/>
    </border>
    <border>
      <left style="thin">
        <color auto="1"/>
      </left>
      <right style="thin">
        <color auto="1"/>
      </right>
      <top style="thin">
        <color auto="1"/>
      </top>
      <bottom style="thin">
        <color auto="1"/>
      </bottom>
      <diagonal/>
    </border>
    <border>
      <left/>
      <right/>
      <top style="thin">
        <color indexed="64"/>
      </top>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8"/>
      </left>
      <right/>
      <top style="thin">
        <color indexed="8"/>
      </top>
      <bottom/>
      <diagonal/>
    </border>
    <border>
      <left/>
      <right/>
      <top style="medium">
        <color indexed="8"/>
      </top>
      <bottom style="medium">
        <color indexed="8"/>
      </bottom>
      <diagonal/>
    </border>
    <border>
      <left/>
      <right/>
      <top style="thin">
        <color indexed="8"/>
      </top>
      <bottom style="thin">
        <color indexed="8"/>
      </bottom>
      <diagonal/>
    </border>
    <border>
      <left/>
      <right/>
      <top style="thin">
        <color auto="1"/>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top style="thin">
        <color auto="1"/>
      </top>
      <bottom/>
      <diagonal/>
    </border>
    <border>
      <left/>
      <right/>
      <top style="thin">
        <color indexed="64"/>
      </top>
      <bottom/>
      <diagonal/>
    </border>
    <border>
      <left/>
      <right style="thin">
        <color indexed="64"/>
      </right>
      <top style="thin">
        <color indexed="64"/>
      </top>
      <bottom/>
      <diagonal/>
    </border>
    <border>
      <left style="hair">
        <color indexed="64"/>
      </left>
      <right style="hair">
        <color indexed="64"/>
      </right>
      <top style="hair">
        <color indexed="64"/>
      </top>
      <bottom style="hair">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medium">
        <color indexed="64"/>
      </bottom>
      <diagonal/>
    </border>
    <border>
      <left style="thin">
        <color indexed="64"/>
      </left>
      <right/>
      <top style="thin">
        <color indexed="64"/>
      </top>
      <bottom style="dotted">
        <color indexed="64"/>
      </bottom>
      <diagonal/>
    </border>
    <border>
      <left style="thin">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style="dotted">
        <color indexed="64"/>
      </left>
      <right style="dotted">
        <color indexed="64"/>
      </right>
      <top style="dotted">
        <color indexed="64"/>
      </top>
      <bottom style="dotted">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diagonal/>
    </border>
  </borders>
  <cellStyleXfs count="19510">
    <xf numFmtId="0" fontId="0" fillId="0" borderId="0"/>
    <xf numFmtId="0" fontId="17" fillId="0" borderId="0"/>
    <xf numFmtId="0" fontId="13" fillId="0" borderId="0"/>
    <xf numFmtId="0" fontId="38" fillId="0" borderId="0"/>
    <xf numFmtId="0" fontId="13" fillId="0" borderId="0"/>
    <xf numFmtId="0" fontId="13" fillId="0" borderId="0"/>
    <xf numFmtId="0" fontId="35"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5"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8" fillId="0" borderId="0"/>
    <xf numFmtId="0" fontId="13" fillId="0" borderId="0"/>
    <xf numFmtId="0" fontId="13" fillId="0" borderId="0"/>
    <xf numFmtId="0" fontId="13" fillId="0" borderId="0"/>
    <xf numFmtId="0" fontId="13" fillId="0" borderId="0"/>
    <xf numFmtId="0" fontId="13" fillId="0" borderId="0"/>
    <xf numFmtId="0" fontId="13" fillId="0" borderId="0"/>
    <xf numFmtId="0" fontId="35"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8" fillId="0" borderId="0"/>
    <xf numFmtId="0" fontId="13" fillId="0" borderId="0"/>
    <xf numFmtId="0" fontId="13" fillId="0" borderId="0"/>
    <xf numFmtId="0" fontId="13" fillId="0" borderId="0"/>
    <xf numFmtId="0" fontId="18" fillId="0" borderId="0"/>
    <xf numFmtId="0" fontId="15" fillId="0" borderId="0"/>
    <xf numFmtId="0" fontId="15" fillId="0" borderId="0"/>
    <xf numFmtId="0" fontId="15" fillId="0" borderId="0"/>
    <xf numFmtId="0" fontId="15" fillId="0" borderId="0"/>
    <xf numFmtId="0" fontId="15" fillId="0" borderId="0"/>
    <xf numFmtId="0" fontId="18"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15" fillId="0" borderId="0"/>
    <xf numFmtId="0" fontId="3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7" fillId="0" borderId="0"/>
    <xf numFmtId="0" fontId="15" fillId="0" borderId="0"/>
    <xf numFmtId="0" fontId="15" fillId="0" borderId="0"/>
    <xf numFmtId="0" fontId="3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7" fillId="0" borderId="0"/>
    <xf numFmtId="0" fontId="15" fillId="0" borderId="0"/>
    <xf numFmtId="0" fontId="17" fillId="0" borderId="0"/>
    <xf numFmtId="0" fontId="13" fillId="0" borderId="0"/>
    <xf numFmtId="0" fontId="38" fillId="0" borderId="0"/>
    <xf numFmtId="0" fontId="13" fillId="0" borderId="0"/>
    <xf numFmtId="0" fontId="13" fillId="0" borderId="0"/>
    <xf numFmtId="0" fontId="35"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5"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8" fillId="0" borderId="0"/>
    <xf numFmtId="0" fontId="13" fillId="0" borderId="0"/>
    <xf numFmtId="0" fontId="13" fillId="0" borderId="0"/>
    <xf numFmtId="0" fontId="13" fillId="0" borderId="0"/>
    <xf numFmtId="0" fontId="13" fillId="0" borderId="0"/>
    <xf numFmtId="0" fontId="13" fillId="0" borderId="0"/>
    <xf numFmtId="0" fontId="13" fillId="0" borderId="0"/>
    <xf numFmtId="0" fontId="35"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8" fillId="0" borderId="0"/>
    <xf numFmtId="0" fontId="13" fillId="0" borderId="0"/>
    <xf numFmtId="0" fontId="13" fillId="0" borderId="0"/>
    <xf numFmtId="0" fontId="13" fillId="0" borderId="0"/>
    <xf numFmtId="0" fontId="17" fillId="0" borderId="0"/>
    <xf numFmtId="0" fontId="13" fillId="0" borderId="0"/>
    <xf numFmtId="0" fontId="38" fillId="0" borderId="0"/>
    <xf numFmtId="0" fontId="13" fillId="0" borderId="0"/>
    <xf numFmtId="0" fontId="13" fillId="0" borderId="0"/>
    <xf numFmtId="0" fontId="35"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5"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8" fillId="0" borderId="0"/>
    <xf numFmtId="0" fontId="13" fillId="0" borderId="0"/>
    <xf numFmtId="0" fontId="13" fillId="0" borderId="0"/>
    <xf numFmtId="0" fontId="13" fillId="0" borderId="0"/>
    <xf numFmtId="0" fontId="13" fillId="0" borderId="0"/>
    <xf numFmtId="0" fontId="13" fillId="0" borderId="0"/>
    <xf numFmtId="0" fontId="13" fillId="0" borderId="0"/>
    <xf numFmtId="0" fontId="35"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8" fillId="0" borderId="0"/>
    <xf numFmtId="0" fontId="13" fillId="0" borderId="0"/>
    <xf numFmtId="0" fontId="13" fillId="0" borderId="0"/>
    <xf numFmtId="0" fontId="13" fillId="0" borderId="0"/>
    <xf numFmtId="0" fontId="17" fillId="0" borderId="0"/>
    <xf numFmtId="0" fontId="13" fillId="0" borderId="0"/>
    <xf numFmtId="0" fontId="38" fillId="0" borderId="0"/>
    <xf numFmtId="0" fontId="13" fillId="0" borderId="0"/>
    <xf numFmtId="0" fontId="13" fillId="0" borderId="0"/>
    <xf numFmtId="0" fontId="35"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5"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8" fillId="0" borderId="0"/>
    <xf numFmtId="0" fontId="13" fillId="0" borderId="0"/>
    <xf numFmtId="0" fontId="13" fillId="0" borderId="0"/>
    <xf numFmtId="0" fontId="13" fillId="0" borderId="0"/>
    <xf numFmtId="0" fontId="13" fillId="0" borderId="0"/>
    <xf numFmtId="0" fontId="13" fillId="0" borderId="0"/>
    <xf numFmtId="0" fontId="13" fillId="0" borderId="0"/>
    <xf numFmtId="0" fontId="35"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8" fillId="0" borderId="0"/>
    <xf numFmtId="0" fontId="13" fillId="0" borderId="0"/>
    <xf numFmtId="0" fontId="13" fillId="0" borderId="0"/>
    <xf numFmtId="0" fontId="13" fillId="0" borderId="0"/>
    <xf numFmtId="0" fontId="16"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39"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39"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39"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39"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39"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39"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39" fillId="0" borderId="0">
      <alignment vertical="top"/>
    </xf>
    <xf numFmtId="0" fontId="8" fillId="0" borderId="0">
      <alignment vertical="top"/>
    </xf>
    <xf numFmtId="0" fontId="16"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16" fillId="0" borderId="0">
      <alignment vertical="top"/>
    </xf>
    <xf numFmtId="0" fontId="39"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39" fillId="0" borderId="0">
      <alignment vertical="top"/>
    </xf>
    <xf numFmtId="0" fontId="39"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39"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39" fillId="0" borderId="0">
      <alignment vertical="top"/>
    </xf>
    <xf numFmtId="0" fontId="8" fillId="0" borderId="0">
      <alignment vertical="top"/>
    </xf>
    <xf numFmtId="0" fontId="39" fillId="0" borderId="0">
      <alignment vertical="top"/>
    </xf>
    <xf numFmtId="0" fontId="39"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39"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39"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39" fillId="0" borderId="0">
      <alignment vertical="top"/>
    </xf>
    <xf numFmtId="0" fontId="8" fillId="0" borderId="0">
      <alignment vertical="top"/>
    </xf>
    <xf numFmtId="0" fontId="16"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16" fillId="0" borderId="0">
      <alignment vertical="top"/>
    </xf>
    <xf numFmtId="0" fontId="39"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39" fillId="0" borderId="0">
      <alignment vertical="top"/>
    </xf>
    <xf numFmtId="0" fontId="39"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39"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39" fillId="0" borderId="0">
      <alignment vertical="top"/>
    </xf>
    <xf numFmtId="0" fontId="8" fillId="0" borderId="0">
      <alignment vertical="top"/>
    </xf>
    <xf numFmtId="0" fontId="39" fillId="0" borderId="0">
      <alignment vertical="top"/>
    </xf>
    <xf numFmtId="0" fontId="39"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39"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39"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39" fillId="0" borderId="0">
      <alignment vertical="top"/>
    </xf>
    <xf numFmtId="0" fontId="8" fillId="0" borderId="0">
      <alignment vertical="top"/>
    </xf>
    <xf numFmtId="0" fontId="16"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18" fillId="0" borderId="0"/>
    <xf numFmtId="0" fontId="15" fillId="0" borderId="0"/>
    <xf numFmtId="0" fontId="15" fillId="0" borderId="0"/>
    <xf numFmtId="0" fontId="15" fillId="0" borderId="0"/>
    <xf numFmtId="0" fontId="15" fillId="0" borderId="0"/>
    <xf numFmtId="0" fontId="18"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4" fillId="0" borderId="0"/>
    <xf numFmtId="0" fontId="15" fillId="0" borderId="0"/>
    <xf numFmtId="0" fontId="15" fillId="0" borderId="0"/>
    <xf numFmtId="0" fontId="15" fillId="0" borderId="0"/>
    <xf numFmtId="0" fontId="15" fillId="0" borderId="0"/>
    <xf numFmtId="0" fontId="15" fillId="0" borderId="0"/>
    <xf numFmtId="0" fontId="15" fillId="0" borderId="0"/>
    <xf numFmtId="0" fontId="37" fillId="0" borderId="0"/>
    <xf numFmtId="0" fontId="16" fillId="0" borderId="0">
      <alignment vertical="top"/>
    </xf>
    <xf numFmtId="0" fontId="39"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39" fillId="0" borderId="0">
      <alignment vertical="top"/>
    </xf>
    <xf numFmtId="0" fontId="39"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39"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39" fillId="0" borderId="0">
      <alignment vertical="top"/>
    </xf>
    <xf numFmtId="0" fontId="8" fillId="0" borderId="0">
      <alignment vertical="top"/>
    </xf>
    <xf numFmtId="0" fontId="39" fillId="0" borderId="0">
      <alignment vertical="top"/>
    </xf>
    <xf numFmtId="0" fontId="39"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39"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39"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39" fillId="0" borderId="0">
      <alignment vertical="top"/>
    </xf>
    <xf numFmtId="0" fontId="8" fillId="0" borderId="0">
      <alignment vertical="top"/>
    </xf>
    <xf numFmtId="0" fontId="16"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1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36"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39" fillId="0" borderId="0">
      <alignment vertical="top"/>
    </xf>
    <xf numFmtId="0" fontId="8" fillId="0" borderId="0">
      <alignment vertical="top"/>
    </xf>
    <xf numFmtId="0" fontId="8" fillId="0" borderId="0">
      <alignment vertical="top"/>
    </xf>
    <xf numFmtId="0" fontId="15" fillId="0" borderId="0"/>
    <xf numFmtId="4" fontId="19" fillId="0" borderId="0" applyFont="0" applyFill="0" applyBorder="0" applyAlignment="0" applyProtection="0"/>
    <xf numFmtId="0" fontId="8" fillId="0" borderId="0" applyFill="0" applyBorder="0" applyAlignment="0"/>
    <xf numFmtId="0" fontId="20" fillId="0" borderId="0"/>
    <xf numFmtId="43" fontId="9" fillId="0" borderId="0" applyFont="0" applyFill="0" applyBorder="0" applyAlignment="0" applyProtection="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43" fontId="1" fillId="0" borderId="0" applyFont="0" applyFill="0" applyBorder="0" applyAlignment="0" applyProtection="0"/>
    <xf numFmtId="43" fontId="12" fillId="0" borderId="0" applyFont="0" applyFill="0" applyBorder="0" applyAlignment="0" applyProtection="0"/>
    <xf numFmtId="43" fontId="2" fillId="0" borderId="0" applyFont="0" applyFill="0" applyBorder="0" applyAlignment="0" applyProtection="0"/>
    <xf numFmtId="43" fontId="12" fillId="0" borderId="0" applyFont="0" applyFill="0" applyBorder="0" applyAlignment="0" applyProtection="0"/>
    <xf numFmtId="43" fontId="2" fillId="0" borderId="0" applyFont="0" applyFill="0" applyBorder="0" applyAlignment="0" applyProtection="0"/>
    <xf numFmtId="43" fontId="4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1" fillId="0" borderId="0" applyFont="0" applyFill="0" applyBorder="0" applyAlignment="0" applyProtection="0"/>
    <xf numFmtId="43" fontId="2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2" fillId="0" borderId="0" applyFill="0" applyBorder="0" applyAlignment="0" applyProtection="0"/>
    <xf numFmtId="43" fontId="2" fillId="0" borderId="0" applyFont="0" applyFill="0" applyBorder="0" applyAlignment="0" applyProtection="0"/>
    <xf numFmtId="43" fontId="22" fillId="0" borderId="0" applyFill="0" applyBorder="0" applyAlignment="0" applyProtection="0"/>
    <xf numFmtId="43" fontId="22" fillId="0" borderId="0" applyFill="0" applyBorder="0" applyAlignment="0" applyProtection="0"/>
    <xf numFmtId="3" fontId="3" fillId="0" borderId="0" applyFont="0" applyFill="0" applyBorder="0" applyAlignment="0" applyProtection="0"/>
    <xf numFmtId="44" fontId="22" fillId="0" borderId="0" applyFont="0" applyFill="0" applyBorder="0" applyAlignment="0" applyProtection="0"/>
    <xf numFmtId="44" fontId="2" fillId="0" borderId="0" applyFont="0" applyFill="0" applyBorder="0" applyAlignment="0" applyProtection="0"/>
    <xf numFmtId="44" fontId="41" fillId="0" borderId="0" applyFont="0" applyFill="0" applyBorder="0" applyAlignment="0" applyProtection="0"/>
    <xf numFmtId="44" fontId="1" fillId="0" borderId="0" applyFont="0" applyFill="0" applyBorder="0" applyAlignment="0" applyProtection="0"/>
    <xf numFmtId="167" fontId="3" fillId="0" borderId="0" applyFont="0" applyFill="0" applyBorder="0" applyAlignment="0" applyProtection="0"/>
    <xf numFmtId="0" fontId="3" fillId="0" borderId="0" applyFont="0" applyFill="0" applyBorder="0" applyAlignment="0" applyProtection="0"/>
    <xf numFmtId="172" fontId="12" fillId="0" borderId="0" applyFont="0" applyFill="0" applyBorder="0" applyAlignment="0" applyProtection="0"/>
    <xf numFmtId="2" fontId="3" fillId="0" borderId="0" applyFont="0" applyFill="0" applyBorder="0" applyAlignment="0" applyProtection="0"/>
    <xf numFmtId="38" fontId="24" fillId="2" borderId="0" applyNumberFormat="0" applyBorder="0" applyAlignment="0" applyProtection="0"/>
    <xf numFmtId="0" fontId="25" fillId="0" borderId="0">
      <alignment horizontal="left"/>
    </xf>
    <xf numFmtId="0" fontId="6" fillId="0" borderId="1" applyNumberFormat="0" applyAlignment="0" applyProtection="0">
      <alignment horizontal="left" vertical="center"/>
    </xf>
    <xf numFmtId="0" fontId="6" fillId="0" borderId="2">
      <alignment horizontal="left" vertical="center"/>
    </xf>
    <xf numFmtId="0" fontId="5"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8" fontId="19" fillId="0" borderId="0" applyFont="0" applyFill="0" applyBorder="0" applyAlignment="0" applyProtection="0"/>
    <xf numFmtId="10" fontId="24" fillId="2" borderId="3" applyNumberFormat="0" applyBorder="0" applyAlignment="0" applyProtection="0"/>
    <xf numFmtId="0" fontId="26" fillId="0" borderId="4"/>
    <xf numFmtId="0" fontId="14" fillId="0" borderId="0"/>
    <xf numFmtId="166" fontId="7" fillId="0" borderId="0"/>
    <xf numFmtId="0" fontId="1" fillId="0" borderId="0"/>
    <xf numFmtId="0" fontId="22" fillId="0" borderId="0"/>
    <xf numFmtId="0" fontId="2" fillId="0" borderId="0">
      <alignment vertical="top"/>
    </xf>
    <xf numFmtId="0" fontId="12" fillId="0" borderId="0">
      <alignment vertical="top"/>
    </xf>
    <xf numFmtId="0" fontId="2" fillId="0" borderId="0"/>
    <xf numFmtId="0" fontId="2" fillId="0" borderId="0"/>
    <xf numFmtId="0" fontId="21" fillId="0" borderId="0"/>
    <xf numFmtId="0" fontId="2" fillId="0" borderId="0"/>
    <xf numFmtId="0" fontId="22" fillId="0" borderId="0">
      <alignment vertical="top"/>
    </xf>
    <xf numFmtId="0" fontId="23" fillId="0" borderId="0"/>
    <xf numFmtId="0" fontId="23" fillId="0" borderId="0"/>
    <xf numFmtId="0" fontId="27" fillId="0" borderId="0"/>
    <xf numFmtId="0" fontId="2" fillId="0" borderId="0"/>
    <xf numFmtId="0" fontId="2" fillId="0" borderId="0"/>
    <xf numFmtId="0" fontId="22" fillId="0" borderId="0"/>
    <xf numFmtId="0" fontId="10" fillId="0" borderId="0"/>
    <xf numFmtId="0" fontId="10" fillId="0" borderId="0"/>
    <xf numFmtId="10" fontId="2" fillId="0" borderId="0" applyFont="0" applyFill="0" applyBorder="0" applyAlignment="0" applyProtection="0"/>
    <xf numFmtId="9" fontId="2" fillId="0" borderId="0" applyFont="0" applyFill="0" applyBorder="0" applyAlignment="0" applyProtection="0"/>
    <xf numFmtId="9" fontId="22" fillId="0" borderId="0" applyFont="0" applyFill="0" applyBorder="0" applyAlignment="0" applyProtection="0"/>
    <xf numFmtId="9" fontId="23" fillId="0" borderId="0" applyFont="0" applyFill="0" applyBorder="0" applyAlignment="0" applyProtection="0"/>
    <xf numFmtId="9" fontId="2" fillId="0" borderId="0" applyFont="0" applyFill="0" applyBorder="0" applyAlignment="0" applyProtection="0"/>
    <xf numFmtId="9" fontId="12" fillId="0" borderId="0" applyFont="0" applyFill="0" applyBorder="0" applyAlignment="0" applyProtection="0"/>
    <xf numFmtId="9" fontId="1" fillId="0" borderId="0" applyFont="0" applyFill="0" applyBorder="0" applyAlignment="0" applyProtection="0"/>
    <xf numFmtId="9" fontId="41" fillId="0" borderId="0" applyFont="0" applyFill="0" applyBorder="0" applyAlignment="0" applyProtection="0"/>
    <xf numFmtId="9" fontId="1" fillId="0" borderId="0" applyFont="0" applyFill="0" applyBorder="0" applyAlignment="0" applyProtection="0"/>
    <xf numFmtId="0" fontId="8" fillId="0" borderId="0">
      <alignment vertical="top"/>
    </xf>
    <xf numFmtId="0" fontId="26" fillId="0" borderId="0"/>
    <xf numFmtId="0" fontId="3" fillId="0" borderId="5" applyNumberFormat="0" applyFont="0" applyFill="0" applyAlignment="0" applyProtection="0"/>
    <xf numFmtId="0" fontId="3" fillId="0" borderId="5" applyNumberFormat="0" applyFont="0" applyFill="0" applyAlignment="0" applyProtection="0"/>
    <xf numFmtId="1" fontId="28" fillId="3" borderId="6">
      <alignment horizontal="center" vertical="top"/>
    </xf>
    <xf numFmtId="0" fontId="28" fillId="3" borderId="6">
      <alignment horizontal="center" vertical="top"/>
    </xf>
    <xf numFmtId="0" fontId="28" fillId="3" borderId="6">
      <alignment horizontal="center" vertical="top"/>
    </xf>
    <xf numFmtId="170" fontId="11" fillId="0" borderId="7">
      <alignment horizontal="center"/>
    </xf>
    <xf numFmtId="171" fontId="29" fillId="3" borderId="6">
      <alignment horizontal="center" vertical="top"/>
    </xf>
    <xf numFmtId="0" fontId="30" fillId="3" borderId="8">
      <alignment horizontal="center" vertical="top" wrapText="1"/>
    </xf>
    <xf numFmtId="0" fontId="30" fillId="3" borderId="8">
      <alignment horizontal="center" vertical="top" wrapText="1"/>
    </xf>
    <xf numFmtId="0" fontId="31" fillId="0" borderId="9">
      <alignment horizontal="center" vertical="top" wrapText="1"/>
    </xf>
    <xf numFmtId="0" fontId="32" fillId="0" borderId="0"/>
    <xf numFmtId="0" fontId="33" fillId="0" borderId="0"/>
    <xf numFmtId="169" fontId="33" fillId="0" borderId="0" applyFont="0" applyFill="0" applyBorder="0" applyAlignment="0" applyProtection="0"/>
    <xf numFmtId="0" fontId="43" fillId="0" borderId="0"/>
    <xf numFmtId="0" fontId="44" fillId="0" borderId="0"/>
    <xf numFmtId="43" fontId="2" fillId="0" borderId="0" applyFont="0" applyFill="0" applyBorder="0" applyAlignment="0" applyProtection="0"/>
    <xf numFmtId="43" fontId="44" fillId="0" borderId="0" applyFont="0" applyFill="0" applyBorder="0" applyAlignment="0" applyProtection="0"/>
    <xf numFmtId="0" fontId="45" fillId="0" borderId="0"/>
    <xf numFmtId="173" fontId="45" fillId="0" borderId="0" applyFont="0" applyFill="0" applyBorder="0" applyAlignment="0" applyProtection="0"/>
    <xf numFmtId="0" fontId="46" fillId="0" borderId="0"/>
    <xf numFmtId="0" fontId="47" fillId="0" borderId="0"/>
    <xf numFmtId="0" fontId="48" fillId="0" borderId="0"/>
    <xf numFmtId="0" fontId="33" fillId="0" borderId="0"/>
    <xf numFmtId="173" fontId="33" fillId="0" borderId="0" applyFont="0" applyFill="0" applyBorder="0" applyAlignment="0" applyProtection="0"/>
    <xf numFmtId="0" fontId="33" fillId="0" borderId="0"/>
    <xf numFmtId="0" fontId="49" fillId="0" borderId="0"/>
    <xf numFmtId="0" fontId="50" fillId="0" borderId="0"/>
    <xf numFmtId="0" fontId="51" fillId="0" borderId="0"/>
    <xf numFmtId="0" fontId="2" fillId="0" borderId="0"/>
    <xf numFmtId="0" fontId="15" fillId="0" borderId="0"/>
    <xf numFmtId="0" fontId="15" fillId="0" borderId="0"/>
    <xf numFmtId="0" fontId="2" fillId="0" borderId="0"/>
    <xf numFmtId="0" fontId="2" fillId="0" borderId="0"/>
    <xf numFmtId="41" fontId="1" fillId="0" borderId="0" applyFont="0" applyFill="0" applyBorder="0" applyAlignment="0" applyProtection="0"/>
    <xf numFmtId="43" fontId="44" fillId="0" borderId="0" applyFont="0" applyFill="0" applyBorder="0" applyAlignment="0" applyProtection="0"/>
    <xf numFmtId="173" fontId="33" fillId="0" borderId="0" applyFont="0" applyFill="0" applyBorder="0" applyAlignment="0" applyProtection="0"/>
    <xf numFmtId="173" fontId="3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33" fillId="0" borderId="0"/>
    <xf numFmtId="0" fontId="33" fillId="0" borderId="0"/>
    <xf numFmtId="0" fontId="33" fillId="0" borderId="0"/>
    <xf numFmtId="9" fontId="2" fillId="0" borderId="0" applyFont="0" applyFill="0" applyBorder="0" applyAlignment="0" applyProtection="0"/>
    <xf numFmtId="0" fontId="52" fillId="0" borderId="0"/>
    <xf numFmtId="0" fontId="53" fillId="0" borderId="0" applyNumberFormat="0" applyFill="0" applyBorder="0" applyAlignment="0" applyProtection="0">
      <alignment vertical="top"/>
      <protection locked="0"/>
    </xf>
    <xf numFmtId="0" fontId="54" fillId="0" borderId="0"/>
    <xf numFmtId="0" fontId="55" fillId="0" borderId="0"/>
    <xf numFmtId="43" fontId="1" fillId="0" borderId="0" applyFont="0" applyFill="0" applyBorder="0" applyAlignment="0" applyProtection="0"/>
    <xf numFmtId="44" fontId="1"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 fillId="0" borderId="0"/>
    <xf numFmtId="0" fontId="2" fillId="0" borderId="0"/>
    <xf numFmtId="0" fontId="15" fillId="0" borderId="0"/>
    <xf numFmtId="0" fontId="15"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57" fillId="0" borderId="0" applyNumberForma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2" fillId="0" borderId="0"/>
    <xf numFmtId="0" fontId="2" fillId="0" borderId="0"/>
    <xf numFmtId="0" fontId="57" fillId="0" borderId="0" applyNumberFormat="0" applyFill="0" applyBorder="0" applyAlignment="0" applyProtection="0"/>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58" fillId="0" borderId="0"/>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3" fillId="0" borderId="0"/>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 fillId="0" borderId="0"/>
    <xf numFmtId="0" fontId="15" fillId="0" borderId="0"/>
    <xf numFmtId="0" fontId="15" fillId="0" borderId="0"/>
    <xf numFmtId="0" fontId="15" fillId="0" borderId="0"/>
    <xf numFmtId="0" fontId="15" fillId="0" borderId="0"/>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2" fillId="0" borderId="0"/>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59" fillId="16" borderId="0" applyNumberFormat="0" applyBorder="0" applyAlignment="0" applyProtection="0"/>
    <xf numFmtId="0" fontId="59" fillId="16" borderId="0" applyNumberFormat="0" applyBorder="0" applyAlignment="0" applyProtection="0"/>
    <xf numFmtId="0" fontId="59" fillId="13" borderId="0" applyNumberFormat="0" applyBorder="0" applyAlignment="0" applyProtection="0"/>
    <xf numFmtId="0" fontId="59" fillId="13" borderId="0" applyNumberFormat="0" applyBorder="0" applyAlignment="0" applyProtection="0"/>
    <xf numFmtId="0" fontId="59" fillId="14" borderId="0" applyNumberFormat="0" applyBorder="0" applyAlignment="0" applyProtection="0"/>
    <xf numFmtId="0" fontId="59" fillId="14" borderId="0" applyNumberFormat="0" applyBorder="0" applyAlignment="0" applyProtection="0"/>
    <xf numFmtId="0" fontId="59" fillId="17" borderId="0" applyNumberFormat="0" applyBorder="0" applyAlignment="0" applyProtection="0"/>
    <xf numFmtId="0" fontId="59" fillId="17" borderId="0" applyNumberFormat="0" applyBorder="0" applyAlignment="0" applyProtection="0"/>
    <xf numFmtId="0" fontId="59" fillId="18" borderId="0" applyNumberFormat="0" applyBorder="0" applyAlignment="0" applyProtection="0"/>
    <xf numFmtId="0" fontId="59" fillId="18" borderId="0" applyNumberFormat="0" applyBorder="0" applyAlignment="0" applyProtection="0"/>
    <xf numFmtId="0" fontId="59" fillId="19" borderId="0" applyNumberFormat="0" applyBorder="0" applyAlignment="0" applyProtection="0"/>
    <xf numFmtId="0" fontId="59" fillId="19" borderId="0" applyNumberFormat="0" applyBorder="0" applyAlignment="0" applyProtection="0"/>
    <xf numFmtId="0" fontId="59" fillId="20" borderId="0" applyNumberFormat="0" applyBorder="0" applyAlignment="0" applyProtection="0"/>
    <xf numFmtId="0" fontId="59" fillId="20" borderId="0" applyNumberFormat="0" applyBorder="0" applyAlignment="0" applyProtection="0"/>
    <xf numFmtId="0" fontId="59" fillId="21" borderId="0" applyNumberFormat="0" applyBorder="0" applyAlignment="0" applyProtection="0"/>
    <xf numFmtId="0" fontId="59" fillId="21" borderId="0" applyNumberFormat="0" applyBorder="0" applyAlignment="0" applyProtection="0"/>
    <xf numFmtId="0" fontId="59" fillId="22" borderId="0" applyNumberFormat="0" applyBorder="0" applyAlignment="0" applyProtection="0"/>
    <xf numFmtId="0" fontId="59" fillId="22" borderId="0" applyNumberFormat="0" applyBorder="0" applyAlignment="0" applyProtection="0"/>
    <xf numFmtId="0" fontId="59" fillId="17" borderId="0" applyNumberFormat="0" applyBorder="0" applyAlignment="0" applyProtection="0"/>
    <xf numFmtId="0" fontId="59" fillId="17" borderId="0" applyNumberFormat="0" applyBorder="0" applyAlignment="0" applyProtection="0"/>
    <xf numFmtId="0" fontId="59" fillId="18" borderId="0" applyNumberFormat="0" applyBorder="0" applyAlignment="0" applyProtection="0"/>
    <xf numFmtId="0" fontId="59" fillId="18" borderId="0" applyNumberFormat="0" applyBorder="0" applyAlignment="0" applyProtection="0"/>
    <xf numFmtId="0" fontId="59" fillId="23" borderId="0" applyNumberFormat="0" applyBorder="0" applyAlignment="0" applyProtection="0"/>
    <xf numFmtId="0" fontId="59" fillId="23" borderId="0" applyNumberFormat="0" applyBorder="0" applyAlignment="0" applyProtection="0"/>
    <xf numFmtId="4" fontId="19" fillId="0" borderId="0" applyFont="0" applyFill="0" applyBorder="0" applyAlignment="0" applyProtection="0"/>
    <xf numFmtId="0" fontId="60" fillId="7" borderId="0" applyNumberFormat="0" applyBorder="0" applyAlignment="0" applyProtection="0"/>
    <xf numFmtId="0" fontId="60" fillId="7" borderId="0" applyNumberFormat="0" applyBorder="0" applyAlignment="0" applyProtection="0"/>
    <xf numFmtId="0" fontId="61" fillId="3" borderId="12" applyFill="0" applyBorder="0">
      <alignment horizontal="left"/>
    </xf>
    <xf numFmtId="0" fontId="8" fillId="0" borderId="0" applyFill="0" applyBorder="0" applyAlignment="0"/>
    <xf numFmtId="0" fontId="62" fillId="24" borderId="18" applyNumberFormat="0" applyAlignment="0" applyProtection="0"/>
    <xf numFmtId="0" fontId="62" fillId="24" borderId="18" applyNumberFormat="0" applyAlignment="0" applyProtection="0"/>
    <xf numFmtId="0" fontId="63" fillId="25" borderId="19" applyNumberFormat="0" applyAlignment="0" applyProtection="0"/>
    <xf numFmtId="0" fontId="63" fillId="25" borderId="19" applyNumberFormat="0" applyAlignment="0" applyProtection="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3" fontId="64" fillId="0" borderId="0" applyNumberFormat="0" applyFont="0" applyFill="0" applyAlignment="0" applyProtection="0">
      <alignment horizontal="left"/>
    </xf>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alignment vertical="top"/>
    </xf>
    <xf numFmtId="43" fontId="8" fillId="0" borderId="0" applyFont="0" applyFill="0" applyBorder="0" applyAlignment="0" applyProtection="0">
      <alignment vertical="top"/>
    </xf>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3" fillId="0" borderId="0" applyFont="0" applyFill="0" applyBorder="0" applyAlignment="0" applyProtection="0"/>
    <xf numFmtId="175" fontId="33" fillId="0" borderId="0" applyFont="0" applyFill="0" applyBorder="0" applyAlignment="0" applyProtection="0"/>
    <xf numFmtId="175" fontId="33" fillId="0" borderId="0" applyFont="0" applyFill="0" applyBorder="0" applyAlignment="0" applyProtection="0"/>
    <xf numFmtId="175" fontId="33" fillId="0" borderId="0" applyFont="0" applyFill="0" applyBorder="0" applyAlignment="0" applyProtection="0"/>
    <xf numFmtId="175" fontId="33" fillId="0" borderId="0" applyFont="0" applyFill="0" applyBorder="0" applyAlignment="0" applyProtection="0"/>
    <xf numFmtId="175" fontId="33" fillId="0" borderId="0" applyFont="0" applyFill="0" applyBorder="0" applyAlignment="0" applyProtection="0"/>
    <xf numFmtId="175" fontId="33" fillId="0" borderId="0" applyFont="0" applyFill="0" applyBorder="0" applyAlignment="0" applyProtection="0"/>
    <xf numFmtId="175" fontId="33" fillId="0" borderId="0" applyFont="0" applyFill="0" applyBorder="0" applyAlignment="0" applyProtection="0"/>
    <xf numFmtId="175" fontId="3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4" fillId="0" borderId="0" applyFont="0" applyFill="0" applyBorder="0" applyAlignment="0" applyProtection="0"/>
    <xf numFmtId="43" fontId="2" fillId="0" borderId="0" applyFont="0" applyFill="0" applyBorder="0" applyAlignment="0" applyProtection="0"/>
    <xf numFmtId="173" fontId="3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170" fontId="3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70" fontId="33" fillId="0" borderId="0" applyFont="0" applyFill="0" applyBorder="0" applyAlignment="0" applyProtection="0"/>
    <xf numFmtId="170" fontId="3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170" fontId="33" fillId="0" borderId="0" applyFont="0" applyFill="0" applyBorder="0" applyAlignment="0" applyProtection="0"/>
    <xf numFmtId="176" fontId="3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70" fontId="3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170" fontId="33" fillId="0" borderId="0" applyFont="0" applyFill="0" applyBorder="0" applyAlignment="0" applyProtection="0"/>
    <xf numFmtId="169" fontId="33" fillId="0" borderId="0" applyFont="0" applyFill="0" applyBorder="0" applyAlignment="0" applyProtection="0"/>
    <xf numFmtId="43" fontId="1" fillId="0" borderId="0" applyFont="0" applyFill="0" applyBorder="0" applyAlignment="0" applyProtection="0"/>
    <xf numFmtId="170" fontId="33" fillId="0" borderId="0" applyFont="0" applyFill="0" applyBorder="0" applyAlignment="0" applyProtection="0"/>
    <xf numFmtId="175" fontId="33" fillId="0" borderId="0" applyFont="0" applyFill="0" applyBorder="0" applyAlignment="0" applyProtection="0"/>
    <xf numFmtId="43" fontId="1" fillId="0" borderId="0" applyFont="0" applyFill="0" applyBorder="0" applyAlignment="0" applyProtection="0"/>
    <xf numFmtId="170" fontId="33" fillId="0" borderId="0" applyFont="0" applyFill="0" applyBorder="0" applyAlignment="0" applyProtection="0"/>
    <xf numFmtId="175" fontId="3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170" fontId="33" fillId="0" borderId="0" applyFont="0" applyFill="0" applyBorder="0" applyAlignment="0" applyProtection="0"/>
    <xf numFmtId="175" fontId="33" fillId="0" borderId="0" applyFont="0" applyFill="0" applyBorder="0" applyAlignment="0" applyProtection="0"/>
    <xf numFmtId="170" fontId="33" fillId="0" borderId="0" applyFont="0" applyFill="0" applyBorder="0" applyAlignment="0" applyProtection="0"/>
    <xf numFmtId="175" fontId="33" fillId="0" borderId="0" applyFont="0" applyFill="0" applyBorder="0" applyAlignment="0" applyProtection="0"/>
    <xf numFmtId="43" fontId="1" fillId="0" borderId="0" applyFont="0" applyFill="0" applyBorder="0" applyAlignment="0" applyProtection="0"/>
    <xf numFmtId="175" fontId="33" fillId="0" borderId="0" applyFont="0" applyFill="0" applyBorder="0" applyAlignment="0" applyProtection="0"/>
    <xf numFmtId="170" fontId="33" fillId="0" borderId="0" applyFont="0" applyFill="0" applyBorder="0" applyAlignment="0" applyProtection="0"/>
    <xf numFmtId="175" fontId="33"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2" fillId="0" borderId="0" applyFont="0" applyFill="0" applyBorder="0" applyAlignment="0" applyProtection="0"/>
    <xf numFmtId="43" fontId="22" fillId="0" borderId="0" applyFill="0" applyBorder="0" applyAlignment="0" applyProtection="0"/>
    <xf numFmtId="43" fontId="22" fillId="0" borderId="0" applyFill="0" applyBorder="0" applyAlignment="0" applyProtection="0"/>
    <xf numFmtId="43" fontId="22" fillId="0" borderId="0" applyFill="0" applyBorder="0" applyAlignment="0" applyProtection="0"/>
    <xf numFmtId="43" fontId="23" fillId="0" borderId="0" applyFont="0" applyFill="0" applyBorder="0" applyAlignment="0" applyProtection="0"/>
    <xf numFmtId="43" fontId="1" fillId="0" borderId="0" applyFont="0" applyFill="0" applyBorder="0" applyAlignment="0" applyProtection="0"/>
    <xf numFmtId="177" fontId="33" fillId="0" borderId="0" applyFont="0" applyFill="0" applyBorder="0" applyAlignment="0" applyProtection="0"/>
    <xf numFmtId="177" fontId="33" fillId="0" borderId="0" applyFont="0" applyFill="0" applyBorder="0" applyAlignment="0" applyProtection="0"/>
    <xf numFmtId="43" fontId="2" fillId="0" borderId="0" applyFont="0" applyFill="0" applyBorder="0" applyAlignment="0" applyProtection="0"/>
    <xf numFmtId="171" fontId="33" fillId="0" borderId="0" applyFont="0" applyFill="0" applyBorder="0" applyAlignment="0" applyProtection="0"/>
    <xf numFmtId="43" fontId="44" fillId="0" borderId="0" applyFont="0" applyFill="0" applyBorder="0" applyAlignment="0" applyProtection="0"/>
    <xf numFmtId="43" fontId="1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2" fillId="0" borderId="0" applyFill="0" applyBorder="0" applyAlignment="0" applyProtection="0"/>
    <xf numFmtId="43" fontId="22" fillId="0" borderId="0" applyFill="0" applyBorder="0" applyAlignment="0" applyProtection="0"/>
    <xf numFmtId="43" fontId="22" fillId="0" borderId="0" applyFill="0" applyBorder="0" applyAlignment="0" applyProtection="0"/>
    <xf numFmtId="43" fontId="22" fillId="0" borderId="0" applyFill="0" applyBorder="0" applyAlignment="0" applyProtection="0"/>
    <xf numFmtId="43" fontId="22" fillId="0" borderId="0" applyFill="0" applyBorder="0" applyAlignment="0" applyProtection="0"/>
    <xf numFmtId="43" fontId="22" fillId="0" borderId="0" applyFill="0" applyBorder="0" applyAlignment="0" applyProtection="0"/>
    <xf numFmtId="3" fontId="65" fillId="0" borderId="0" applyFill="0" applyBorder="0" applyProtection="0">
      <alignment vertical="top"/>
    </xf>
    <xf numFmtId="3" fontId="65" fillId="0" borderId="0" applyFill="0" applyBorder="0" applyProtection="0">
      <alignment vertical="top"/>
    </xf>
    <xf numFmtId="3" fontId="2" fillId="0" borderId="0" applyFont="0" applyFill="0" applyBorder="0" applyAlignment="0" applyProtection="0"/>
    <xf numFmtId="44" fontId="2" fillId="0" borderId="0" applyFont="0" applyFill="0" applyBorder="0" applyAlignment="0" applyProtection="0"/>
    <xf numFmtId="44"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44" fillId="0" borderId="0" applyFont="0" applyFill="0" applyBorder="0" applyAlignment="0" applyProtection="0"/>
    <xf numFmtId="168" fontId="33" fillId="0" borderId="0" applyFont="0" applyFill="0" applyBorder="0" applyAlignment="0" applyProtection="0"/>
    <xf numFmtId="165" fontId="33" fillId="0" borderId="0" applyFont="0" applyFill="0" applyBorder="0" applyAlignment="0" applyProtection="0"/>
    <xf numFmtId="168" fontId="33"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168" fontId="33" fillId="0" borderId="0" applyFont="0" applyFill="0" applyBorder="0" applyAlignment="0" applyProtection="0"/>
    <xf numFmtId="168" fontId="33" fillId="0" borderId="0" applyFont="0" applyFill="0" applyBorder="0" applyAlignment="0" applyProtection="0"/>
    <xf numFmtId="166" fontId="33" fillId="0" borderId="0" applyFont="0" applyFill="0" applyBorder="0" applyAlignment="0" applyProtection="0"/>
    <xf numFmtId="175" fontId="33" fillId="0" borderId="0" applyFont="0" applyFill="0" applyBorder="0" applyAlignment="0" applyProtection="0"/>
    <xf numFmtId="44" fontId="22" fillId="0" borderId="0" applyFont="0" applyFill="0" applyBorder="0" applyAlignment="0" applyProtection="0"/>
    <xf numFmtId="44" fontId="2" fillId="0" borderId="0" applyFont="0" applyFill="0" applyBorder="0" applyAlignment="0" applyProtection="0"/>
    <xf numFmtId="44" fontId="2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2" fillId="0" borderId="0" applyFont="0" applyFill="0" applyBorder="0" applyAlignment="0" applyProtection="0"/>
    <xf numFmtId="44" fontId="2" fillId="0" borderId="0" applyFont="0" applyFill="0" applyBorder="0" applyAlignment="0" applyProtection="0"/>
    <xf numFmtId="44" fontId="8" fillId="0" borderId="0" applyFont="0" applyFill="0" applyBorder="0" applyAlignment="0" applyProtection="0">
      <alignment vertical="top"/>
    </xf>
    <xf numFmtId="44" fontId="8" fillId="0" borderId="0" applyFont="0" applyFill="0" applyBorder="0" applyAlignment="0" applyProtection="0">
      <alignment vertical="top"/>
    </xf>
    <xf numFmtId="166" fontId="33" fillId="0" borderId="0" applyFont="0" applyFill="0" applyBorder="0" applyAlignment="0" applyProtection="0"/>
    <xf numFmtId="44" fontId="23"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166" fontId="33"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166" fontId="33" fillId="0" borderId="0" applyFont="0" applyFill="0" applyBorder="0" applyAlignment="0" applyProtection="0"/>
    <xf numFmtId="168" fontId="33"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1" fillId="0" borderId="0" applyFont="0" applyFill="0" applyBorder="0" applyAlignment="0" applyProtection="0"/>
    <xf numFmtId="44" fontId="2" fillId="0" borderId="0" applyFont="0" applyFill="0" applyBorder="0" applyAlignment="0" applyProtection="0"/>
    <xf numFmtId="178" fontId="33" fillId="0" borderId="0" applyFont="0" applyFill="0" applyBorder="0" applyAlignment="0" applyProtection="0"/>
    <xf numFmtId="44" fontId="1" fillId="0" borderId="0" applyFont="0" applyFill="0" applyBorder="0" applyAlignment="0" applyProtection="0"/>
    <xf numFmtId="170" fontId="33" fillId="0" borderId="0" applyFont="0" applyFill="0" applyBorder="0" applyAlignment="0" applyProtection="0"/>
    <xf numFmtId="170" fontId="33" fillId="0" borderId="0" applyFont="0" applyFill="0" applyBorder="0" applyAlignment="0" applyProtection="0"/>
    <xf numFmtId="179" fontId="33" fillId="0" borderId="0" applyFont="0" applyFill="0" applyBorder="0" applyAlignment="0" applyProtection="0"/>
    <xf numFmtId="44" fontId="1" fillId="0" borderId="0" applyFont="0" applyFill="0" applyBorder="0" applyAlignment="0" applyProtection="0"/>
    <xf numFmtId="166" fontId="33" fillId="0" borderId="0" applyFont="0" applyFill="0" applyBorder="0" applyAlignment="0" applyProtection="0"/>
    <xf numFmtId="44" fontId="1" fillId="0" borderId="0" applyFont="0" applyFill="0" applyBorder="0" applyAlignment="0" applyProtection="0"/>
    <xf numFmtId="44" fontId="21" fillId="0" borderId="0" applyFont="0" applyFill="0" applyBorder="0" applyAlignment="0" applyProtection="0"/>
    <xf numFmtId="44" fontId="1" fillId="0" borderId="0" applyFont="0" applyFill="0" applyBorder="0" applyAlignment="0" applyProtection="0"/>
    <xf numFmtId="44" fontId="44" fillId="0" borderId="0" applyFont="0" applyFill="0" applyBorder="0" applyAlignment="0" applyProtection="0"/>
    <xf numFmtId="44" fontId="14" fillId="0" borderId="0" applyFont="0" applyFill="0" applyBorder="0" applyAlignment="0" applyProtection="0"/>
    <xf numFmtId="166" fontId="33"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66" fontId="33" fillId="0" borderId="0" applyFont="0" applyFill="0" applyBorder="0" applyAlignment="0" applyProtection="0"/>
    <xf numFmtId="166" fontId="33" fillId="0" borderId="0" applyFont="0" applyFill="0" applyBorder="0" applyAlignment="0" applyProtection="0"/>
    <xf numFmtId="180" fontId="33" fillId="0" borderId="0" applyFont="0" applyFill="0" applyBorder="0" applyAlignment="0" applyProtection="0"/>
    <xf numFmtId="44" fontId="1" fillId="0" borderId="0" applyFont="0" applyFill="0" applyBorder="0" applyAlignment="0" applyProtection="0"/>
    <xf numFmtId="166" fontId="33" fillId="0" borderId="0" applyFont="0" applyFill="0" applyBorder="0" applyAlignment="0" applyProtection="0"/>
    <xf numFmtId="178" fontId="33" fillId="0" borderId="0" applyFont="0" applyFill="0" applyBorder="0" applyAlignment="0" applyProtection="0"/>
    <xf numFmtId="44"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175" fontId="33" fillId="0" borderId="0" applyFont="0" applyFill="0" applyBorder="0" applyAlignment="0" applyProtection="0"/>
    <xf numFmtId="44" fontId="2" fillId="0" borderId="0" applyFont="0" applyFill="0" applyBorder="0" applyAlignment="0" applyProtection="0"/>
    <xf numFmtId="166" fontId="33" fillId="0" borderId="0" applyFont="0" applyFill="0" applyBorder="0" applyAlignment="0" applyProtection="0"/>
    <xf numFmtId="166" fontId="33" fillId="0" borderId="0" applyFont="0" applyFill="0" applyBorder="0" applyAlignment="0" applyProtection="0"/>
    <xf numFmtId="166" fontId="33" fillId="0" borderId="0" applyFont="0" applyFill="0" applyBorder="0" applyAlignment="0" applyProtection="0"/>
    <xf numFmtId="44" fontId="44" fillId="0" borderId="0" applyFont="0" applyFill="0" applyBorder="0" applyAlignment="0" applyProtection="0"/>
    <xf numFmtId="166" fontId="33" fillId="0" borderId="0" applyFont="0" applyFill="0" applyBorder="0" applyAlignment="0" applyProtection="0"/>
    <xf numFmtId="44" fontId="1" fillId="0" borderId="0" applyFont="0" applyFill="0" applyBorder="0" applyAlignment="0" applyProtection="0"/>
    <xf numFmtId="44" fontId="2" fillId="0" borderId="0" applyFont="0" applyFill="0" applyBorder="0" applyAlignment="0" applyProtection="0"/>
    <xf numFmtId="44" fontId="1" fillId="0" borderId="0" applyFont="0" applyFill="0" applyBorder="0" applyAlignment="0" applyProtection="0"/>
    <xf numFmtId="44" fontId="2" fillId="0" borderId="0" applyFont="0" applyFill="0" applyBorder="0" applyAlignment="0" applyProtection="0"/>
    <xf numFmtId="178" fontId="33"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176" fontId="65" fillId="0" borderId="0" applyFill="0" applyBorder="0" applyProtection="0">
      <alignment vertical="top"/>
    </xf>
    <xf numFmtId="176" fontId="65" fillId="0" borderId="0" applyFill="0" applyBorder="0" applyProtection="0">
      <alignment vertical="top"/>
    </xf>
    <xf numFmtId="167" fontId="2" fillId="0" borderId="0" applyFont="0" applyFill="0" applyBorder="0" applyAlignment="0" applyProtection="0"/>
    <xf numFmtId="15" fontId="15" fillId="0" borderId="0"/>
    <xf numFmtId="15" fontId="15" fillId="0" borderId="0"/>
    <xf numFmtId="22" fontId="24" fillId="3" borderId="20" applyFont="0" applyFill="0" applyBorder="0" applyProtection="0">
      <alignment horizontal="left"/>
    </xf>
    <xf numFmtId="22" fontId="24" fillId="3" borderId="20" applyFont="0" applyFill="0" applyBorder="0" applyProtection="0">
      <alignment horizontal="left"/>
    </xf>
    <xf numFmtId="0" fontId="2" fillId="0" borderId="0" applyFont="0" applyFill="0" applyBorder="0" applyAlignment="0" applyProtection="0"/>
    <xf numFmtId="172" fontId="8" fillId="0" borderId="0" applyFont="0" applyFill="0" applyBorder="0" applyAlignment="0" applyProtection="0">
      <alignment vertical="top"/>
    </xf>
    <xf numFmtId="172" fontId="8" fillId="0" borderId="0" applyFont="0" applyFill="0" applyBorder="0" applyAlignment="0" applyProtection="0">
      <alignment vertical="top"/>
    </xf>
    <xf numFmtId="172" fontId="8" fillId="0" borderId="0" applyFont="0" applyFill="0" applyBorder="0" applyAlignment="0" applyProtection="0">
      <alignment vertical="top"/>
    </xf>
    <xf numFmtId="0" fontId="66" fillId="0" borderId="0" applyNumberFormat="0" applyFill="0" applyBorder="0" applyAlignment="0" applyProtection="0"/>
    <xf numFmtId="0" fontId="66" fillId="0" borderId="0" applyNumberFormat="0" applyFill="0" applyBorder="0" applyAlignment="0" applyProtection="0"/>
    <xf numFmtId="2" fontId="65" fillId="0" borderId="0" applyFill="0" applyBorder="0" applyProtection="0">
      <alignment vertical="top"/>
    </xf>
    <xf numFmtId="2" fontId="65" fillId="0" borderId="0" applyFill="0" applyBorder="0" applyProtection="0">
      <alignment vertical="top"/>
    </xf>
    <xf numFmtId="2" fontId="2" fillId="0" borderId="0" applyFont="0" applyFill="0" applyBorder="0" applyAlignment="0" applyProtection="0"/>
    <xf numFmtId="0" fontId="67" fillId="8" borderId="0" applyNumberFormat="0" applyBorder="0" applyAlignment="0" applyProtection="0"/>
    <xf numFmtId="0" fontId="67" fillId="8" borderId="0" applyNumberFormat="0" applyBorder="0" applyAlignment="0" applyProtection="0"/>
    <xf numFmtId="38" fontId="24" fillId="2" borderId="0" applyNumberFormat="0" applyBorder="0" applyAlignment="0" applyProtection="0"/>
    <xf numFmtId="0" fontId="2" fillId="24" borderId="0" applyNumberFormat="0" applyFont="0" applyBorder="0" applyAlignment="0" applyProtection="0"/>
    <xf numFmtId="0" fontId="68" fillId="0" borderId="21">
      <alignment horizontal="center" vertical="top" wrapText="1"/>
    </xf>
    <xf numFmtId="0" fontId="68" fillId="0" borderId="21">
      <alignment horizontal="center" vertical="top" wrapText="1"/>
    </xf>
    <xf numFmtId="0" fontId="6" fillId="0" borderId="1" applyNumberFormat="0" applyAlignment="0" applyProtection="0">
      <alignment horizontal="left" vertical="center"/>
    </xf>
    <xf numFmtId="0" fontId="6" fillId="0" borderId="1" applyNumberFormat="0" applyAlignment="0" applyProtection="0">
      <alignment horizontal="left" vertical="center"/>
    </xf>
    <xf numFmtId="0" fontId="6" fillId="0" borderId="1" applyNumberFormat="0" applyAlignment="0" applyProtection="0">
      <alignment horizontal="left" vertical="center"/>
    </xf>
    <xf numFmtId="0" fontId="6" fillId="0" borderId="1" applyNumberFormat="0" applyAlignment="0" applyProtection="0">
      <alignment horizontal="left" vertical="center"/>
    </xf>
    <xf numFmtId="0" fontId="6" fillId="0" borderId="1" applyNumberFormat="0" applyAlignment="0" applyProtection="0">
      <alignment horizontal="left" vertical="center"/>
    </xf>
    <xf numFmtId="0" fontId="6" fillId="0" borderId="1" applyNumberFormat="0" applyAlignment="0" applyProtection="0">
      <alignment horizontal="left" vertical="center"/>
    </xf>
    <xf numFmtId="0" fontId="6" fillId="0" borderId="1" applyNumberFormat="0" applyAlignment="0" applyProtection="0">
      <alignment horizontal="left" vertical="center"/>
    </xf>
    <xf numFmtId="0" fontId="6" fillId="0" borderId="1" applyNumberFormat="0" applyAlignment="0" applyProtection="0">
      <alignment horizontal="left" vertical="center"/>
    </xf>
    <xf numFmtId="0" fontId="6" fillId="0" borderId="1" applyNumberFormat="0" applyAlignment="0" applyProtection="0">
      <alignment horizontal="left" vertical="center"/>
    </xf>
    <xf numFmtId="0" fontId="6" fillId="0" borderId="2">
      <alignment horizontal="left" vertical="center"/>
    </xf>
    <xf numFmtId="0" fontId="6" fillId="0" borderId="2">
      <alignment horizontal="left" vertical="center"/>
    </xf>
    <xf numFmtId="0" fontId="6" fillId="0" borderId="2">
      <alignment horizontal="left" vertical="center"/>
    </xf>
    <xf numFmtId="0" fontId="6" fillId="0" borderId="2">
      <alignment horizontal="left" vertical="center"/>
    </xf>
    <xf numFmtId="0" fontId="6" fillId="0" borderId="2">
      <alignment horizontal="left" vertical="center"/>
    </xf>
    <xf numFmtId="0" fontId="69" fillId="0" borderId="22" applyNumberFormat="0" applyFill="0" applyAlignment="0" applyProtection="0"/>
    <xf numFmtId="0" fontId="5" fillId="0" borderId="0" applyNumberFormat="0" applyFill="0" applyBorder="0" applyAlignment="0" applyProtection="0"/>
    <xf numFmtId="0" fontId="69" fillId="0" borderId="22" applyNumberFormat="0" applyFill="0" applyAlignment="0" applyProtection="0"/>
    <xf numFmtId="0" fontId="5" fillId="0" borderId="0" applyNumberFormat="0" applyFill="0" applyBorder="0" applyAlignment="0" applyProtection="0"/>
    <xf numFmtId="0" fontId="69" fillId="0" borderId="22" applyNumberFormat="0" applyFill="0" applyAlignment="0" applyProtection="0"/>
    <xf numFmtId="0" fontId="5" fillId="0" borderId="0" applyNumberFormat="0" applyFill="0" applyBorder="0" applyAlignment="0" applyProtection="0"/>
    <xf numFmtId="0" fontId="70" fillId="0" borderId="23" applyNumberFormat="0" applyFill="0" applyAlignment="0" applyProtection="0"/>
    <xf numFmtId="0" fontId="6" fillId="0" borderId="0" applyNumberFormat="0" applyFill="0" applyBorder="0" applyAlignment="0" applyProtection="0"/>
    <xf numFmtId="0" fontId="70" fillId="0" borderId="23" applyNumberFormat="0" applyFill="0" applyAlignment="0" applyProtection="0"/>
    <xf numFmtId="0" fontId="6" fillId="0" borderId="0" applyNumberFormat="0" applyFill="0" applyBorder="0" applyAlignment="0" applyProtection="0"/>
    <xf numFmtId="0" fontId="70" fillId="0" borderId="23" applyNumberFormat="0" applyFill="0" applyAlignment="0" applyProtection="0"/>
    <xf numFmtId="0" fontId="6" fillId="0" borderId="0" applyNumberFormat="0" applyFill="0" applyBorder="0" applyAlignment="0" applyProtection="0"/>
    <xf numFmtId="0" fontId="71" fillId="0" borderId="24" applyNumberFormat="0" applyFill="0" applyAlignment="0" applyProtection="0"/>
    <xf numFmtId="0" fontId="71" fillId="0" borderId="24" applyNumberFormat="0" applyFill="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2" fillId="0" borderId="0" applyNumberFormat="0" applyFill="0" applyBorder="0" applyAlignment="0" applyProtection="0">
      <alignment vertical="top"/>
      <protection locked="0"/>
    </xf>
    <xf numFmtId="0" fontId="72" fillId="0" borderId="0" applyNumberFormat="0" applyFill="0" applyBorder="0" applyAlignment="0" applyProtection="0">
      <alignment vertical="top"/>
      <protection locked="0"/>
    </xf>
    <xf numFmtId="0" fontId="72" fillId="0" borderId="0" applyNumberFormat="0" applyFill="0" applyBorder="0" applyAlignment="0" applyProtection="0">
      <alignment vertical="top"/>
      <protection locked="0"/>
    </xf>
    <xf numFmtId="8" fontId="19" fillId="0" borderId="0" applyFont="0" applyFill="0" applyBorder="0" applyAlignment="0" applyProtection="0"/>
    <xf numFmtId="10" fontId="24" fillId="2" borderId="3" applyNumberFormat="0" applyBorder="0" applyAlignment="0" applyProtection="0"/>
    <xf numFmtId="10" fontId="24" fillId="2" borderId="3" applyNumberFormat="0" applyBorder="0" applyAlignment="0" applyProtection="0"/>
    <xf numFmtId="10" fontId="24" fillId="2" borderId="3" applyNumberFormat="0" applyBorder="0" applyAlignment="0" applyProtection="0"/>
    <xf numFmtId="10" fontId="24" fillId="2" borderId="3" applyNumberFormat="0" applyBorder="0" applyAlignment="0" applyProtection="0"/>
    <xf numFmtId="10" fontId="24" fillId="2" borderId="3" applyNumberFormat="0" applyBorder="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4" fillId="0" borderId="25" applyNumberFormat="0" applyFill="0" applyAlignment="0" applyProtection="0"/>
    <xf numFmtId="0" fontId="74" fillId="0" borderId="25" applyNumberFormat="0" applyFill="0" applyAlignment="0" applyProtection="0"/>
    <xf numFmtId="0" fontId="26" fillId="0" borderId="4"/>
    <xf numFmtId="0" fontId="75" fillId="26" borderId="0" applyNumberFormat="0" applyBorder="0" applyAlignment="0" applyProtection="0"/>
    <xf numFmtId="0" fontId="75" fillId="26" borderId="0" applyNumberFormat="0" applyBorder="0" applyAlignment="0" applyProtection="0"/>
    <xf numFmtId="3" fontId="76" fillId="0" borderId="26"/>
    <xf numFmtId="3" fontId="76" fillId="0" borderId="26"/>
    <xf numFmtId="37" fontId="77" fillId="0" borderId="0"/>
    <xf numFmtId="166" fontId="7" fillId="0" borderId="0"/>
    <xf numFmtId="0" fontId="1" fillId="0" borderId="0"/>
    <xf numFmtId="0" fontId="1" fillId="0" borderId="0"/>
    <xf numFmtId="0" fontId="44" fillId="0" borderId="0"/>
    <xf numFmtId="0" fontId="44" fillId="0" borderId="0"/>
    <xf numFmtId="0" fontId="44" fillId="0" borderId="0"/>
    <xf numFmtId="0" fontId="23" fillId="0" borderId="0"/>
    <xf numFmtId="0" fontId="1"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33" fillId="0" borderId="0"/>
    <xf numFmtId="0" fontId="3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 fillId="0" borderId="0">
      <alignment vertical="top"/>
    </xf>
    <xf numFmtId="0" fontId="2" fillId="0" borderId="0">
      <alignment vertical="top"/>
    </xf>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 fillId="0" borderId="0">
      <alignment vertical="top"/>
    </xf>
    <xf numFmtId="0" fontId="2" fillId="0" borderId="0">
      <alignment vertical="top"/>
    </xf>
    <xf numFmtId="0" fontId="2" fillId="0" borderId="0"/>
    <xf numFmtId="0" fontId="2" fillId="0" borderId="0">
      <alignment vertical="top"/>
    </xf>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2" fillId="0" borderId="0"/>
    <xf numFmtId="0" fontId="8" fillId="0" borderId="0">
      <alignment vertical="top"/>
    </xf>
    <xf numFmtId="0" fontId="8" fillId="0" borderId="0">
      <alignment vertical="top"/>
    </xf>
    <xf numFmtId="0" fontId="33" fillId="0" borderId="0"/>
    <xf numFmtId="0" fontId="2" fillId="0" borderId="0"/>
    <xf numFmtId="0" fontId="22" fillId="0" borderId="0"/>
    <xf numFmtId="0" fontId="23" fillId="0" borderId="0"/>
    <xf numFmtId="0" fontId="23" fillId="0" borderId="0"/>
    <xf numFmtId="0" fontId="23" fillId="0" borderId="0"/>
    <xf numFmtId="0" fontId="23" fillId="0" borderId="0"/>
    <xf numFmtId="0" fontId="23" fillId="0" borderId="0"/>
    <xf numFmtId="0" fontId="23" fillId="0" borderId="0"/>
    <xf numFmtId="0" fontId="2" fillId="0" borderId="0">
      <alignment vertical="top"/>
    </xf>
    <xf numFmtId="0" fontId="23" fillId="0" borderId="0"/>
    <xf numFmtId="0" fontId="23" fillId="0" borderId="0"/>
    <xf numFmtId="0" fontId="23" fillId="0" borderId="0"/>
    <xf numFmtId="0" fontId="33" fillId="0" borderId="0"/>
    <xf numFmtId="0" fontId="3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1" fillId="0" borderId="0"/>
    <xf numFmtId="0" fontId="2" fillId="0" borderId="0">
      <alignment vertical="top"/>
    </xf>
    <xf numFmtId="0" fontId="1" fillId="0" borderId="0"/>
    <xf numFmtId="0" fontId="1"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8" fillId="0" borderId="0">
      <alignment vertical="top"/>
    </xf>
    <xf numFmtId="0" fontId="23"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alignment vertical="top"/>
    </xf>
    <xf numFmtId="0" fontId="2" fillId="0" borderId="0"/>
    <xf numFmtId="0" fontId="8" fillId="0" borderId="0">
      <alignment vertical="top"/>
    </xf>
    <xf numFmtId="0" fontId="2" fillId="0" borderId="0"/>
    <xf numFmtId="0" fontId="2" fillId="0" borderId="0"/>
    <xf numFmtId="0" fontId="2" fillId="0" borderId="0"/>
    <xf numFmtId="0" fontId="2" fillId="0" borderId="0"/>
    <xf numFmtId="0" fontId="2"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8" fillId="0" borderId="0">
      <alignment vertical="top"/>
    </xf>
    <xf numFmtId="0" fontId="8" fillId="0" borderId="0">
      <alignment vertical="top"/>
    </xf>
    <xf numFmtId="0" fontId="33" fillId="0" borderId="0"/>
    <xf numFmtId="0" fontId="2" fillId="0" borderId="0"/>
    <xf numFmtId="0" fontId="2" fillId="0" borderId="0">
      <alignment vertical="top"/>
    </xf>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 fillId="0" borderId="0">
      <alignment vertical="top"/>
    </xf>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 fillId="0" borderId="0">
      <alignment vertical="top"/>
    </xf>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 fillId="0" borderId="0">
      <alignment vertical="top"/>
    </xf>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33" fillId="0" borderId="0"/>
    <xf numFmtId="0" fontId="3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33" fillId="0" borderId="0"/>
    <xf numFmtId="0" fontId="2" fillId="0" borderId="0">
      <alignment vertical="top"/>
    </xf>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33" fillId="0" borderId="0"/>
    <xf numFmtId="0" fontId="44"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4" fillId="0" borderId="0"/>
    <xf numFmtId="0" fontId="21" fillId="0" borderId="0"/>
    <xf numFmtId="0" fontId="21" fillId="0" borderId="0"/>
    <xf numFmtId="0" fontId="21" fillId="0" borderId="0"/>
    <xf numFmtId="0" fontId="2" fillId="0" borderId="0"/>
    <xf numFmtId="0" fontId="2" fillId="0" borderId="0"/>
    <xf numFmtId="0" fontId="22" fillId="0" borderId="0"/>
    <xf numFmtId="0" fontId="2" fillId="0" borderId="0"/>
    <xf numFmtId="0" fontId="2" fillId="0" borderId="0"/>
    <xf numFmtId="0" fontId="22" fillId="0" borderId="0"/>
    <xf numFmtId="0" fontId="23" fillId="0" borderId="0"/>
    <xf numFmtId="0" fontId="44" fillId="0" borderId="0"/>
    <xf numFmtId="0" fontId="22" fillId="0" borderId="0"/>
    <xf numFmtId="0" fontId="2" fillId="0" borderId="0"/>
    <xf numFmtId="0" fontId="8" fillId="0" borderId="0">
      <alignment vertical="top"/>
    </xf>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3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 fillId="0" borderId="0"/>
    <xf numFmtId="0" fontId="2" fillId="0" borderId="0">
      <alignment vertical="top"/>
    </xf>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 fillId="0" borderId="0"/>
    <xf numFmtId="0" fontId="3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33" fillId="0" borderId="0"/>
    <xf numFmtId="0" fontId="2" fillId="0" borderId="0">
      <alignment vertical="top"/>
    </xf>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 fillId="0" borderId="0"/>
    <xf numFmtId="0" fontId="2" fillId="0" borderId="0">
      <alignment vertical="top"/>
    </xf>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33" fillId="0" borderId="0"/>
    <xf numFmtId="0" fontId="3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 fillId="0" borderId="0">
      <alignment vertical="top"/>
    </xf>
    <xf numFmtId="0" fontId="2" fillId="0" borderId="0">
      <alignment vertical="top"/>
    </xf>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 fillId="0" borderId="0">
      <alignment vertical="top"/>
    </xf>
    <xf numFmtId="0" fontId="2" fillId="0" borderId="0">
      <alignment vertical="top"/>
    </xf>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2" fillId="0" borderId="0">
      <alignment vertical="top"/>
    </xf>
    <xf numFmtId="0" fontId="22" fillId="0" borderId="0">
      <alignment vertical="top"/>
    </xf>
    <xf numFmtId="0" fontId="23" fillId="0" borderId="0"/>
    <xf numFmtId="0" fontId="23" fillId="0" borderId="0"/>
    <xf numFmtId="0" fontId="23" fillId="0" borderId="0"/>
    <xf numFmtId="0" fontId="23" fillId="0" borderId="0"/>
    <xf numFmtId="0" fontId="2" fillId="0" borderId="0"/>
    <xf numFmtId="0" fontId="2" fillId="0" borderId="0">
      <alignment vertical="top"/>
    </xf>
    <xf numFmtId="0" fontId="2" fillId="0" borderId="0">
      <alignment vertical="top"/>
    </xf>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3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 fillId="0" borderId="0"/>
    <xf numFmtId="0" fontId="2"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3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3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3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 fillId="0" borderId="0">
      <alignment vertical="top"/>
    </xf>
    <xf numFmtId="0" fontId="23" fillId="0" borderId="0"/>
    <xf numFmtId="0" fontId="23" fillId="0" borderId="0"/>
    <xf numFmtId="0" fontId="23" fillId="0" borderId="0"/>
    <xf numFmtId="0" fontId="23" fillId="0" borderId="0"/>
    <xf numFmtId="0" fontId="23" fillId="0" borderId="0"/>
    <xf numFmtId="0" fontId="2" fillId="0" borderId="0">
      <alignment vertical="top"/>
    </xf>
    <xf numFmtId="0" fontId="2" fillId="0" borderId="0"/>
    <xf numFmtId="0" fontId="23" fillId="0" borderId="0"/>
    <xf numFmtId="0" fontId="23" fillId="0" borderId="0"/>
    <xf numFmtId="0" fontId="23" fillId="0" borderId="0"/>
    <xf numFmtId="0" fontId="23" fillId="0" borderId="0"/>
    <xf numFmtId="0" fontId="23" fillId="0" borderId="0"/>
    <xf numFmtId="0" fontId="1" fillId="0" borderId="0"/>
    <xf numFmtId="0" fontId="1" fillId="0" borderId="0"/>
    <xf numFmtId="0" fontId="2" fillId="0" borderId="0">
      <alignment vertical="top"/>
    </xf>
    <xf numFmtId="0" fontId="33" fillId="0" borderId="0"/>
    <xf numFmtId="0" fontId="2" fillId="0" borderId="0"/>
    <xf numFmtId="0" fontId="2" fillId="0" borderId="0">
      <alignment vertical="top"/>
    </xf>
    <xf numFmtId="0" fontId="2" fillId="0" borderId="0"/>
    <xf numFmtId="0" fontId="33" fillId="0" borderId="0"/>
    <xf numFmtId="0" fontId="44" fillId="0" borderId="0"/>
    <xf numFmtId="0" fontId="33" fillId="0" borderId="0"/>
    <xf numFmtId="0" fontId="2" fillId="0" borderId="0"/>
    <xf numFmtId="0" fontId="33" fillId="0" borderId="0"/>
    <xf numFmtId="0" fontId="33" fillId="0" borderId="0"/>
    <xf numFmtId="0" fontId="78" fillId="0" borderId="0"/>
    <xf numFmtId="0" fontId="23" fillId="0" borderId="0"/>
    <xf numFmtId="0" fontId="23" fillId="0" borderId="0"/>
    <xf numFmtId="0" fontId="23" fillId="0" borderId="0"/>
    <xf numFmtId="0" fontId="23" fillId="0" borderId="0"/>
    <xf numFmtId="0" fontId="44" fillId="0" borderId="0"/>
    <xf numFmtId="0" fontId="23" fillId="0" borderId="0"/>
    <xf numFmtId="0" fontId="2" fillId="0" borderId="0"/>
    <xf numFmtId="0" fontId="44" fillId="0" borderId="0"/>
    <xf numFmtId="0" fontId="33" fillId="0" borderId="0"/>
    <xf numFmtId="0" fontId="2" fillId="0" borderId="0">
      <alignment vertical="top"/>
    </xf>
    <xf numFmtId="0" fontId="14" fillId="0" borderId="0"/>
    <xf numFmtId="0" fontId="14" fillId="0" borderId="0"/>
    <xf numFmtId="0" fontId="14" fillId="0" borderId="0"/>
    <xf numFmtId="0" fontId="14" fillId="0" borderId="0"/>
    <xf numFmtId="0" fontId="44" fillId="0" borderId="0"/>
    <xf numFmtId="0" fontId="14" fillId="0" borderId="0"/>
    <xf numFmtId="0" fontId="14" fillId="0" borderId="0"/>
    <xf numFmtId="0" fontId="2" fillId="0" borderId="0"/>
    <xf numFmtId="0" fontId="33" fillId="0" borderId="0"/>
    <xf numFmtId="0" fontId="2" fillId="0" borderId="0"/>
    <xf numFmtId="0" fontId="14" fillId="0" borderId="0"/>
    <xf numFmtId="0" fontId="14" fillId="0" borderId="0"/>
    <xf numFmtId="0" fontId="23" fillId="0" borderId="0"/>
    <xf numFmtId="0" fontId="14" fillId="0" borderId="0"/>
    <xf numFmtId="0" fontId="14" fillId="0" borderId="0"/>
    <xf numFmtId="0" fontId="14" fillId="0" borderId="0"/>
    <xf numFmtId="0" fontId="23" fillId="0" borderId="0"/>
    <xf numFmtId="0" fontId="14" fillId="0" borderId="0"/>
    <xf numFmtId="0" fontId="14" fillId="0" borderId="0"/>
    <xf numFmtId="0" fontId="14" fillId="0" borderId="0"/>
    <xf numFmtId="0" fontId="2" fillId="0" borderId="0"/>
    <xf numFmtId="0" fontId="33" fillId="0" borderId="0"/>
    <xf numFmtId="0" fontId="2"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2" fillId="27" borderId="27" applyNumberFormat="0" applyFont="0" applyAlignment="0" applyProtection="0"/>
    <xf numFmtId="0" fontId="22" fillId="27" borderId="27" applyNumberFormat="0" applyFont="0" applyAlignment="0" applyProtection="0"/>
    <xf numFmtId="0" fontId="1" fillId="27" borderId="27" applyNumberFormat="0" applyFont="0" applyAlignment="0" applyProtection="0"/>
    <xf numFmtId="0" fontId="79" fillId="24" borderId="28" applyNumberFormat="0" applyAlignment="0" applyProtection="0"/>
    <xf numFmtId="0" fontId="79" fillId="24" borderId="28" applyNumberFormat="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65" fillId="0" borderId="0" applyFill="0" applyBorder="0" applyProtection="0">
      <alignment vertical="top"/>
    </xf>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33"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3"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2" fontId="24" fillId="4" borderId="0" applyNumberFormat="0" applyFill="0" applyBorder="0" applyAlignment="0"/>
    <xf numFmtId="0" fontId="8" fillId="0" borderId="0">
      <alignment vertical="top"/>
    </xf>
    <xf numFmtId="0" fontId="19" fillId="0" borderId="0"/>
    <xf numFmtId="0" fontId="8" fillId="0" borderId="0">
      <alignment vertical="top"/>
    </xf>
    <xf numFmtId="0" fontId="8" fillId="0" borderId="0">
      <alignment vertical="top"/>
    </xf>
    <xf numFmtId="0" fontId="80" fillId="0" borderId="0" applyNumberFormat="0" applyFill="0" applyBorder="0" applyAlignment="0" applyProtection="0"/>
    <xf numFmtId="0" fontId="80" fillId="0" borderId="0" applyNumberFormat="0" applyFill="0" applyBorder="0" applyAlignment="0" applyProtection="0"/>
    <xf numFmtId="0" fontId="56" fillId="0" borderId="29" applyNumberFormat="0" applyFill="0" applyAlignment="0" applyProtection="0"/>
    <xf numFmtId="0" fontId="2" fillId="0" borderId="5" applyNumberFormat="0" applyFont="0" applyFill="0" applyAlignment="0" applyProtection="0"/>
    <xf numFmtId="0" fontId="56" fillId="0" borderId="29" applyNumberFormat="0" applyFill="0" applyAlignment="0" applyProtection="0"/>
    <xf numFmtId="0" fontId="2" fillId="0" borderId="5" applyNumberFormat="0" applyFont="0" applyFill="0" applyAlignment="0" applyProtection="0"/>
    <xf numFmtId="0" fontId="56" fillId="0" borderId="29" applyNumberFormat="0" applyFill="0" applyAlignment="0" applyProtection="0"/>
    <xf numFmtId="0" fontId="2" fillId="0" borderId="5" applyNumberFormat="0" applyFont="0" applyFill="0" applyAlignment="0" applyProtection="0"/>
    <xf numFmtId="166" fontId="81" fillId="0" borderId="0" applyNumberFormat="0" applyFill="0" applyBorder="0" applyAlignment="0">
      <protection locked="0"/>
    </xf>
    <xf numFmtId="1" fontId="28" fillId="3" borderId="6">
      <alignment horizontal="center" vertical="top"/>
    </xf>
    <xf numFmtId="0" fontId="82" fillId="28" borderId="6">
      <alignment horizontal="center" vertical="top"/>
    </xf>
    <xf numFmtId="0" fontId="28" fillId="3" borderId="6">
      <alignment horizontal="center" vertical="top"/>
    </xf>
    <xf numFmtId="171" fontId="29" fillId="3" borderId="6">
      <alignment horizontal="center" vertical="top"/>
    </xf>
    <xf numFmtId="170" fontId="11" fillId="0" borderId="7">
      <alignment horizontal="center" vertical="top"/>
    </xf>
    <xf numFmtId="170" fontId="11" fillId="0" borderId="7">
      <alignment horizontal="center"/>
    </xf>
    <xf numFmtId="0" fontId="83" fillId="29" borderId="8">
      <alignment horizontal="center" vertical="top" wrapText="1"/>
    </xf>
    <xf numFmtId="0" fontId="83" fillId="29" borderId="8">
      <alignment horizontal="center" vertical="top" wrapText="1"/>
    </xf>
    <xf numFmtId="0" fontId="83" fillId="29" borderId="8">
      <alignment horizontal="center" vertical="top" wrapText="1"/>
    </xf>
    <xf numFmtId="0" fontId="83" fillId="29" borderId="8">
      <alignment horizontal="center" vertical="top" wrapText="1"/>
    </xf>
    <xf numFmtId="0" fontId="83" fillId="29" borderId="8">
      <alignment horizontal="center" vertical="top" wrapText="1"/>
    </xf>
    <xf numFmtId="0" fontId="83" fillId="29" borderId="8">
      <alignment horizontal="center" vertical="top" wrapText="1"/>
    </xf>
    <xf numFmtId="0" fontId="83" fillId="29" borderId="8">
      <alignment horizontal="center" vertical="top" wrapText="1"/>
    </xf>
    <xf numFmtId="0" fontId="83" fillId="29" borderId="8">
      <alignment horizontal="center" vertical="top" wrapText="1"/>
    </xf>
    <xf numFmtId="0" fontId="83" fillId="29" borderId="8">
      <alignment horizontal="center" vertical="top" wrapText="1"/>
    </xf>
    <xf numFmtId="0" fontId="83" fillId="29" borderId="8">
      <alignment horizontal="center" vertical="top" wrapText="1"/>
    </xf>
    <xf numFmtId="0" fontId="31" fillId="0" borderId="9">
      <alignment horizontal="center" vertical="top" wrapText="1"/>
    </xf>
    <xf numFmtId="0" fontId="31" fillId="0" borderId="9">
      <alignment horizontal="center" vertical="top" wrapText="1"/>
    </xf>
    <xf numFmtId="0" fontId="31" fillId="0" borderId="9">
      <alignment horizontal="center" vertical="top" wrapText="1"/>
    </xf>
    <xf numFmtId="0" fontId="31" fillId="0" borderId="9">
      <alignment horizontal="center" vertical="top" wrapText="1"/>
    </xf>
    <xf numFmtId="0" fontId="84" fillId="0" borderId="0" applyNumberFormat="0" applyFill="0" applyBorder="0" applyAlignment="0" applyProtection="0"/>
    <xf numFmtId="0" fontId="84" fillId="0" borderId="0" applyNumberFormat="0" applyFill="0" applyBorder="0" applyAlignment="0" applyProtection="0"/>
    <xf numFmtId="0" fontId="2" fillId="27" borderId="0" applyNumberFormat="0" applyFont="0" applyBorder="0" applyAlignment="0" applyProtection="0"/>
    <xf numFmtId="0" fontId="44" fillId="0" borderId="0"/>
    <xf numFmtId="0" fontId="85"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6" fillId="0" borderId="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87" fillId="6" borderId="0" applyNumberFormat="0" applyBorder="0" applyAlignment="0" applyProtection="0">
      <alignment vertical="center"/>
    </xf>
    <xf numFmtId="0" fontId="87" fillId="7" borderId="0" applyNumberFormat="0" applyBorder="0" applyAlignment="0" applyProtection="0">
      <alignment vertical="center"/>
    </xf>
    <xf numFmtId="0" fontId="87" fillId="8" borderId="0" applyNumberFormat="0" applyBorder="0" applyAlignment="0" applyProtection="0">
      <alignment vertical="center"/>
    </xf>
    <xf numFmtId="0" fontId="87" fillId="9" borderId="0" applyNumberFormat="0" applyBorder="0" applyAlignment="0" applyProtection="0">
      <alignment vertical="center"/>
    </xf>
    <xf numFmtId="0" fontId="87" fillId="10" borderId="0" applyNumberFormat="0" applyBorder="0" applyAlignment="0" applyProtection="0">
      <alignment vertical="center"/>
    </xf>
    <xf numFmtId="0" fontId="87" fillId="11" borderId="0" applyNumberFormat="0" applyBorder="0" applyAlignment="0" applyProtection="0">
      <alignment vertical="center"/>
    </xf>
    <xf numFmtId="0" fontId="1" fillId="12"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87" fillId="12" borderId="0" applyNumberFormat="0" applyBorder="0" applyAlignment="0" applyProtection="0">
      <alignment vertical="center"/>
    </xf>
    <xf numFmtId="0" fontId="87" fillId="13" borderId="0" applyNumberFormat="0" applyBorder="0" applyAlignment="0" applyProtection="0">
      <alignment vertical="center"/>
    </xf>
    <xf numFmtId="0" fontId="87" fillId="14" borderId="0" applyNumberFormat="0" applyBorder="0" applyAlignment="0" applyProtection="0">
      <alignment vertical="center"/>
    </xf>
    <xf numFmtId="0" fontId="87" fillId="9" borderId="0" applyNumberFormat="0" applyBorder="0" applyAlignment="0" applyProtection="0">
      <alignment vertical="center"/>
    </xf>
    <xf numFmtId="0" fontId="87" fillId="12" borderId="0" applyNumberFormat="0" applyBorder="0" applyAlignment="0" applyProtection="0">
      <alignment vertical="center"/>
    </xf>
    <xf numFmtId="0" fontId="87" fillId="15" borderId="0" applyNumberFormat="0" applyBorder="0" applyAlignment="0" applyProtection="0">
      <alignment vertical="center"/>
    </xf>
    <xf numFmtId="0" fontId="59" fillId="16" borderId="0" applyNumberFormat="0" applyBorder="0" applyAlignment="0" applyProtection="0"/>
    <xf numFmtId="0" fontId="59" fillId="16" borderId="0" applyNumberFormat="0" applyBorder="0" applyAlignment="0" applyProtection="0"/>
    <xf numFmtId="0" fontId="59" fillId="16" borderId="0" applyNumberFormat="0" applyBorder="0" applyAlignment="0" applyProtection="0"/>
    <xf numFmtId="0" fontId="59" fillId="16" borderId="0" applyNumberFormat="0" applyBorder="0" applyAlignment="0" applyProtection="0"/>
    <xf numFmtId="0" fontId="59" fillId="16" borderId="0" applyNumberFormat="0" applyBorder="0" applyAlignment="0" applyProtection="0"/>
    <xf numFmtId="0" fontId="59" fillId="13" borderId="0" applyNumberFormat="0" applyBorder="0" applyAlignment="0" applyProtection="0"/>
    <xf numFmtId="0" fontId="59" fillId="13" borderId="0" applyNumberFormat="0" applyBorder="0" applyAlignment="0" applyProtection="0"/>
    <xf numFmtId="0" fontId="59" fillId="13" borderId="0" applyNumberFormat="0" applyBorder="0" applyAlignment="0" applyProtection="0"/>
    <xf numFmtId="0" fontId="59" fillId="13" borderId="0" applyNumberFormat="0" applyBorder="0" applyAlignment="0" applyProtection="0"/>
    <xf numFmtId="0" fontId="59" fillId="13" borderId="0" applyNumberFormat="0" applyBorder="0" applyAlignment="0" applyProtection="0"/>
    <xf numFmtId="0" fontId="59" fillId="14" borderId="0" applyNumberFormat="0" applyBorder="0" applyAlignment="0" applyProtection="0"/>
    <xf numFmtId="0" fontId="59" fillId="14" borderId="0" applyNumberFormat="0" applyBorder="0" applyAlignment="0" applyProtection="0"/>
    <xf numFmtId="0" fontId="59" fillId="14" borderId="0" applyNumberFormat="0" applyBorder="0" applyAlignment="0" applyProtection="0"/>
    <xf numFmtId="0" fontId="59" fillId="14" borderId="0" applyNumberFormat="0" applyBorder="0" applyAlignment="0" applyProtection="0"/>
    <xf numFmtId="0" fontId="59" fillId="14" borderId="0" applyNumberFormat="0" applyBorder="0" applyAlignment="0" applyProtection="0"/>
    <xf numFmtId="0" fontId="59" fillId="17" borderId="0" applyNumberFormat="0" applyBorder="0" applyAlignment="0" applyProtection="0"/>
    <xf numFmtId="0" fontId="59" fillId="17" borderId="0" applyNumberFormat="0" applyBorder="0" applyAlignment="0" applyProtection="0"/>
    <xf numFmtId="0" fontId="59" fillId="17" borderId="0" applyNumberFormat="0" applyBorder="0" applyAlignment="0" applyProtection="0"/>
    <xf numFmtId="0" fontId="59" fillId="17" borderId="0" applyNumberFormat="0" applyBorder="0" applyAlignment="0" applyProtection="0"/>
    <xf numFmtId="0" fontId="59" fillId="17" borderId="0" applyNumberFormat="0" applyBorder="0" applyAlignment="0" applyProtection="0"/>
    <xf numFmtId="0" fontId="59" fillId="18" borderId="0" applyNumberFormat="0" applyBorder="0" applyAlignment="0" applyProtection="0"/>
    <xf numFmtId="0" fontId="59" fillId="18" borderId="0" applyNumberFormat="0" applyBorder="0" applyAlignment="0" applyProtection="0"/>
    <xf numFmtId="0" fontId="59" fillId="18" borderId="0" applyNumberFormat="0" applyBorder="0" applyAlignment="0" applyProtection="0"/>
    <xf numFmtId="0" fontId="59" fillId="18" borderId="0" applyNumberFormat="0" applyBorder="0" applyAlignment="0" applyProtection="0"/>
    <xf numFmtId="0" fontId="59" fillId="18" borderId="0" applyNumberFormat="0" applyBorder="0" applyAlignment="0" applyProtection="0"/>
    <xf numFmtId="0" fontId="59" fillId="19" borderId="0" applyNumberFormat="0" applyBorder="0" applyAlignment="0" applyProtection="0"/>
    <xf numFmtId="0" fontId="59" fillId="19" borderId="0" applyNumberFormat="0" applyBorder="0" applyAlignment="0" applyProtection="0"/>
    <xf numFmtId="0" fontId="59" fillId="19" borderId="0" applyNumberFormat="0" applyBorder="0" applyAlignment="0" applyProtection="0"/>
    <xf numFmtId="0" fontId="59" fillId="19" borderId="0" applyNumberFormat="0" applyBorder="0" applyAlignment="0" applyProtection="0"/>
    <xf numFmtId="0" fontId="59" fillId="19" borderId="0" applyNumberFormat="0" applyBorder="0" applyAlignment="0" applyProtection="0"/>
    <xf numFmtId="0" fontId="88" fillId="16" borderId="0" applyNumberFormat="0" applyBorder="0" applyAlignment="0" applyProtection="0">
      <alignment vertical="center"/>
    </xf>
    <xf numFmtId="0" fontId="88" fillId="13" borderId="0" applyNumberFormat="0" applyBorder="0" applyAlignment="0" applyProtection="0">
      <alignment vertical="center"/>
    </xf>
    <xf numFmtId="0" fontId="88" fillId="14" borderId="0" applyNumberFormat="0" applyBorder="0" applyAlignment="0" applyProtection="0">
      <alignment vertical="center"/>
    </xf>
    <xf numFmtId="0" fontId="88" fillId="17" borderId="0" applyNumberFormat="0" applyBorder="0" applyAlignment="0" applyProtection="0">
      <alignment vertical="center"/>
    </xf>
    <xf numFmtId="0" fontId="88" fillId="18" borderId="0" applyNumberFormat="0" applyBorder="0" applyAlignment="0" applyProtection="0">
      <alignment vertical="center"/>
    </xf>
    <xf numFmtId="0" fontId="88" fillId="19" borderId="0" applyNumberFormat="0" applyBorder="0" applyAlignment="0" applyProtection="0">
      <alignment vertical="center"/>
    </xf>
    <xf numFmtId="0" fontId="8" fillId="30" borderId="0" applyNumberFormat="0" applyBorder="0" applyAlignment="0" applyProtection="0"/>
    <xf numFmtId="0" fontId="8" fillId="30" borderId="0" applyNumberFormat="0" applyBorder="0" applyAlignment="0" applyProtection="0"/>
    <xf numFmtId="0" fontId="89" fillId="31" borderId="0" applyNumberFormat="0" applyBorder="0" applyAlignment="0" applyProtection="0"/>
    <xf numFmtId="0" fontId="59" fillId="20" borderId="0" applyNumberFormat="0" applyBorder="0" applyAlignment="0" applyProtection="0"/>
    <xf numFmtId="0" fontId="59" fillId="20" borderId="0" applyNumberFormat="0" applyBorder="0" applyAlignment="0" applyProtection="0"/>
    <xf numFmtId="0" fontId="59" fillId="20" borderId="0" applyNumberFormat="0" applyBorder="0" applyAlignment="0" applyProtection="0"/>
    <xf numFmtId="0" fontId="59" fillId="20" borderId="0" applyNumberFormat="0" applyBorder="0" applyAlignment="0" applyProtection="0"/>
    <xf numFmtId="0" fontId="59" fillId="20" borderId="0" applyNumberFormat="0" applyBorder="0" applyAlignment="0" applyProtection="0"/>
    <xf numFmtId="0" fontId="8" fillId="32" borderId="0" applyNumberFormat="0" applyBorder="0" applyAlignment="0" applyProtection="0"/>
    <xf numFmtId="0" fontId="8" fillId="33" borderId="0" applyNumberFormat="0" applyBorder="0" applyAlignment="0" applyProtection="0"/>
    <xf numFmtId="0" fontId="89" fillId="34" borderId="0" applyNumberFormat="0" applyBorder="0" applyAlignment="0" applyProtection="0"/>
    <xf numFmtId="0" fontId="59" fillId="21" borderId="0" applyNumberFormat="0" applyBorder="0" applyAlignment="0" applyProtection="0"/>
    <xf numFmtId="0" fontId="59" fillId="21" borderId="0" applyNumberFormat="0" applyBorder="0" applyAlignment="0" applyProtection="0"/>
    <xf numFmtId="0" fontId="59" fillId="21" borderId="0" applyNumberFormat="0" applyBorder="0" applyAlignment="0" applyProtection="0"/>
    <xf numFmtId="0" fontId="59" fillId="21" borderId="0" applyNumberFormat="0" applyBorder="0" applyAlignment="0" applyProtection="0"/>
    <xf numFmtId="0" fontId="59" fillId="21" borderId="0" applyNumberFormat="0" applyBorder="0" applyAlignment="0" applyProtection="0"/>
    <xf numFmtId="0" fontId="8" fillId="32" borderId="0" applyNumberFormat="0" applyBorder="0" applyAlignment="0" applyProtection="0"/>
    <xf numFmtId="0" fontId="8" fillId="35" borderId="0" applyNumberFormat="0" applyBorder="0" applyAlignment="0" applyProtection="0"/>
    <xf numFmtId="0" fontId="89" fillId="33" borderId="0" applyNumberFormat="0" applyBorder="0" applyAlignment="0" applyProtection="0"/>
    <xf numFmtId="0" fontId="59" fillId="22" borderId="0" applyNumberFormat="0" applyBorder="0" applyAlignment="0" applyProtection="0"/>
    <xf numFmtId="0" fontId="59" fillId="22" borderId="0" applyNumberFormat="0" applyBorder="0" applyAlignment="0" applyProtection="0"/>
    <xf numFmtId="0" fontId="59" fillId="22" borderId="0" applyNumberFormat="0" applyBorder="0" applyAlignment="0" applyProtection="0"/>
    <xf numFmtId="0" fontId="59" fillId="22" borderId="0" applyNumberFormat="0" applyBorder="0" applyAlignment="0" applyProtection="0"/>
    <xf numFmtId="0" fontId="59" fillId="22" borderId="0" applyNumberFormat="0" applyBorder="0" applyAlignment="0" applyProtection="0"/>
    <xf numFmtId="0" fontId="8" fillId="30" borderId="0" applyNumberFormat="0" applyBorder="0" applyAlignment="0" applyProtection="0"/>
    <xf numFmtId="0" fontId="8" fillId="33" borderId="0" applyNumberFormat="0" applyBorder="0" applyAlignment="0" applyProtection="0"/>
    <xf numFmtId="0" fontId="89" fillId="33" borderId="0" applyNumberFormat="0" applyBorder="0" applyAlignment="0" applyProtection="0"/>
    <xf numFmtId="0" fontId="59" fillId="17" borderId="0" applyNumberFormat="0" applyBorder="0" applyAlignment="0" applyProtection="0"/>
    <xf numFmtId="0" fontId="59" fillId="17" borderId="0" applyNumberFormat="0" applyBorder="0" applyAlignment="0" applyProtection="0"/>
    <xf numFmtId="0" fontId="59" fillId="17" borderId="0" applyNumberFormat="0" applyBorder="0" applyAlignment="0" applyProtection="0"/>
    <xf numFmtId="0" fontId="59" fillId="17" borderId="0" applyNumberFormat="0" applyBorder="0" applyAlignment="0" applyProtection="0"/>
    <xf numFmtId="0" fontId="59" fillId="17" borderId="0" applyNumberFormat="0" applyBorder="0" applyAlignment="0" applyProtection="0"/>
    <xf numFmtId="0" fontId="8" fillId="36" borderId="0" applyNumberFormat="0" applyBorder="0" applyAlignment="0" applyProtection="0"/>
    <xf numFmtId="0" fontId="8" fillId="30" borderId="0" applyNumberFormat="0" applyBorder="0" applyAlignment="0" applyProtection="0"/>
    <xf numFmtId="0" fontId="89" fillId="31" borderId="0" applyNumberFormat="0" applyBorder="0" applyAlignment="0" applyProtection="0"/>
    <xf numFmtId="0" fontId="59" fillId="18" borderId="0" applyNumberFormat="0" applyBorder="0" applyAlignment="0" applyProtection="0"/>
    <xf numFmtId="0" fontId="59" fillId="18" borderId="0" applyNumberFormat="0" applyBorder="0" applyAlignment="0" applyProtection="0"/>
    <xf numFmtId="0" fontId="59" fillId="18" borderId="0" applyNumberFormat="0" applyBorder="0" applyAlignment="0" applyProtection="0"/>
    <xf numFmtId="0" fontId="59" fillId="18" borderId="0" applyNumberFormat="0" applyBorder="0" applyAlignment="0" applyProtection="0"/>
    <xf numFmtId="0" fontId="59" fillId="18" borderId="0" applyNumberFormat="0" applyBorder="0" applyAlignment="0" applyProtection="0"/>
    <xf numFmtId="0" fontId="8" fillId="32" borderId="0" applyNumberFormat="0" applyBorder="0" applyAlignment="0" applyProtection="0"/>
    <xf numFmtId="0" fontId="8" fillId="37" borderId="0" applyNumberFormat="0" applyBorder="0" applyAlignment="0" applyProtection="0"/>
    <xf numFmtId="0" fontId="89" fillId="37" borderId="0" applyNumberFormat="0" applyBorder="0" applyAlignment="0" applyProtection="0"/>
    <xf numFmtId="0" fontId="59" fillId="23" borderId="0" applyNumberFormat="0" applyBorder="0" applyAlignment="0" applyProtection="0"/>
    <xf numFmtId="0" fontId="59" fillId="23" borderId="0" applyNumberFormat="0" applyBorder="0" applyAlignment="0" applyProtection="0"/>
    <xf numFmtId="0" fontId="59" fillId="23" borderId="0" applyNumberFormat="0" applyBorder="0" applyAlignment="0" applyProtection="0"/>
    <xf numFmtId="0" fontId="59" fillId="23" borderId="0" applyNumberFormat="0" applyBorder="0" applyAlignment="0" applyProtection="0"/>
    <xf numFmtId="0" fontId="59" fillId="23" borderId="0" applyNumberFormat="0" applyBorder="0" applyAlignment="0" applyProtection="0"/>
    <xf numFmtId="4" fontId="65" fillId="0" borderId="0" applyFill="0" applyBorder="0" applyProtection="0">
      <alignment vertical="top"/>
    </xf>
    <xf numFmtId="0" fontId="60" fillId="7" borderId="0" applyNumberFormat="0" applyBorder="0" applyAlignment="0" applyProtection="0"/>
    <xf numFmtId="0" fontId="60" fillId="7" borderId="0" applyNumberFormat="0" applyBorder="0" applyAlignment="0" applyProtection="0"/>
    <xf numFmtId="0" fontId="60" fillId="7" borderId="0" applyNumberFormat="0" applyBorder="0" applyAlignment="0" applyProtection="0"/>
    <xf numFmtId="0" fontId="60" fillId="7" borderId="0" applyNumberFormat="0" applyBorder="0" applyAlignment="0" applyProtection="0"/>
    <xf numFmtId="0" fontId="60" fillId="7" borderId="0" applyNumberFormat="0" applyBorder="0" applyAlignment="0" applyProtection="0"/>
    <xf numFmtId="0" fontId="90" fillId="0" borderId="0" applyFill="0" applyBorder="0">
      <alignment vertical="top"/>
    </xf>
    <xf numFmtId="0" fontId="62" fillId="24" borderId="18" applyNumberFormat="0" applyAlignment="0" applyProtection="0"/>
    <xf numFmtId="0" fontId="62" fillId="24" borderId="18" applyNumberFormat="0" applyAlignment="0" applyProtection="0"/>
    <xf numFmtId="0" fontId="62" fillId="24" borderId="18" applyNumberFormat="0" applyAlignment="0" applyProtection="0"/>
    <xf numFmtId="0" fontId="62" fillId="24" borderId="18" applyNumberFormat="0" applyAlignment="0" applyProtection="0"/>
    <xf numFmtId="0" fontId="62" fillId="24" borderId="18" applyNumberFormat="0" applyAlignment="0" applyProtection="0"/>
    <xf numFmtId="0" fontId="62" fillId="24" borderId="18" applyNumberFormat="0" applyAlignment="0" applyProtection="0"/>
    <xf numFmtId="0" fontId="62" fillId="24" borderId="18" applyNumberFormat="0" applyAlignment="0" applyProtection="0"/>
    <xf numFmtId="0" fontId="62" fillId="24" borderId="18" applyNumberFormat="0" applyAlignment="0" applyProtection="0"/>
    <xf numFmtId="0" fontId="62" fillId="24" borderId="18" applyNumberFormat="0" applyAlignment="0" applyProtection="0"/>
    <xf numFmtId="0" fontId="62" fillId="24" borderId="18" applyNumberFormat="0" applyAlignment="0" applyProtection="0"/>
    <xf numFmtId="0" fontId="62" fillId="24" borderId="18" applyNumberFormat="0" applyAlignment="0" applyProtection="0"/>
    <xf numFmtId="0" fontId="62" fillId="24" borderId="18" applyNumberFormat="0" applyAlignment="0" applyProtection="0"/>
    <xf numFmtId="0" fontId="63" fillId="25" borderId="19" applyNumberFormat="0" applyAlignment="0" applyProtection="0"/>
    <xf numFmtId="0" fontId="63" fillId="25" borderId="19" applyNumberFormat="0" applyAlignment="0" applyProtection="0"/>
    <xf numFmtId="0" fontId="63" fillId="25" borderId="19" applyNumberFormat="0" applyAlignment="0" applyProtection="0"/>
    <xf numFmtId="0" fontId="63" fillId="25" borderId="19" applyNumberFormat="0" applyAlignment="0" applyProtection="0"/>
    <xf numFmtId="0" fontId="63" fillId="25" borderId="19" applyNumberFormat="0" applyAlignment="0" applyProtection="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77" fontId="33" fillId="0" borderId="0" applyFont="0" applyFill="0" applyBorder="0" applyAlignment="0" applyProtection="0"/>
    <xf numFmtId="43" fontId="44" fillId="0" borderId="0" applyFont="0" applyFill="0" applyBorder="0" applyAlignment="0" applyProtection="0"/>
    <xf numFmtId="177" fontId="33" fillId="0" borderId="0" applyFont="0" applyFill="0" applyBorder="0" applyAlignment="0" applyProtection="0"/>
    <xf numFmtId="170" fontId="33" fillId="0" borderId="0" applyFont="0" applyFill="0" applyBorder="0" applyAlignment="0" applyProtection="0"/>
    <xf numFmtId="177" fontId="33" fillId="0" borderId="0" applyFont="0" applyFill="0" applyBorder="0" applyAlignment="0" applyProtection="0"/>
    <xf numFmtId="43" fontId="22" fillId="0" borderId="0" applyFill="0" applyBorder="0" applyAlignment="0" applyProtection="0"/>
    <xf numFmtId="170" fontId="33" fillId="0" borderId="0" applyFont="0" applyFill="0" applyBorder="0" applyAlignment="0" applyProtection="0"/>
    <xf numFmtId="43" fontId="2" fillId="0" borderId="0" applyFont="0" applyFill="0" applyBorder="0" applyAlignment="0" applyProtection="0"/>
    <xf numFmtId="173" fontId="33" fillId="0" borderId="0" applyFont="0" applyFill="0" applyBorder="0" applyAlignment="0" applyProtection="0"/>
    <xf numFmtId="173" fontId="33" fillId="0" borderId="0" applyFont="0" applyFill="0" applyBorder="0" applyAlignment="0" applyProtection="0"/>
    <xf numFmtId="43" fontId="2" fillId="0" borderId="0" applyFont="0" applyFill="0" applyBorder="0" applyAlignment="0" applyProtection="0"/>
    <xf numFmtId="173" fontId="33" fillId="0" borderId="0" applyFont="0" applyFill="0" applyBorder="0" applyAlignment="0" applyProtection="0"/>
    <xf numFmtId="173" fontId="33" fillId="0" borderId="0" applyFont="0" applyFill="0" applyBorder="0" applyAlignment="0" applyProtection="0"/>
    <xf numFmtId="43" fontId="1" fillId="0" borderId="0" applyFont="0" applyFill="0" applyBorder="0" applyAlignment="0" applyProtection="0"/>
    <xf numFmtId="0" fontId="33" fillId="0" borderId="0" applyFont="0" applyFill="0" applyBorder="0" applyAlignment="0" applyProtection="0"/>
    <xf numFmtId="43" fontId="2" fillId="0" borderId="0" applyFont="0" applyFill="0" applyBorder="0" applyAlignment="0" applyProtection="0"/>
    <xf numFmtId="0" fontId="3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33" fillId="0" borderId="0" applyFont="0" applyFill="0" applyBorder="0" applyAlignment="0" applyProtection="0"/>
    <xf numFmtId="0" fontId="3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33" fillId="0" borderId="0" applyFont="0" applyFill="0" applyBorder="0" applyAlignment="0" applyProtection="0"/>
    <xf numFmtId="0" fontId="33" fillId="0" borderId="0" applyFont="0" applyFill="0" applyBorder="0" applyAlignment="0" applyProtection="0"/>
    <xf numFmtId="0" fontId="33" fillId="0" borderId="0" applyFont="0" applyFill="0" applyBorder="0" applyAlignment="0" applyProtection="0"/>
    <xf numFmtId="0" fontId="33" fillId="0" borderId="0" applyFont="0" applyFill="0" applyBorder="0" applyAlignment="0" applyProtection="0"/>
    <xf numFmtId="43" fontId="44" fillId="0" borderId="0" applyFont="0" applyFill="0" applyBorder="0" applyAlignment="0" applyProtection="0"/>
    <xf numFmtId="43" fontId="22" fillId="0" borderId="0" applyFill="0" applyBorder="0" applyAlignment="0" applyProtection="0"/>
    <xf numFmtId="43" fontId="22" fillId="0" borderId="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33" fillId="0" borderId="0" applyFont="0" applyFill="0" applyBorder="0" applyAlignment="0" applyProtection="0"/>
    <xf numFmtId="43" fontId="22" fillId="0" borderId="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ill="0" applyBorder="0" applyAlignment="0" applyProtection="0"/>
    <xf numFmtId="43" fontId="22" fillId="0" borderId="0" applyFill="0" applyBorder="0" applyAlignment="0" applyProtection="0"/>
    <xf numFmtId="170" fontId="3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3" fontId="65" fillId="0" borderId="0" applyFill="0" applyBorder="0" applyProtection="0">
      <alignment vertical="top"/>
    </xf>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65" fillId="0" borderId="0" applyFill="0" applyBorder="0" applyProtection="0">
      <alignment vertical="top"/>
    </xf>
    <xf numFmtId="3" fontId="65" fillId="0" borderId="0" applyFill="0" applyBorder="0" applyProtection="0">
      <alignment vertical="top"/>
    </xf>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44" fontId="22"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23"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1" fillId="0" borderId="0" applyFont="0" applyFill="0" applyBorder="0" applyAlignment="0" applyProtection="0"/>
    <xf numFmtId="176" fontId="65" fillId="0" borderId="0" applyFill="0" applyBorder="0" applyProtection="0">
      <alignment vertical="top"/>
    </xf>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76" fontId="65" fillId="0" borderId="0" applyFill="0" applyBorder="0" applyProtection="0">
      <alignment vertical="top"/>
    </xf>
    <xf numFmtId="176" fontId="65" fillId="0" borderId="0" applyFill="0" applyBorder="0" applyProtection="0">
      <alignment vertical="top"/>
    </xf>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5" fontId="15" fillId="0" borderId="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15" fontId="15" fillId="0" borderId="0"/>
    <xf numFmtId="15" fontId="15" fillId="0" borderId="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92" fillId="38" borderId="0" applyNumberFormat="0" applyBorder="0" applyAlignment="0" applyProtection="0"/>
    <xf numFmtId="0" fontId="92" fillId="39" borderId="0" applyNumberFormat="0" applyBorder="0" applyAlignment="0" applyProtection="0"/>
    <xf numFmtId="0" fontId="92" fillId="40" borderId="0" applyNumberFormat="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8" fillId="0" borderId="0" applyFont="0" applyFill="0" applyBorder="0" applyAlignment="0" applyProtection="0">
      <alignment vertical="top"/>
    </xf>
    <xf numFmtId="172" fontId="8" fillId="0" borderId="0" applyFont="0" applyFill="0" applyBorder="0" applyAlignment="0" applyProtection="0">
      <alignment vertical="top"/>
    </xf>
    <xf numFmtId="172" fontId="8" fillId="0" borderId="0" applyFont="0" applyFill="0" applyBorder="0" applyAlignment="0" applyProtection="0">
      <alignment vertical="top"/>
    </xf>
    <xf numFmtId="172" fontId="2" fillId="0" borderId="0" applyFont="0" applyFill="0" applyBorder="0" applyAlignment="0" applyProtection="0"/>
    <xf numFmtId="172" fontId="2" fillId="0" borderId="0" applyFon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2" fontId="65" fillId="0" borderId="0" applyFill="0" applyBorder="0" applyProtection="0">
      <alignment vertical="top"/>
    </xf>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65" fillId="0" borderId="0" applyFill="0" applyBorder="0" applyProtection="0">
      <alignment vertical="top"/>
    </xf>
    <xf numFmtId="2" fontId="65" fillId="0" borderId="0" applyFill="0" applyBorder="0" applyProtection="0">
      <alignment vertical="top"/>
    </xf>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0" fontId="67" fillId="8" borderId="0" applyNumberFormat="0" applyBorder="0" applyAlignment="0" applyProtection="0"/>
    <xf numFmtId="0" fontId="67" fillId="8" borderId="0" applyNumberFormat="0" applyBorder="0" applyAlignment="0" applyProtection="0"/>
    <xf numFmtId="0" fontId="67" fillId="8" borderId="0" applyNumberFormat="0" applyBorder="0" applyAlignment="0" applyProtection="0"/>
    <xf numFmtId="0" fontId="67" fillId="8" borderId="0" applyNumberFormat="0" applyBorder="0" applyAlignment="0" applyProtection="0"/>
    <xf numFmtId="0" fontId="67" fillId="8" borderId="0" applyNumberFormat="0" applyBorder="0" applyAlignment="0" applyProtection="0"/>
    <xf numFmtId="0" fontId="24" fillId="41" borderId="0" applyNumberFormat="0" applyBorder="0" applyProtection="0">
      <alignment vertical="top"/>
    </xf>
    <xf numFmtId="0" fontId="6" fillId="0" borderId="2">
      <alignment horizontal="left" vertical="center"/>
    </xf>
    <xf numFmtId="0" fontId="5" fillId="0" borderId="0" applyNumberFormat="0" applyFill="0" applyBorder="0" applyAlignment="0" applyProtection="0"/>
    <xf numFmtId="0" fontId="5" fillId="0" borderId="0" applyNumberFormat="0" applyFill="0" applyBorder="0" applyAlignment="0" applyProtection="0"/>
    <xf numFmtId="0" fontId="69" fillId="0" borderId="22" applyNumberFormat="0" applyFill="0" applyAlignment="0" applyProtection="0"/>
    <xf numFmtId="0" fontId="69" fillId="0" borderId="22" applyNumberFormat="0" applyFill="0" applyAlignment="0" applyProtection="0"/>
    <xf numFmtId="0" fontId="69" fillId="0" borderId="22" applyNumberFormat="0" applyFill="0" applyAlignment="0" applyProtection="0"/>
    <xf numFmtId="0" fontId="69" fillId="0" borderId="22" applyNumberFormat="0" applyFill="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0" fillId="0" borderId="23" applyNumberFormat="0" applyFill="0" applyAlignment="0" applyProtection="0"/>
    <xf numFmtId="0" fontId="70" fillId="0" borderId="23" applyNumberFormat="0" applyFill="0" applyAlignment="0" applyProtection="0"/>
    <xf numFmtId="0" fontId="70" fillId="0" borderId="23" applyNumberFormat="0" applyFill="0" applyAlignment="0" applyProtection="0"/>
    <xf numFmtId="0" fontId="70" fillId="0" borderId="23" applyNumberFormat="0" applyFill="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1" fillId="0" borderId="24" applyNumberFormat="0" applyFill="0" applyAlignment="0" applyProtection="0"/>
    <xf numFmtId="0" fontId="71" fillId="0" borderId="24" applyNumberFormat="0" applyFill="0" applyAlignment="0" applyProtection="0"/>
    <xf numFmtId="0" fontId="71" fillId="0" borderId="24" applyNumberFormat="0" applyFill="0" applyAlignment="0" applyProtection="0"/>
    <xf numFmtId="0" fontId="71" fillId="0" borderId="24" applyNumberFormat="0" applyFill="0" applyAlignment="0" applyProtection="0"/>
    <xf numFmtId="0" fontId="71" fillId="0" borderId="24" applyNumberFormat="0" applyFill="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180" fontId="65" fillId="0" borderId="0" applyFill="0" applyBorder="0" applyProtection="0">
      <alignment vertical="top"/>
    </xf>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4" fillId="0" borderId="25" applyNumberFormat="0" applyFill="0" applyAlignment="0" applyProtection="0"/>
    <xf numFmtId="0" fontId="74" fillId="0" borderId="25" applyNumberFormat="0" applyFill="0" applyAlignment="0" applyProtection="0"/>
    <xf numFmtId="0" fontId="74" fillId="0" borderId="25" applyNumberFormat="0" applyFill="0" applyAlignment="0" applyProtection="0"/>
    <xf numFmtId="0" fontId="74" fillId="0" borderId="25" applyNumberFormat="0" applyFill="0" applyAlignment="0" applyProtection="0"/>
    <xf numFmtId="0" fontId="74" fillId="0" borderId="25" applyNumberFormat="0" applyFill="0" applyAlignment="0" applyProtection="0"/>
    <xf numFmtId="0" fontId="26" fillId="0" borderId="30"/>
    <xf numFmtId="0" fontId="75" fillId="26" borderId="0" applyNumberFormat="0" applyBorder="0" applyAlignment="0" applyProtection="0"/>
    <xf numFmtId="0" fontId="75" fillId="26" borderId="0" applyNumberFormat="0" applyBorder="0" applyAlignment="0" applyProtection="0"/>
    <xf numFmtId="0" fontId="75" fillId="26" borderId="0" applyNumberFormat="0" applyBorder="0" applyAlignment="0" applyProtection="0"/>
    <xf numFmtId="0" fontId="75" fillId="26" borderId="0" applyNumberFormat="0" applyBorder="0" applyAlignment="0" applyProtection="0"/>
    <xf numFmtId="0" fontId="75" fillId="26" borderId="0" applyNumberFormat="0" applyBorder="0" applyAlignment="0" applyProtection="0"/>
    <xf numFmtId="166" fontId="93" fillId="0" borderId="0"/>
    <xf numFmtId="0" fontId="1" fillId="0" borderId="0"/>
    <xf numFmtId="0" fontId="2" fillId="0" borderId="0"/>
    <xf numFmtId="0" fontId="2" fillId="0" borderId="0">
      <alignment vertical="top"/>
    </xf>
    <xf numFmtId="0" fontId="2" fillId="0" borderId="0"/>
    <xf numFmtId="0" fontId="44" fillId="0" borderId="0"/>
    <xf numFmtId="0" fontId="2" fillId="0" borderId="0"/>
    <xf numFmtId="0" fontId="2" fillId="0" borderId="0"/>
    <xf numFmtId="0" fontId="2" fillId="0" borderId="0"/>
    <xf numFmtId="0" fontId="44" fillId="0" borderId="0"/>
    <xf numFmtId="0" fontId="44" fillId="0" borderId="0"/>
    <xf numFmtId="0" fontId="22" fillId="0" borderId="0"/>
    <xf numFmtId="0" fontId="2" fillId="0" borderId="0"/>
    <xf numFmtId="0" fontId="2" fillId="0" borderId="0">
      <alignment vertical="top"/>
    </xf>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44" fillId="0" borderId="0"/>
    <xf numFmtId="0" fontId="44" fillId="0" borderId="0"/>
    <xf numFmtId="0" fontId="1" fillId="0" borderId="0"/>
    <xf numFmtId="0" fontId="2" fillId="0" borderId="0"/>
    <xf numFmtId="0" fontId="44" fillId="0" borderId="0"/>
    <xf numFmtId="0" fontId="2" fillId="0" borderId="0"/>
    <xf numFmtId="0" fontId="44" fillId="0" borderId="0"/>
    <xf numFmtId="0" fontId="33" fillId="0" borderId="0"/>
    <xf numFmtId="0" fontId="44" fillId="0" borderId="0"/>
    <xf numFmtId="0" fontId="44" fillId="0" borderId="0"/>
    <xf numFmtId="0" fontId="44" fillId="0" borderId="0"/>
    <xf numFmtId="0" fontId="44" fillId="0" borderId="0"/>
    <xf numFmtId="0" fontId="2" fillId="0" borderId="0"/>
    <xf numFmtId="0" fontId="44" fillId="0" borderId="0"/>
    <xf numFmtId="0" fontId="44" fillId="0" borderId="0"/>
    <xf numFmtId="0" fontId="2" fillId="0" borderId="0"/>
    <xf numFmtId="0" fontId="2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3" fillId="0" borderId="0"/>
    <xf numFmtId="0" fontId="33" fillId="0" borderId="0"/>
    <xf numFmtId="0" fontId="33" fillId="0" borderId="0"/>
    <xf numFmtId="0" fontId="33" fillId="0" borderId="0"/>
    <xf numFmtId="0" fontId="33" fillId="0" borderId="0"/>
    <xf numFmtId="0" fontId="44" fillId="0" borderId="0"/>
    <xf numFmtId="0" fontId="22" fillId="0" borderId="0"/>
    <xf numFmtId="0" fontId="22" fillId="0" borderId="0"/>
    <xf numFmtId="0" fontId="22" fillId="0" borderId="0"/>
    <xf numFmtId="0" fontId="22" fillId="0" borderId="0"/>
    <xf numFmtId="0" fontId="22" fillId="0" borderId="0"/>
    <xf numFmtId="0" fontId="44" fillId="0" borderId="0"/>
    <xf numFmtId="0" fontId="2" fillId="0" borderId="0"/>
    <xf numFmtId="0" fontId="23" fillId="0" borderId="0"/>
    <xf numFmtId="0" fontId="22" fillId="0" borderId="0"/>
    <xf numFmtId="0" fontId="22" fillId="0" borderId="0"/>
    <xf numFmtId="0" fontId="21" fillId="0" borderId="0"/>
    <xf numFmtId="0" fontId="22" fillId="0" borderId="0"/>
    <xf numFmtId="0" fontId="22" fillId="0" borderId="0"/>
    <xf numFmtId="0" fontId="44" fillId="0" borderId="0"/>
    <xf numFmtId="0" fontId="33" fillId="0" borderId="0"/>
    <xf numFmtId="0" fontId="22" fillId="0" borderId="0">
      <alignment vertical="top"/>
    </xf>
    <xf numFmtId="0" fontId="22" fillId="0" borderId="0">
      <alignment vertical="top"/>
    </xf>
    <xf numFmtId="0" fontId="22" fillId="0" borderId="0">
      <alignment vertical="top"/>
    </xf>
    <xf numFmtId="0" fontId="33" fillId="0" borderId="0"/>
    <xf numFmtId="0" fontId="33" fillId="0" borderId="0"/>
    <xf numFmtId="0" fontId="22" fillId="0" borderId="0">
      <alignment vertical="top"/>
    </xf>
    <xf numFmtId="0" fontId="2" fillId="0" borderId="0"/>
    <xf numFmtId="0" fontId="44" fillId="0" borderId="0"/>
    <xf numFmtId="0" fontId="44" fillId="0" borderId="0"/>
    <xf numFmtId="0" fontId="44" fillId="0" borderId="0"/>
    <xf numFmtId="0" fontId="2" fillId="0" borderId="0"/>
    <xf numFmtId="0" fontId="78" fillId="0" borderId="0"/>
    <xf numFmtId="0" fontId="27" fillId="0" borderId="0"/>
    <xf numFmtId="0" fontId="27" fillId="0" borderId="0"/>
    <xf numFmtId="0" fontId="27" fillId="0" borderId="0"/>
    <xf numFmtId="0" fontId="78" fillId="0" borderId="0"/>
    <xf numFmtId="0" fontId="78" fillId="0" borderId="0"/>
    <xf numFmtId="0" fontId="27" fillId="0" borderId="0"/>
    <xf numFmtId="0" fontId="27" fillId="0" borderId="0"/>
    <xf numFmtId="0" fontId="27" fillId="0" borderId="0"/>
    <xf numFmtId="0" fontId="27" fillId="0" borderId="0"/>
    <xf numFmtId="0" fontId="33" fillId="0" borderId="0"/>
    <xf numFmtId="0" fontId="23" fillId="0" borderId="0"/>
    <xf numFmtId="0" fontId="23" fillId="0" borderId="0"/>
    <xf numFmtId="0" fontId="23" fillId="0" borderId="0"/>
    <xf numFmtId="0" fontId="33" fillId="0" borderId="0"/>
    <xf numFmtId="0" fontId="33" fillId="0" borderId="0"/>
    <xf numFmtId="0" fontId="23" fillId="0" borderId="0"/>
    <xf numFmtId="0" fontId="23" fillId="0" borderId="0"/>
    <xf numFmtId="0" fontId="33" fillId="0" borderId="0"/>
    <xf numFmtId="0" fontId="2" fillId="0" borderId="0"/>
    <xf numFmtId="0" fontId="2" fillId="0" borderId="0"/>
    <xf numFmtId="0" fontId="2" fillId="0" borderId="0"/>
    <xf numFmtId="0" fontId="33" fillId="0" borderId="0"/>
    <xf numFmtId="0" fontId="33"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33" fillId="0" borderId="0"/>
    <xf numFmtId="0" fontId="33" fillId="0" borderId="0"/>
    <xf numFmtId="0" fontId="2" fillId="0" borderId="0"/>
    <xf numFmtId="0" fontId="2" fillId="0" borderId="0"/>
    <xf numFmtId="0" fontId="2" fillId="0" borderId="0"/>
    <xf numFmtId="0" fontId="2" fillId="0" borderId="0"/>
    <xf numFmtId="0" fontId="22" fillId="0" borderId="0"/>
    <xf numFmtId="0" fontId="33" fillId="0" borderId="0"/>
    <xf numFmtId="0" fontId="22" fillId="0" borderId="0"/>
    <xf numFmtId="0" fontId="22" fillId="0" borderId="0"/>
    <xf numFmtId="0" fontId="22" fillId="0" borderId="0"/>
    <xf numFmtId="0" fontId="33" fillId="0" borderId="0"/>
    <xf numFmtId="0" fontId="33" fillId="0" borderId="0"/>
    <xf numFmtId="0" fontId="22" fillId="0" borderId="0"/>
    <xf numFmtId="0" fontId="22" fillId="0" borderId="0"/>
    <xf numFmtId="0" fontId="22" fillId="0" borderId="0"/>
    <xf numFmtId="0" fontId="22" fillId="0" borderId="0"/>
    <xf numFmtId="0" fontId="22" fillId="0" borderId="0"/>
    <xf numFmtId="0" fontId="2" fillId="0" borderId="0"/>
    <xf numFmtId="0" fontId="22" fillId="27" borderId="27" applyNumberFormat="0" applyFont="0" applyAlignment="0" applyProtection="0"/>
    <xf numFmtId="0" fontId="22" fillId="27" borderId="27" applyNumberFormat="0" applyFont="0" applyAlignment="0" applyProtection="0"/>
    <xf numFmtId="0" fontId="22" fillId="27" borderId="27" applyNumberFormat="0" applyFont="0" applyAlignment="0" applyProtection="0"/>
    <xf numFmtId="0" fontId="22" fillId="27" borderId="27" applyNumberFormat="0" applyFont="0" applyAlignment="0" applyProtection="0"/>
    <xf numFmtId="0" fontId="22" fillId="27" borderId="27" applyNumberFormat="0" applyFont="0" applyAlignment="0" applyProtection="0"/>
    <xf numFmtId="0" fontId="22" fillId="27" borderId="27" applyNumberFormat="0" applyFont="0" applyAlignment="0" applyProtection="0"/>
    <xf numFmtId="0" fontId="22" fillId="27" borderId="27" applyNumberFormat="0" applyFont="0" applyAlignment="0" applyProtection="0"/>
    <xf numFmtId="0" fontId="22" fillId="27" borderId="27" applyNumberFormat="0" applyFont="0" applyAlignment="0" applyProtection="0"/>
    <xf numFmtId="0" fontId="22" fillId="27" borderId="27" applyNumberFormat="0" applyFont="0" applyAlignment="0" applyProtection="0"/>
    <xf numFmtId="0" fontId="22" fillId="27" borderId="27" applyNumberFormat="0" applyFont="0" applyAlignment="0" applyProtection="0"/>
    <xf numFmtId="0" fontId="22" fillId="27" borderId="27" applyNumberFormat="0" applyFont="0" applyAlignment="0" applyProtection="0"/>
    <xf numFmtId="0" fontId="2" fillId="27" borderId="27" applyNumberFormat="0" applyFont="0" applyAlignment="0" applyProtection="0"/>
    <xf numFmtId="0" fontId="79" fillId="24" borderId="28" applyNumberFormat="0" applyAlignment="0" applyProtection="0"/>
    <xf numFmtId="0" fontId="79" fillId="24" borderId="28" applyNumberFormat="0" applyAlignment="0" applyProtection="0"/>
    <xf numFmtId="0" fontId="79" fillId="24" borderId="28" applyNumberFormat="0" applyAlignment="0" applyProtection="0"/>
    <xf numFmtId="0" fontId="79" fillId="24" borderId="28" applyNumberFormat="0" applyAlignment="0" applyProtection="0"/>
    <xf numFmtId="0" fontId="79" fillId="24" borderId="28" applyNumberFormat="0" applyAlignment="0" applyProtection="0"/>
    <xf numFmtId="0" fontId="79" fillId="24" borderId="28" applyNumberFormat="0" applyAlignment="0" applyProtection="0"/>
    <xf numFmtId="0" fontId="79" fillId="24" borderId="28" applyNumberFormat="0" applyAlignment="0" applyProtection="0"/>
    <xf numFmtId="0" fontId="79" fillId="24" borderId="28" applyNumberFormat="0" applyAlignment="0" applyProtection="0"/>
    <xf numFmtId="0" fontId="79" fillId="24" borderId="28" applyNumberFormat="0" applyAlignment="0" applyProtection="0"/>
    <xf numFmtId="0" fontId="79" fillId="24" borderId="28" applyNumberFormat="0" applyAlignment="0" applyProtection="0"/>
    <xf numFmtId="0" fontId="79" fillId="24" borderId="28" applyNumberFormat="0" applyAlignment="0" applyProtection="0"/>
    <xf numFmtId="0" fontId="79" fillId="24" borderId="28" applyNumberFormat="0" applyAlignment="0" applyProtection="0"/>
    <xf numFmtId="9" fontId="2" fillId="0" borderId="0" applyFont="0" applyFill="0" applyBorder="0" applyAlignment="0" applyProtection="0"/>
    <xf numFmtId="9" fontId="44"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44"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44"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33" fillId="0" borderId="0" applyFont="0" applyFill="0" applyBorder="0" applyAlignment="0" applyProtection="0"/>
    <xf numFmtId="9" fontId="2" fillId="0" borderId="0" applyFont="0" applyFill="0" applyBorder="0" applyAlignment="0" applyProtection="0"/>
    <xf numFmtId="0" fontId="94"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2" fillId="0" borderId="5" applyNumberFormat="0" applyFont="0" applyFill="0" applyAlignment="0" applyProtection="0"/>
    <xf numFmtId="0" fontId="2" fillId="0" borderId="5" applyNumberFormat="0" applyFont="0" applyFill="0" applyAlignment="0" applyProtection="0"/>
    <xf numFmtId="0" fontId="56" fillId="0" borderId="29" applyNumberFormat="0" applyFill="0" applyAlignment="0" applyProtection="0"/>
    <xf numFmtId="0" fontId="56" fillId="0" borderId="29" applyNumberFormat="0" applyFill="0" applyAlignment="0" applyProtection="0"/>
    <xf numFmtId="0" fontId="56" fillId="0" borderId="29" applyNumberFormat="0" applyFill="0" applyAlignment="0" applyProtection="0"/>
    <xf numFmtId="0" fontId="56" fillId="0" borderId="29" applyNumberFormat="0" applyFill="0" applyAlignment="0" applyProtection="0"/>
    <xf numFmtId="0" fontId="56" fillId="0" borderId="29" applyNumberFormat="0" applyFill="0" applyAlignment="0" applyProtection="0"/>
    <xf numFmtId="0" fontId="56" fillId="0" borderId="29" applyNumberFormat="0" applyFill="0" applyAlignment="0" applyProtection="0"/>
    <xf numFmtId="0" fontId="56" fillId="0" borderId="29" applyNumberFormat="0" applyFill="0" applyAlignment="0" applyProtection="0"/>
    <xf numFmtId="0" fontId="2" fillId="0" borderId="5" applyNumberFormat="0" applyFont="0" applyFill="0" applyAlignment="0" applyProtection="0"/>
    <xf numFmtId="0" fontId="2" fillId="0" borderId="5" applyNumberFormat="0" applyFont="0" applyFill="0" applyAlignment="0" applyProtection="0"/>
    <xf numFmtId="0" fontId="56" fillId="0" borderId="29" applyNumberFormat="0" applyFill="0" applyAlignment="0" applyProtection="0"/>
    <xf numFmtId="0" fontId="82" fillId="28" borderId="6">
      <alignment horizontal="center" vertical="top"/>
    </xf>
    <xf numFmtId="0" fontId="28" fillId="3" borderId="6">
      <alignment horizontal="center" vertical="top"/>
    </xf>
    <xf numFmtId="0" fontId="28" fillId="3" borderId="6">
      <alignment horizontal="center" vertical="top"/>
    </xf>
    <xf numFmtId="0" fontId="28" fillId="3" borderId="6">
      <alignment horizontal="center" vertical="top"/>
    </xf>
    <xf numFmtId="0" fontId="82" fillId="28" borderId="6">
      <alignment horizontal="center" vertical="top"/>
    </xf>
    <xf numFmtId="0" fontId="82" fillId="28" borderId="6">
      <alignment horizontal="center" vertical="top"/>
    </xf>
    <xf numFmtId="0" fontId="28" fillId="3" borderId="6">
      <alignment horizontal="center" vertical="top"/>
    </xf>
    <xf numFmtId="0" fontId="28" fillId="3" borderId="6">
      <alignment horizontal="center" vertical="top"/>
    </xf>
    <xf numFmtId="0" fontId="28" fillId="3" borderId="6">
      <alignment horizontal="center" vertical="top"/>
    </xf>
    <xf numFmtId="0" fontId="28" fillId="3" borderId="6">
      <alignment horizontal="center" vertical="top"/>
    </xf>
    <xf numFmtId="0" fontId="83" fillId="29" borderId="8">
      <alignment horizontal="center" vertical="top" wrapText="1"/>
    </xf>
    <xf numFmtId="0" fontId="30" fillId="3" borderId="8">
      <alignment horizontal="center" vertical="top" wrapText="1"/>
    </xf>
    <xf numFmtId="0" fontId="30" fillId="3" borderId="8">
      <alignment horizontal="center" vertical="top" wrapText="1"/>
    </xf>
    <xf numFmtId="0" fontId="30" fillId="3" borderId="8">
      <alignment horizontal="center" vertical="top" wrapText="1"/>
    </xf>
    <xf numFmtId="0" fontId="83" fillId="29" borderId="8">
      <alignment horizontal="center" vertical="top" wrapText="1"/>
    </xf>
    <xf numFmtId="0" fontId="83" fillId="29" borderId="8">
      <alignment horizontal="center" vertical="top" wrapText="1"/>
    </xf>
    <xf numFmtId="0" fontId="30" fillId="3" borderId="8">
      <alignment horizontal="center" vertical="top" wrapText="1"/>
    </xf>
    <xf numFmtId="0" fontId="30" fillId="3" borderId="8">
      <alignment horizontal="center" vertical="top" wrapText="1"/>
    </xf>
    <xf numFmtId="0" fontId="30" fillId="3" borderId="8">
      <alignment horizontal="center" vertical="top" wrapText="1"/>
    </xf>
    <xf numFmtId="0" fontId="30" fillId="3" borderId="8">
      <alignment horizontal="center" vertical="top" wrapText="1"/>
    </xf>
    <xf numFmtId="0" fontId="30" fillId="3" borderId="8">
      <alignment horizontal="center" vertical="top" wrapText="1"/>
    </xf>
    <xf numFmtId="181" fontId="95" fillId="3" borderId="6"/>
    <xf numFmtId="181" fontId="96" fillId="42" borderId="8">
      <alignment horizontal="center" vertical="top" wrapText="1"/>
    </xf>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97" fillId="26" borderId="0" applyNumberFormat="0" applyBorder="0" applyAlignment="0" applyProtection="0">
      <alignment vertical="center"/>
    </xf>
    <xf numFmtId="0" fontId="86" fillId="27" borderId="27" applyNumberFormat="0" applyFont="0" applyAlignment="0" applyProtection="0">
      <alignment vertical="center"/>
    </xf>
    <xf numFmtId="0" fontId="86" fillId="27" borderId="27" applyNumberFormat="0" applyFont="0" applyAlignment="0" applyProtection="0">
      <alignment vertical="center"/>
    </xf>
    <xf numFmtId="43" fontId="2" fillId="0" borderId="0" applyFont="0" applyFill="0" applyBorder="0" applyAlignment="0" applyProtection="0"/>
    <xf numFmtId="43" fontId="2" fillId="0" borderId="0" applyFont="0" applyFill="0" applyBorder="0" applyAlignment="0" applyProtection="0"/>
    <xf numFmtId="0" fontId="98" fillId="0" borderId="29" applyNumberFormat="0" applyFill="0" applyAlignment="0" applyProtection="0">
      <alignment vertical="center"/>
    </xf>
    <xf numFmtId="0" fontId="98" fillId="0" borderId="29" applyNumberFormat="0" applyFill="0" applyAlignment="0" applyProtection="0">
      <alignment vertical="center"/>
    </xf>
    <xf numFmtId="0" fontId="99" fillId="7" borderId="0" applyNumberFormat="0" applyBorder="0" applyAlignment="0" applyProtection="0">
      <alignment vertical="center"/>
    </xf>
    <xf numFmtId="0" fontId="100" fillId="8" borderId="0" applyNumberFormat="0" applyBorder="0" applyAlignment="0" applyProtection="0">
      <alignment vertical="center"/>
    </xf>
    <xf numFmtId="0" fontId="101" fillId="0" borderId="0"/>
    <xf numFmtId="0" fontId="102" fillId="0" borderId="0" applyNumberFormat="0" applyFill="0" applyBorder="0" applyAlignment="0" applyProtection="0">
      <alignment vertical="center"/>
    </xf>
    <xf numFmtId="0" fontId="103" fillId="0" borderId="22" applyNumberFormat="0" applyFill="0" applyAlignment="0" applyProtection="0">
      <alignment vertical="center"/>
    </xf>
    <xf numFmtId="0" fontId="104" fillId="0" borderId="23" applyNumberFormat="0" applyFill="0" applyAlignment="0" applyProtection="0">
      <alignment vertical="center"/>
    </xf>
    <xf numFmtId="0" fontId="105" fillId="0" borderId="24" applyNumberFormat="0" applyFill="0" applyAlignment="0" applyProtection="0">
      <alignment vertical="center"/>
    </xf>
    <xf numFmtId="0" fontId="105" fillId="0" borderId="0" applyNumberFormat="0" applyFill="0" applyBorder="0" applyAlignment="0" applyProtection="0">
      <alignment vertical="center"/>
    </xf>
    <xf numFmtId="0" fontId="106" fillId="25" borderId="19" applyNumberFormat="0" applyAlignment="0" applyProtection="0">
      <alignment vertical="center"/>
    </xf>
    <xf numFmtId="0" fontId="107" fillId="24" borderId="18" applyNumberFormat="0" applyAlignment="0" applyProtection="0">
      <alignment vertical="center"/>
    </xf>
    <xf numFmtId="0" fontId="107" fillId="24" borderId="18" applyNumberFormat="0" applyAlignment="0" applyProtection="0">
      <alignment vertical="center"/>
    </xf>
    <xf numFmtId="0" fontId="108" fillId="0" borderId="0" applyNumberFormat="0" applyFill="0" applyBorder="0" applyAlignment="0" applyProtection="0">
      <alignment vertical="center"/>
    </xf>
    <xf numFmtId="0" fontId="109" fillId="0" borderId="0" applyNumberFormat="0" applyFill="0" applyBorder="0" applyAlignment="0" applyProtection="0">
      <alignment vertical="center"/>
    </xf>
    <xf numFmtId="44" fontId="2" fillId="0" borderId="0" applyFont="0" applyFill="0" applyBorder="0" applyAlignment="0" applyProtection="0"/>
    <xf numFmtId="0" fontId="88" fillId="20" borderId="0" applyNumberFormat="0" applyBorder="0" applyAlignment="0" applyProtection="0">
      <alignment vertical="center"/>
    </xf>
    <xf numFmtId="0" fontId="88" fillId="21" borderId="0" applyNumberFormat="0" applyBorder="0" applyAlignment="0" applyProtection="0">
      <alignment vertical="center"/>
    </xf>
    <xf numFmtId="0" fontId="88" fillId="22" borderId="0" applyNumberFormat="0" applyBorder="0" applyAlignment="0" applyProtection="0">
      <alignment vertical="center"/>
    </xf>
    <xf numFmtId="0" fontId="88" fillId="17" borderId="0" applyNumberFormat="0" applyBorder="0" applyAlignment="0" applyProtection="0">
      <alignment vertical="center"/>
    </xf>
    <xf numFmtId="0" fontId="88" fillId="18" borderId="0" applyNumberFormat="0" applyBorder="0" applyAlignment="0" applyProtection="0">
      <alignment vertical="center"/>
    </xf>
    <xf numFmtId="0" fontId="88" fillId="23" borderId="0" applyNumberFormat="0" applyBorder="0" applyAlignment="0" applyProtection="0">
      <alignment vertical="center"/>
    </xf>
    <xf numFmtId="0" fontId="110" fillId="11" borderId="18" applyNumberFormat="0" applyAlignment="0" applyProtection="0">
      <alignment vertical="center"/>
    </xf>
    <xf numFmtId="0" fontId="110" fillId="11" borderId="18" applyNumberFormat="0" applyAlignment="0" applyProtection="0">
      <alignment vertical="center"/>
    </xf>
    <xf numFmtId="0" fontId="111" fillId="24" borderId="28" applyNumberFormat="0" applyAlignment="0" applyProtection="0">
      <alignment vertical="center"/>
    </xf>
    <xf numFmtId="0" fontId="111" fillId="24" borderId="28" applyNumberFormat="0" applyAlignment="0" applyProtection="0">
      <alignment vertical="center"/>
    </xf>
    <xf numFmtId="0" fontId="112" fillId="0" borderId="25" applyNumberFormat="0" applyFill="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2" fillId="0" borderId="0"/>
    <xf numFmtId="0" fontId="59" fillId="20" borderId="0" applyNumberFormat="0" applyBorder="0" applyAlignment="0" applyProtection="0"/>
    <xf numFmtId="0" fontId="59" fillId="21" borderId="0" applyNumberFormat="0" applyBorder="0" applyAlignment="0" applyProtection="0"/>
    <xf numFmtId="0" fontId="59" fillId="22" borderId="0" applyNumberFormat="0" applyBorder="0" applyAlignment="0" applyProtection="0"/>
    <xf numFmtId="0" fontId="59" fillId="17" borderId="0" applyNumberFormat="0" applyBorder="0" applyAlignment="0" applyProtection="0"/>
    <xf numFmtId="0" fontId="59" fillId="18" borderId="0" applyNumberFormat="0" applyBorder="0" applyAlignment="0" applyProtection="0"/>
    <xf numFmtId="0" fontId="59" fillId="23" borderId="0" applyNumberFormat="0" applyBorder="0" applyAlignment="0" applyProtection="0"/>
    <xf numFmtId="0" fontId="62" fillId="24" borderId="18" applyNumberFormat="0" applyAlignment="0" applyProtection="0"/>
    <xf numFmtId="0" fontId="62" fillId="24" borderId="18" applyNumberFormat="0" applyAlignment="0" applyProtection="0"/>
    <xf numFmtId="0" fontId="62" fillId="24" borderId="18" applyNumberFormat="0" applyAlignment="0" applyProtection="0"/>
    <xf numFmtId="0" fontId="62" fillId="24" borderId="18" applyNumberFormat="0" applyAlignment="0" applyProtection="0"/>
    <xf numFmtId="0" fontId="62" fillId="24" borderId="18" applyNumberFormat="0" applyAlignment="0" applyProtection="0"/>
    <xf numFmtId="0" fontId="62" fillId="24" borderId="18" applyNumberFormat="0" applyAlignment="0" applyProtection="0"/>
    <xf numFmtId="0" fontId="62" fillId="24" borderId="18" applyNumberFormat="0" applyAlignment="0" applyProtection="0"/>
    <xf numFmtId="0" fontId="62" fillId="24" borderId="18" applyNumberFormat="0" applyAlignment="0" applyProtection="0"/>
    <xf numFmtId="0" fontId="62" fillId="24" borderId="18" applyNumberFormat="0" applyAlignment="0" applyProtection="0"/>
    <xf numFmtId="0" fontId="62" fillId="24" borderId="18" applyNumberFormat="0" applyAlignment="0" applyProtection="0"/>
    <xf numFmtId="0" fontId="62" fillId="24" borderId="18" applyNumberFormat="0" applyAlignment="0" applyProtection="0"/>
    <xf numFmtId="0" fontId="62" fillId="24" borderId="18" applyNumberFormat="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4" fillId="0" borderId="0" applyFont="0" applyFill="0" applyBorder="0" applyAlignment="0" applyProtection="0"/>
    <xf numFmtId="43" fontId="2" fillId="0" borderId="0" applyFont="0" applyFill="0" applyBorder="0" applyAlignment="0" applyProtection="0"/>
    <xf numFmtId="0" fontId="33" fillId="0" borderId="0" applyFont="0" applyFill="0" applyBorder="0" applyAlignment="0" applyProtection="0"/>
    <xf numFmtId="43" fontId="2" fillId="0" borderId="0" applyFont="0" applyFill="0" applyBorder="0" applyAlignment="0" applyProtection="0"/>
    <xf numFmtId="0" fontId="3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33" fillId="0" borderId="0" applyFont="0" applyFill="0" applyBorder="0" applyAlignment="0" applyProtection="0"/>
    <xf numFmtId="43" fontId="2" fillId="0" borderId="0" applyFont="0" applyFill="0" applyBorder="0" applyAlignment="0" applyProtection="0"/>
    <xf numFmtId="0" fontId="33" fillId="0" borderId="0" applyFont="0" applyFill="0" applyBorder="0" applyAlignment="0" applyProtection="0"/>
    <xf numFmtId="43" fontId="22" fillId="0" borderId="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3" fontId="2" fillId="0" borderId="0" applyFont="0" applyFill="0" applyBorder="0" applyAlignment="0" applyProtection="0"/>
    <xf numFmtId="3" fontId="65" fillId="0" borderId="0" applyFill="0" applyBorder="0" applyProtection="0">
      <alignment vertical="top"/>
    </xf>
    <xf numFmtId="3" fontId="2" fillId="0" borderId="0" applyFont="0" applyFill="0" applyBorder="0" applyAlignment="0" applyProtection="0"/>
    <xf numFmtId="3" fontId="2" fillId="0" borderId="0" applyFont="0" applyFill="0" applyBorder="0" applyAlignment="0" applyProtection="0"/>
    <xf numFmtId="3" fontId="65" fillId="0" borderId="0" applyFill="0" applyBorder="0" applyProtection="0">
      <alignment vertical="top"/>
    </xf>
    <xf numFmtId="44" fontId="22"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22" fillId="0" borderId="0" applyFont="0" applyFill="0" applyBorder="0" applyAlignment="0" applyProtection="0"/>
    <xf numFmtId="44" fontId="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1" fillId="0" borderId="0" applyFont="0" applyFill="0" applyBorder="0" applyAlignment="0" applyProtection="0"/>
    <xf numFmtId="167" fontId="2" fillId="0" borderId="0" applyFont="0" applyFill="0" applyBorder="0" applyAlignment="0" applyProtection="0"/>
    <xf numFmtId="176" fontId="65" fillId="0" borderId="0" applyFill="0" applyBorder="0" applyProtection="0">
      <alignment vertical="top"/>
    </xf>
    <xf numFmtId="167" fontId="2" fillId="0" borderId="0" applyFont="0" applyFill="0" applyBorder="0" applyAlignment="0" applyProtection="0"/>
    <xf numFmtId="167" fontId="2" fillId="0" borderId="0" applyFont="0" applyFill="0" applyBorder="0" applyAlignment="0" applyProtection="0"/>
    <xf numFmtId="176" fontId="65" fillId="0" borderId="0" applyFill="0" applyBorder="0" applyProtection="0">
      <alignment vertical="top"/>
    </xf>
    <xf numFmtId="0" fontId="2" fillId="0" borderId="0" applyFont="0" applyFill="0" applyBorder="0" applyAlignment="0" applyProtection="0"/>
    <xf numFmtId="15" fontId="15" fillId="0" borderId="0"/>
    <xf numFmtId="0" fontId="2" fillId="0" borderId="0" applyFont="0" applyFill="0" applyBorder="0" applyAlignment="0" applyProtection="0"/>
    <xf numFmtId="0" fontId="2" fillId="0" borderId="0" applyFont="0" applyFill="0" applyBorder="0" applyAlignment="0" applyProtection="0"/>
    <xf numFmtId="15" fontId="15" fillId="0" borderId="0"/>
    <xf numFmtId="172" fontId="2" fillId="0" borderId="0" applyFont="0" applyFill="0" applyBorder="0" applyAlignment="0" applyProtection="0"/>
    <xf numFmtId="172" fontId="2" fillId="0" borderId="0" applyFont="0" applyFill="0" applyBorder="0" applyAlignment="0" applyProtection="0"/>
    <xf numFmtId="2" fontId="2" fillId="0" borderId="0" applyFont="0" applyFill="0" applyBorder="0" applyAlignment="0" applyProtection="0"/>
    <xf numFmtId="2" fontId="65" fillId="0" borderId="0" applyFill="0" applyBorder="0" applyProtection="0">
      <alignment vertical="top"/>
    </xf>
    <xf numFmtId="2" fontId="2" fillId="0" borderId="0" applyFont="0" applyFill="0" applyBorder="0" applyAlignment="0" applyProtection="0"/>
    <xf numFmtId="2" fontId="2" fillId="0" borderId="0" applyFont="0" applyFill="0" applyBorder="0" applyAlignment="0" applyProtection="0"/>
    <xf numFmtId="2" fontId="65" fillId="0" borderId="0" applyFill="0" applyBorder="0" applyProtection="0">
      <alignment vertical="top"/>
    </xf>
    <xf numFmtId="0" fontId="6" fillId="0" borderId="2">
      <alignment horizontal="left" vertical="center"/>
    </xf>
    <xf numFmtId="0" fontId="6" fillId="0" borderId="2">
      <alignment horizontal="left" vertical="center"/>
    </xf>
    <xf numFmtId="0" fontId="6" fillId="0" borderId="2">
      <alignment horizontal="left" vertical="center"/>
    </xf>
    <xf numFmtId="0" fontId="6" fillId="0" borderId="2">
      <alignment horizontal="left" vertical="center"/>
    </xf>
    <xf numFmtId="10" fontId="24" fillId="2" borderId="3" applyNumberFormat="0" applyBorder="0" applyAlignment="0" applyProtection="0"/>
    <xf numFmtId="10" fontId="24" fillId="2" borderId="3" applyNumberFormat="0" applyBorder="0" applyAlignment="0" applyProtection="0"/>
    <xf numFmtId="10" fontId="24" fillId="2" borderId="3" applyNumberFormat="0" applyBorder="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44" fillId="0" borderId="0"/>
    <xf numFmtId="0" fontId="2" fillId="0" borderId="0"/>
    <xf numFmtId="0" fontId="2" fillId="0" borderId="0"/>
    <xf numFmtId="0" fontId="44" fillId="0" borderId="0"/>
    <xf numFmtId="0" fontId="33" fillId="0" borderId="0"/>
    <xf numFmtId="0" fontId="33" fillId="0" borderId="0"/>
    <xf numFmtId="0" fontId="2" fillId="0" borderId="0"/>
    <xf numFmtId="0" fontId="33" fillId="0" borderId="0"/>
    <xf numFmtId="0" fontId="2" fillId="0" borderId="0"/>
    <xf numFmtId="0" fontId="22" fillId="0" borderId="0"/>
    <xf numFmtId="0" fontId="2" fillId="0" borderId="0"/>
    <xf numFmtId="0" fontId="2" fillId="0" borderId="0">
      <alignment vertical="top"/>
    </xf>
    <xf numFmtId="0" fontId="2" fillId="0" borderId="0">
      <alignment vertical="top"/>
    </xf>
    <xf numFmtId="0" fontId="44" fillId="0" borderId="0"/>
    <xf numFmtId="0" fontId="2" fillId="0" borderId="0"/>
    <xf numFmtId="0" fontId="22" fillId="0" borderId="0"/>
    <xf numFmtId="0" fontId="2" fillId="0" borderId="0"/>
    <xf numFmtId="0" fontId="2" fillId="0" borderId="0">
      <alignment vertical="top"/>
    </xf>
    <xf numFmtId="0" fontId="22" fillId="0" borderId="0">
      <alignment vertical="top"/>
    </xf>
    <xf numFmtId="0" fontId="33" fillId="0" borderId="0"/>
    <xf numFmtId="0" fontId="22" fillId="0" borderId="0">
      <alignment vertical="top"/>
    </xf>
    <xf numFmtId="0" fontId="22" fillId="0" borderId="0">
      <alignment vertical="top"/>
    </xf>
    <xf numFmtId="0" fontId="33" fillId="0" borderId="0"/>
    <xf numFmtId="0" fontId="23" fillId="0" borderId="0"/>
    <xf numFmtId="0" fontId="1" fillId="0" borderId="0"/>
    <xf numFmtId="0" fontId="23" fillId="0" borderId="0"/>
    <xf numFmtId="0" fontId="78" fillId="0" borderId="0"/>
    <xf numFmtId="0" fontId="27" fillId="0" borderId="0"/>
    <xf numFmtId="0" fontId="27" fillId="0" borderId="0"/>
    <xf numFmtId="0" fontId="78" fillId="0" borderId="0"/>
    <xf numFmtId="0" fontId="27" fillId="0" borderId="0"/>
    <xf numFmtId="0" fontId="33" fillId="0" borderId="0"/>
    <xf numFmtId="0" fontId="23" fillId="0" borderId="0"/>
    <xf numFmtId="0" fontId="23" fillId="0" borderId="0"/>
    <xf numFmtId="0" fontId="33" fillId="0" borderId="0"/>
    <xf numFmtId="0" fontId="33" fillId="0" borderId="0"/>
    <xf numFmtId="0" fontId="2" fillId="0" borderId="0"/>
    <xf numFmtId="0" fontId="2" fillId="0" borderId="0"/>
    <xf numFmtId="0" fontId="33" fillId="0" borderId="0"/>
    <xf numFmtId="0" fontId="2" fillId="0" borderId="0"/>
    <xf numFmtId="0" fontId="33" fillId="0" borderId="0"/>
    <xf numFmtId="0" fontId="2" fillId="0" borderId="0"/>
    <xf numFmtId="0" fontId="2" fillId="0" borderId="0"/>
    <xf numFmtId="0" fontId="33" fillId="0" borderId="0"/>
    <xf numFmtId="0" fontId="2" fillId="0" borderId="0"/>
    <xf numFmtId="0" fontId="2" fillId="0" borderId="0">
      <alignment vertical="top"/>
    </xf>
    <xf numFmtId="0" fontId="33" fillId="0" borderId="0"/>
    <xf numFmtId="0" fontId="22" fillId="0" borderId="0"/>
    <xf numFmtId="0" fontId="22" fillId="0" borderId="0"/>
    <xf numFmtId="0" fontId="33" fillId="0" borderId="0"/>
    <xf numFmtId="0" fontId="22" fillId="0" borderId="0"/>
    <xf numFmtId="0" fontId="22" fillId="27" borderId="27" applyNumberFormat="0" applyFont="0" applyAlignment="0" applyProtection="0"/>
    <xf numFmtId="0" fontId="22" fillId="27" borderId="27" applyNumberFormat="0" applyFont="0" applyAlignment="0" applyProtection="0"/>
    <xf numFmtId="0" fontId="22" fillId="27" borderId="27" applyNumberFormat="0" applyFont="0" applyAlignment="0" applyProtection="0"/>
    <xf numFmtId="0" fontId="22" fillId="27" borderId="27" applyNumberFormat="0" applyFont="0" applyAlignment="0" applyProtection="0"/>
    <xf numFmtId="0" fontId="22" fillId="27" borderId="27" applyNumberFormat="0" applyFont="0" applyAlignment="0" applyProtection="0"/>
    <xf numFmtId="0" fontId="22" fillId="27" borderId="27" applyNumberFormat="0" applyFont="0" applyAlignment="0" applyProtection="0"/>
    <xf numFmtId="0" fontId="22" fillId="27" borderId="27" applyNumberFormat="0" applyFont="0" applyAlignment="0" applyProtection="0"/>
    <xf numFmtId="0" fontId="22" fillId="27" borderId="27" applyNumberFormat="0" applyFont="0" applyAlignment="0" applyProtection="0"/>
    <xf numFmtId="0" fontId="22" fillId="27" borderId="27" applyNumberFormat="0" applyFont="0" applyAlignment="0" applyProtection="0"/>
    <xf numFmtId="0" fontId="22" fillId="27" borderId="27" applyNumberFormat="0" applyFont="0" applyAlignment="0" applyProtection="0"/>
    <xf numFmtId="0" fontId="22" fillId="27" borderId="27" applyNumberFormat="0" applyFont="0" applyAlignment="0" applyProtection="0"/>
    <xf numFmtId="0" fontId="22" fillId="27" borderId="27" applyNumberFormat="0" applyFont="0" applyAlignment="0" applyProtection="0"/>
    <xf numFmtId="0" fontId="2" fillId="27" borderId="27" applyNumberFormat="0" applyFont="0" applyAlignment="0" applyProtection="0"/>
    <xf numFmtId="0" fontId="2" fillId="27" borderId="27" applyNumberFormat="0" applyFont="0" applyAlignment="0" applyProtection="0"/>
    <xf numFmtId="0" fontId="79" fillId="24" borderId="28" applyNumberFormat="0" applyAlignment="0" applyProtection="0"/>
    <xf numFmtId="0" fontId="79" fillId="24" borderId="28" applyNumberFormat="0" applyAlignment="0" applyProtection="0"/>
    <xf numFmtId="0" fontId="79" fillId="24" borderId="28" applyNumberFormat="0" applyAlignment="0" applyProtection="0"/>
    <xf numFmtId="0" fontId="79" fillId="24" borderId="28" applyNumberFormat="0" applyAlignment="0" applyProtection="0"/>
    <xf numFmtId="0" fontId="79" fillId="24" borderId="28" applyNumberFormat="0" applyAlignment="0" applyProtection="0"/>
    <xf numFmtId="0" fontId="79" fillId="24" borderId="28" applyNumberFormat="0" applyAlignment="0" applyProtection="0"/>
    <xf numFmtId="0" fontId="79" fillId="24" borderId="28" applyNumberFormat="0" applyAlignment="0" applyProtection="0"/>
    <xf numFmtId="0" fontId="79" fillId="24" borderId="28" applyNumberFormat="0" applyAlignment="0" applyProtection="0"/>
    <xf numFmtId="0" fontId="79" fillId="24" borderId="28" applyNumberFormat="0" applyAlignment="0" applyProtection="0"/>
    <xf numFmtId="0" fontId="79" fillId="24" borderId="28" applyNumberFormat="0" applyAlignment="0" applyProtection="0"/>
    <xf numFmtId="0" fontId="79" fillId="24" borderId="28" applyNumberFormat="0" applyAlignment="0" applyProtection="0"/>
    <xf numFmtId="0" fontId="79" fillId="24" borderId="28" applyNumberFormat="0" applyAlignment="0" applyProtection="0"/>
    <xf numFmtId="9" fontId="44" fillId="0" borderId="0" applyFont="0" applyFill="0" applyBorder="0" applyAlignment="0" applyProtection="0"/>
    <xf numFmtId="9" fontId="2" fillId="0" borderId="0" applyFont="0" applyFill="0" applyBorder="0" applyAlignment="0" applyProtection="0"/>
    <xf numFmtId="0" fontId="56" fillId="0" borderId="29" applyNumberFormat="0" applyFill="0" applyAlignment="0" applyProtection="0"/>
    <xf numFmtId="0" fontId="56" fillId="0" borderId="29" applyNumberFormat="0" applyFill="0" applyAlignment="0" applyProtection="0"/>
    <xf numFmtId="0" fontId="56" fillId="0" borderId="29" applyNumberFormat="0" applyFill="0" applyAlignment="0" applyProtection="0"/>
    <xf numFmtId="0" fontId="56" fillId="0" borderId="29" applyNumberFormat="0" applyFill="0" applyAlignment="0" applyProtection="0"/>
    <xf numFmtId="0" fontId="56" fillId="0" borderId="29" applyNumberFormat="0" applyFill="0" applyAlignment="0" applyProtection="0"/>
    <xf numFmtId="0" fontId="56" fillId="0" borderId="29" applyNumberFormat="0" applyFill="0" applyAlignment="0" applyProtection="0"/>
    <xf numFmtId="0" fontId="56" fillId="0" borderId="29" applyNumberFormat="0" applyFill="0" applyAlignment="0" applyProtection="0"/>
    <xf numFmtId="1" fontId="82" fillId="43" borderId="6">
      <alignment horizontal="center" vertical="top"/>
    </xf>
    <xf numFmtId="1" fontId="82" fillId="43" borderId="6">
      <alignment horizontal="center" vertical="top"/>
    </xf>
    <xf numFmtId="0" fontId="82" fillId="28" borderId="6">
      <alignment horizontal="center" vertical="top"/>
    </xf>
    <xf numFmtId="0" fontId="28" fillId="3" borderId="6">
      <alignment horizontal="center" vertical="top"/>
    </xf>
    <xf numFmtId="0" fontId="28" fillId="3" borderId="6">
      <alignment horizontal="center" vertical="top"/>
    </xf>
    <xf numFmtId="0" fontId="82" fillId="28" borderId="6">
      <alignment horizontal="center" vertical="top"/>
    </xf>
    <xf numFmtId="0" fontId="28" fillId="3" borderId="6">
      <alignment horizontal="center" vertical="top"/>
    </xf>
    <xf numFmtId="0" fontId="82" fillId="28" borderId="6">
      <alignment horizontal="center" vertical="top"/>
    </xf>
    <xf numFmtId="171" fontId="113" fillId="28" borderId="6">
      <alignment horizontal="center" vertical="top"/>
    </xf>
    <xf numFmtId="171" fontId="113" fillId="28" borderId="6">
      <alignment horizontal="center" vertical="top"/>
    </xf>
    <xf numFmtId="0" fontId="83" fillId="29" borderId="8">
      <alignment horizontal="center" vertical="top" wrapText="1"/>
    </xf>
    <xf numFmtId="0" fontId="30" fillId="3" borderId="8">
      <alignment horizontal="center" vertical="top" wrapText="1"/>
    </xf>
    <xf numFmtId="0" fontId="30" fillId="3" borderId="8">
      <alignment horizontal="center" vertical="top" wrapText="1"/>
    </xf>
    <xf numFmtId="0" fontId="83" fillId="29" borderId="8">
      <alignment horizontal="center" vertical="top" wrapText="1"/>
    </xf>
    <xf numFmtId="0" fontId="30" fillId="3" borderId="8">
      <alignment horizontal="center" vertical="top" wrapText="1"/>
    </xf>
    <xf numFmtId="0" fontId="86" fillId="27" borderId="27" applyNumberFormat="0" applyFont="0" applyAlignment="0" applyProtection="0">
      <alignment vertical="center"/>
    </xf>
    <xf numFmtId="0" fontId="86" fillId="27" borderId="27" applyNumberFormat="0" applyFont="0" applyAlignment="0" applyProtection="0">
      <alignment vertical="center"/>
    </xf>
    <xf numFmtId="0" fontId="98" fillId="0" borderId="29" applyNumberFormat="0" applyFill="0" applyAlignment="0" applyProtection="0">
      <alignment vertical="center"/>
    </xf>
    <xf numFmtId="0" fontId="98" fillId="0" borderId="29" applyNumberFormat="0" applyFill="0" applyAlignment="0" applyProtection="0">
      <alignment vertical="center"/>
    </xf>
    <xf numFmtId="0" fontId="107" fillId="24" borderId="18" applyNumberFormat="0" applyAlignment="0" applyProtection="0">
      <alignment vertical="center"/>
    </xf>
    <xf numFmtId="0" fontId="107" fillId="24" borderId="18" applyNumberFormat="0" applyAlignment="0" applyProtection="0">
      <alignment vertical="center"/>
    </xf>
    <xf numFmtId="0" fontId="110" fillId="11" borderId="18" applyNumberFormat="0" applyAlignment="0" applyProtection="0">
      <alignment vertical="center"/>
    </xf>
    <xf numFmtId="0" fontId="110" fillId="11" borderId="18" applyNumberFormat="0" applyAlignment="0" applyProtection="0">
      <alignment vertical="center"/>
    </xf>
    <xf numFmtId="0" fontId="111" fillId="24" borderId="28" applyNumberFormat="0" applyAlignment="0" applyProtection="0">
      <alignment vertical="center"/>
    </xf>
    <xf numFmtId="0" fontId="111" fillId="24" borderId="28" applyNumberFormat="0" applyAlignment="0" applyProtection="0">
      <alignment vertical="center"/>
    </xf>
    <xf numFmtId="0" fontId="114" fillId="0" borderId="0"/>
    <xf numFmtId="173" fontId="114" fillId="0" borderId="0" applyFont="0" applyFill="0" applyBorder="0" applyAlignment="0" applyProtection="0"/>
    <xf numFmtId="0" fontId="33" fillId="0" borderId="0"/>
    <xf numFmtId="9" fontId="33" fillId="0" borderId="0" applyFont="0" applyFill="0" applyBorder="0" applyAlignment="0" applyProtection="0"/>
    <xf numFmtId="182" fontId="13" fillId="0" borderId="0"/>
    <xf numFmtId="182" fontId="13" fillId="0" borderId="0"/>
    <xf numFmtId="182" fontId="13" fillId="0" borderId="0"/>
    <xf numFmtId="182" fontId="13" fillId="0" borderId="0"/>
    <xf numFmtId="0" fontId="2" fillId="0" borderId="0"/>
    <xf numFmtId="0" fontId="19" fillId="0" borderId="0"/>
    <xf numFmtId="0" fontId="2" fillId="0" borderId="0"/>
    <xf numFmtId="182" fontId="13" fillId="0" borderId="0"/>
    <xf numFmtId="182" fontId="13" fillId="0" borderId="0"/>
    <xf numFmtId="182" fontId="13" fillId="0" borderId="0"/>
    <xf numFmtId="182" fontId="13" fillId="0" borderId="0"/>
    <xf numFmtId="182" fontId="13" fillId="0" borderId="0"/>
    <xf numFmtId="182" fontId="13" fillId="0" borderId="0"/>
    <xf numFmtId="182" fontId="13" fillId="0" borderId="0"/>
    <xf numFmtId="182" fontId="13" fillId="0" borderId="0"/>
    <xf numFmtId="182" fontId="13" fillId="0" borderId="0"/>
    <xf numFmtId="182" fontId="13" fillId="0" borderId="0"/>
    <xf numFmtId="182" fontId="13" fillId="0" borderId="0"/>
    <xf numFmtId="182" fontId="13" fillId="0" borderId="0"/>
    <xf numFmtId="182" fontId="8" fillId="0" borderId="0">
      <alignment vertical="top"/>
    </xf>
    <xf numFmtId="182" fontId="8" fillId="0" borderId="0">
      <alignment vertical="top"/>
    </xf>
    <xf numFmtId="182" fontId="8" fillId="0" borderId="0">
      <alignment vertical="top"/>
    </xf>
    <xf numFmtId="182" fontId="8" fillId="0" borderId="0">
      <alignment vertical="top"/>
    </xf>
    <xf numFmtId="182" fontId="8" fillId="0" borderId="0">
      <alignment vertical="top"/>
    </xf>
    <xf numFmtId="182" fontId="8" fillId="0" borderId="0">
      <alignment vertical="top"/>
    </xf>
    <xf numFmtId="182" fontId="8" fillId="0" borderId="0">
      <alignment vertical="top"/>
    </xf>
    <xf numFmtId="182" fontId="8" fillId="0" borderId="0">
      <alignment vertical="top"/>
    </xf>
    <xf numFmtId="182" fontId="8" fillId="0" borderId="0">
      <alignment vertical="top"/>
    </xf>
    <xf numFmtId="182" fontId="8" fillId="0" borderId="0">
      <alignment vertical="top"/>
    </xf>
    <xf numFmtId="182" fontId="8" fillId="0" borderId="0">
      <alignment vertical="top"/>
    </xf>
    <xf numFmtId="182" fontId="8" fillId="0" borderId="0">
      <alignment vertical="top"/>
    </xf>
    <xf numFmtId="182" fontId="15" fillId="0" borderId="0"/>
    <xf numFmtId="182" fontId="15" fillId="0" borderId="0"/>
    <xf numFmtId="182" fontId="15" fillId="0" borderId="0"/>
    <xf numFmtId="182" fontId="15" fillId="0" borderId="0"/>
    <xf numFmtId="182" fontId="8" fillId="0" borderId="0">
      <alignment vertical="top"/>
    </xf>
    <xf numFmtId="182" fontId="8" fillId="0" borderId="0">
      <alignment vertical="top"/>
    </xf>
    <xf numFmtId="182" fontId="8" fillId="0" borderId="0">
      <alignment vertical="top"/>
    </xf>
    <xf numFmtId="182" fontId="8" fillId="0" borderId="0">
      <alignment vertical="top"/>
    </xf>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4" fontId="65" fillId="0" borderId="0" applyFill="0" applyBorder="0" applyProtection="0">
      <alignment vertical="top"/>
    </xf>
    <xf numFmtId="4" fontId="65" fillId="0" borderId="0" applyFill="0" applyBorder="0" applyProtection="0">
      <alignment vertical="top"/>
    </xf>
    <xf numFmtId="4" fontId="65" fillId="0" borderId="0" applyFill="0" applyBorder="0" applyProtection="0">
      <alignment vertical="top"/>
    </xf>
    <xf numFmtId="4" fontId="65" fillId="0" borderId="0" applyFill="0" applyBorder="0" applyProtection="0">
      <alignment vertical="top"/>
    </xf>
    <xf numFmtId="4" fontId="65" fillId="0" borderId="0" applyFill="0" applyBorder="0" applyProtection="0">
      <alignment vertical="top"/>
    </xf>
    <xf numFmtId="4" fontId="65" fillId="0" borderId="0" applyFill="0" applyBorder="0" applyProtection="0">
      <alignment vertical="top"/>
    </xf>
    <xf numFmtId="4" fontId="65" fillId="0" borderId="0" applyFill="0" applyBorder="0" applyProtection="0">
      <alignment vertical="top"/>
    </xf>
    <xf numFmtId="4" fontId="65" fillId="0" borderId="0" applyFill="0" applyBorder="0" applyProtection="0">
      <alignment vertical="top"/>
    </xf>
    <xf numFmtId="4" fontId="65" fillId="0" borderId="0" applyFill="0" applyBorder="0" applyProtection="0">
      <alignment vertical="top"/>
    </xf>
    <xf numFmtId="4" fontId="65" fillId="0" borderId="0" applyFill="0" applyBorder="0" applyProtection="0">
      <alignment vertical="top"/>
    </xf>
    <xf numFmtId="4" fontId="19" fillId="0" borderId="0" applyFont="0" applyFill="0" applyBorder="0" applyAlignment="0" applyProtection="0"/>
    <xf numFmtId="4" fontId="19" fillId="0" borderId="0" applyFont="0" applyFill="0" applyBorder="0" applyAlignment="0" applyProtection="0"/>
    <xf numFmtId="4" fontId="19" fillId="0" borderId="0" applyFont="0" applyFill="0" applyBorder="0" applyAlignment="0" applyProtection="0"/>
    <xf numFmtId="4" fontId="65" fillId="0" borderId="0" applyFill="0" applyBorder="0" applyProtection="0">
      <alignment vertical="top"/>
    </xf>
    <xf numFmtId="4" fontId="65" fillId="0" borderId="0" applyFill="0" applyBorder="0" applyProtection="0">
      <alignment vertical="top"/>
    </xf>
    <xf numFmtId="4" fontId="65" fillId="0" borderId="0" applyFill="0" applyBorder="0" applyProtection="0">
      <alignment vertical="top"/>
    </xf>
    <xf numFmtId="4" fontId="65" fillId="0" borderId="0" applyFill="0" applyBorder="0" applyProtection="0">
      <alignment vertical="top"/>
    </xf>
    <xf numFmtId="4" fontId="65" fillId="0" borderId="0" applyFill="0" applyBorder="0" applyProtection="0">
      <alignment vertical="top"/>
    </xf>
    <xf numFmtId="4" fontId="65" fillId="0" borderId="0" applyFill="0" applyBorder="0" applyProtection="0">
      <alignment vertical="top"/>
    </xf>
    <xf numFmtId="4" fontId="65" fillId="0" borderId="0" applyFill="0" applyBorder="0" applyProtection="0">
      <alignment vertical="top"/>
    </xf>
    <xf numFmtId="4" fontId="65" fillId="0" borderId="0" applyFill="0" applyBorder="0" applyProtection="0">
      <alignment vertical="top"/>
    </xf>
    <xf numFmtId="4" fontId="65" fillId="0" borderId="0" applyFill="0" applyBorder="0" applyProtection="0">
      <alignment vertical="top"/>
    </xf>
    <xf numFmtId="4" fontId="65" fillId="0" borderId="0" applyFill="0" applyBorder="0" applyProtection="0">
      <alignment vertical="top"/>
    </xf>
    <xf numFmtId="4" fontId="19" fillId="0" borderId="0" applyFont="0" applyFill="0" applyBorder="0" applyAlignment="0" applyProtection="0"/>
    <xf numFmtId="4" fontId="19" fillId="0" borderId="0" applyFont="0" applyFill="0" applyBorder="0" applyAlignment="0" applyProtection="0"/>
    <xf numFmtId="4" fontId="19" fillId="0" borderId="0" applyFont="0" applyFill="0" applyBorder="0" applyAlignment="0" applyProtection="0"/>
    <xf numFmtId="4" fontId="65" fillId="0" borderId="0" applyFill="0" applyBorder="0" applyProtection="0">
      <alignment vertical="top"/>
    </xf>
    <xf numFmtId="4" fontId="65" fillId="0" borderId="0" applyFill="0" applyBorder="0" applyProtection="0">
      <alignment vertical="top"/>
    </xf>
    <xf numFmtId="4" fontId="65" fillId="0" borderId="0" applyFill="0" applyBorder="0" applyProtection="0">
      <alignment vertical="top"/>
    </xf>
    <xf numFmtId="4" fontId="65" fillId="0" borderId="0" applyFill="0" applyBorder="0" applyProtection="0">
      <alignment vertical="top"/>
    </xf>
    <xf numFmtId="4" fontId="65" fillId="0" borderId="0" applyFill="0" applyBorder="0" applyProtection="0">
      <alignment vertical="top"/>
    </xf>
    <xf numFmtId="4" fontId="65" fillId="0" borderId="0" applyFill="0" applyBorder="0" applyProtection="0">
      <alignment vertical="top"/>
    </xf>
    <xf numFmtId="4" fontId="19" fillId="0" borderId="0" applyFont="0" applyFill="0" applyBorder="0" applyAlignment="0" applyProtection="0"/>
    <xf numFmtId="4" fontId="19" fillId="0" borderId="0" applyFont="0" applyFill="0" applyBorder="0" applyAlignment="0" applyProtection="0"/>
    <xf numFmtId="4" fontId="65" fillId="0" borderId="0" applyFill="0" applyBorder="0" applyProtection="0">
      <alignment vertical="top"/>
    </xf>
    <xf numFmtId="4" fontId="65" fillId="0" borderId="0" applyFill="0" applyBorder="0" applyProtection="0">
      <alignment vertical="top"/>
    </xf>
    <xf numFmtId="4" fontId="19" fillId="0" borderId="0" applyFont="0" applyFill="0" applyBorder="0" applyAlignment="0" applyProtection="0"/>
    <xf numFmtId="4" fontId="19" fillId="0" borderId="0" applyFont="0" applyFill="0" applyBorder="0" applyAlignment="0" applyProtection="0"/>
    <xf numFmtId="4" fontId="65" fillId="0" borderId="0" applyFill="0" applyBorder="0" applyProtection="0">
      <alignment vertical="top"/>
    </xf>
    <xf numFmtId="4" fontId="65" fillId="0" borderId="0" applyFill="0" applyBorder="0" applyProtection="0">
      <alignment vertical="top"/>
    </xf>
    <xf numFmtId="4" fontId="65" fillId="0" borderId="0" applyFill="0" applyBorder="0" applyProtection="0">
      <alignment vertical="top"/>
    </xf>
    <xf numFmtId="4" fontId="65" fillId="0" borderId="0" applyFill="0" applyBorder="0" applyProtection="0">
      <alignment vertical="top"/>
    </xf>
    <xf numFmtId="4" fontId="65" fillId="0" borderId="0" applyFill="0" applyBorder="0" applyProtection="0">
      <alignment vertical="top"/>
    </xf>
    <xf numFmtId="0" fontId="61" fillId="3" borderId="12" applyFill="0" applyBorder="0">
      <alignment horizontal="left"/>
    </xf>
    <xf numFmtId="0" fontId="90" fillId="0" borderId="0" applyFill="0" applyBorder="0">
      <alignment vertical="top"/>
    </xf>
    <xf numFmtId="0" fontId="90" fillId="0" borderId="0" applyFill="0" applyBorder="0">
      <alignment vertical="top"/>
    </xf>
    <xf numFmtId="0" fontId="90" fillId="0" borderId="0" applyFill="0" applyBorder="0">
      <alignment vertical="top"/>
    </xf>
    <xf numFmtId="0" fontId="90" fillId="0" borderId="0" applyFill="0" applyBorder="0">
      <alignment vertical="top"/>
    </xf>
    <xf numFmtId="0" fontId="90" fillId="0" borderId="0" applyFill="0" applyBorder="0">
      <alignment vertical="top"/>
    </xf>
    <xf numFmtId="0" fontId="90" fillId="0" borderId="0" applyFill="0" applyBorder="0">
      <alignment vertical="top"/>
    </xf>
    <xf numFmtId="0" fontId="90" fillId="0" borderId="0" applyFill="0" applyBorder="0">
      <alignment vertical="top"/>
    </xf>
    <xf numFmtId="0" fontId="90" fillId="0" borderId="0" applyFill="0" applyBorder="0">
      <alignment vertical="top"/>
    </xf>
    <xf numFmtId="0" fontId="90" fillId="0" borderId="0" applyFill="0" applyBorder="0">
      <alignment vertical="top"/>
    </xf>
    <xf numFmtId="0" fontId="90" fillId="0" borderId="0" applyFill="0" applyBorder="0">
      <alignment vertical="top"/>
    </xf>
    <xf numFmtId="0" fontId="8" fillId="0" borderId="0" applyFill="0" applyBorder="0" applyAlignment="0"/>
    <xf numFmtId="0" fontId="8" fillId="0" borderId="0" applyFill="0" applyBorder="0" applyAlignment="0"/>
    <xf numFmtId="0" fontId="8" fillId="0" borderId="0" applyFill="0" applyBorder="0" applyAlignment="0"/>
    <xf numFmtId="0" fontId="90" fillId="0" borderId="0" applyFill="0" applyBorder="0">
      <alignment vertical="top"/>
    </xf>
    <xf numFmtId="0" fontId="90" fillId="0" borderId="0" applyFill="0" applyBorder="0">
      <alignment vertical="top"/>
    </xf>
    <xf numFmtId="0" fontId="90" fillId="0" borderId="0" applyFill="0" applyBorder="0">
      <alignment vertical="top"/>
    </xf>
    <xf numFmtId="0" fontId="90" fillId="0" borderId="0" applyFill="0" applyBorder="0">
      <alignment vertical="top"/>
    </xf>
    <xf numFmtId="0" fontId="90" fillId="0" borderId="0" applyFill="0" applyBorder="0">
      <alignment vertical="top"/>
    </xf>
    <xf numFmtId="0" fontId="90" fillId="0" borderId="0" applyFill="0" applyBorder="0">
      <alignment vertical="top"/>
    </xf>
    <xf numFmtId="0" fontId="90" fillId="0" borderId="0" applyFill="0" applyBorder="0">
      <alignment vertical="top"/>
    </xf>
    <xf numFmtId="0" fontId="90" fillId="0" borderId="0" applyFill="0" applyBorder="0">
      <alignment vertical="top"/>
    </xf>
    <xf numFmtId="0" fontId="90" fillId="0" borderId="0" applyFill="0" applyBorder="0">
      <alignment vertical="top"/>
    </xf>
    <xf numFmtId="0" fontId="90" fillId="0" borderId="0" applyFill="0" applyBorder="0">
      <alignment vertical="top"/>
    </xf>
    <xf numFmtId="0" fontId="8" fillId="0" borderId="0" applyFill="0" applyBorder="0" applyAlignment="0"/>
    <xf numFmtId="0" fontId="8" fillId="0" borderId="0" applyFill="0" applyBorder="0" applyAlignment="0"/>
    <xf numFmtId="0" fontId="8" fillId="0" borderId="0" applyFill="0" applyBorder="0" applyAlignment="0"/>
    <xf numFmtId="0" fontId="90" fillId="0" borderId="0" applyFill="0" applyBorder="0">
      <alignment vertical="top"/>
    </xf>
    <xf numFmtId="0" fontId="90" fillId="0" borderId="0" applyFill="0" applyBorder="0">
      <alignment vertical="top"/>
    </xf>
    <xf numFmtId="0" fontId="90" fillId="0" borderId="0" applyFill="0" applyBorder="0">
      <alignment vertical="top"/>
    </xf>
    <xf numFmtId="0" fontId="90" fillId="0" borderId="0" applyFill="0" applyBorder="0">
      <alignment vertical="top"/>
    </xf>
    <xf numFmtId="0" fontId="90" fillId="0" borderId="0" applyFill="0" applyBorder="0">
      <alignment vertical="top"/>
    </xf>
    <xf numFmtId="0" fontId="90" fillId="0" borderId="0" applyFill="0" applyBorder="0">
      <alignment vertical="top"/>
    </xf>
    <xf numFmtId="0" fontId="8" fillId="0" borderId="0" applyFill="0" applyBorder="0" applyAlignment="0"/>
    <xf numFmtId="0" fontId="8" fillId="0" borderId="0" applyFill="0" applyBorder="0" applyAlignment="0"/>
    <xf numFmtId="0" fontId="90" fillId="0" borderId="0" applyFill="0" applyBorder="0">
      <alignment vertical="top"/>
    </xf>
    <xf numFmtId="0" fontId="90" fillId="0" borderId="0" applyFill="0" applyBorder="0">
      <alignment vertical="top"/>
    </xf>
    <xf numFmtId="0" fontId="8" fillId="0" borderId="0" applyFill="0" applyBorder="0" applyAlignment="0"/>
    <xf numFmtId="0" fontId="8" fillId="0" borderId="0" applyFill="0" applyBorder="0" applyAlignment="0"/>
    <xf numFmtId="0" fontId="90" fillId="0" borderId="0" applyFill="0" applyBorder="0">
      <alignment vertical="top"/>
    </xf>
    <xf numFmtId="0" fontId="90" fillId="0" borderId="0" applyFill="0" applyBorder="0">
      <alignment vertical="top"/>
    </xf>
    <xf numFmtId="0" fontId="90" fillId="0" borderId="0" applyFill="0" applyBorder="0">
      <alignment vertical="top"/>
    </xf>
    <xf numFmtId="0" fontId="90" fillId="0" borderId="0" applyFill="0" applyBorder="0">
      <alignment vertical="top"/>
    </xf>
    <xf numFmtId="0" fontId="90" fillId="0" borderId="0" applyFill="0" applyBorder="0">
      <alignment vertical="top"/>
    </xf>
    <xf numFmtId="0" fontId="62" fillId="24" borderId="34" applyNumberFormat="0" applyAlignment="0" applyProtection="0"/>
    <xf numFmtId="0" fontId="62" fillId="24" borderId="34" applyNumberFormat="0" applyAlignment="0" applyProtection="0"/>
    <xf numFmtId="0" fontId="62" fillId="24" borderId="34" applyNumberFormat="0" applyAlignment="0" applyProtection="0"/>
    <xf numFmtId="182" fontId="62" fillId="24" borderId="34" applyNumberFormat="0" applyAlignment="0" applyProtection="0"/>
    <xf numFmtId="0" fontId="62" fillId="24" borderId="34" applyNumberFormat="0" applyAlignment="0" applyProtection="0"/>
    <xf numFmtId="0" fontId="62" fillId="24" borderId="34" applyNumberFormat="0" applyAlignment="0" applyProtection="0"/>
    <xf numFmtId="182" fontId="62" fillId="24" borderId="34" applyNumberFormat="0" applyAlignment="0" applyProtection="0"/>
    <xf numFmtId="0" fontId="62" fillId="24" borderId="34" applyNumberFormat="0" applyAlignment="0" applyProtection="0"/>
    <xf numFmtId="0" fontId="62" fillId="24" borderId="34" applyNumberFormat="0" applyAlignment="0" applyProtection="0"/>
    <xf numFmtId="0" fontId="62" fillId="24" borderId="34" applyNumberFormat="0" applyAlignment="0" applyProtection="0"/>
    <xf numFmtId="0" fontId="62" fillId="24" borderId="34" applyNumberFormat="0" applyAlignment="0" applyProtection="0"/>
    <xf numFmtId="0" fontId="62" fillId="24" borderId="34" applyNumberFormat="0" applyAlignment="0" applyProtection="0"/>
    <xf numFmtId="0" fontId="62" fillId="24" borderId="34" applyNumberFormat="0" applyAlignment="0" applyProtection="0"/>
    <xf numFmtId="0" fontId="62" fillId="24" borderId="34" applyNumberFormat="0" applyAlignment="0" applyProtection="0"/>
    <xf numFmtId="0" fontId="62" fillId="24" borderId="34" applyNumberFormat="0" applyAlignment="0" applyProtection="0"/>
    <xf numFmtId="0" fontId="62" fillId="24" borderId="34" applyNumberFormat="0" applyAlignment="0" applyProtection="0"/>
    <xf numFmtId="0" fontId="62" fillId="24" borderId="34" applyNumberFormat="0" applyAlignment="0" applyProtection="0"/>
    <xf numFmtId="0" fontId="62" fillId="24" borderId="34" applyNumberFormat="0" applyAlignment="0" applyProtection="0"/>
    <xf numFmtId="0" fontId="62" fillId="24" borderId="34" applyNumberFormat="0" applyAlignment="0" applyProtection="0"/>
    <xf numFmtId="0" fontId="62" fillId="24" borderId="34" applyNumberFormat="0" applyAlignment="0" applyProtection="0"/>
    <xf numFmtId="0" fontId="62" fillId="24" borderId="34" applyNumberFormat="0" applyAlignment="0" applyProtection="0"/>
    <xf numFmtId="0" fontId="62" fillId="24" borderId="34" applyNumberFormat="0" applyAlignment="0" applyProtection="0"/>
    <xf numFmtId="0" fontId="62" fillId="24" borderId="34" applyNumberFormat="0" applyAlignment="0" applyProtection="0"/>
    <xf numFmtId="0" fontId="62" fillId="24" borderId="34" applyNumberFormat="0" applyAlignment="0" applyProtection="0"/>
    <xf numFmtId="0" fontId="62" fillId="24" borderId="34" applyNumberFormat="0" applyAlignment="0" applyProtection="0"/>
    <xf numFmtId="0" fontId="62" fillId="24" borderId="34" applyNumberFormat="0" applyAlignment="0" applyProtection="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4" fillId="0" borderId="0"/>
    <xf numFmtId="165" fontId="4" fillId="0" borderId="0"/>
    <xf numFmtId="165" fontId="4"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4" fillId="0" borderId="0"/>
    <xf numFmtId="165" fontId="4" fillId="0" borderId="0"/>
    <xf numFmtId="165" fontId="4"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4" fillId="0" borderId="0"/>
    <xf numFmtId="165" fontId="4" fillId="0" borderId="0"/>
    <xf numFmtId="165" fontId="91" fillId="0" borderId="0"/>
    <xf numFmtId="165" fontId="91" fillId="0" borderId="0"/>
    <xf numFmtId="165" fontId="4" fillId="0" borderId="0"/>
    <xf numFmtId="165" fontId="4"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4" fillId="0" borderId="0"/>
    <xf numFmtId="165" fontId="4" fillId="0" borderId="0"/>
    <xf numFmtId="165" fontId="4"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4" fillId="0" borderId="0"/>
    <xf numFmtId="165" fontId="4" fillId="0" borderId="0"/>
    <xf numFmtId="165" fontId="4"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4" fillId="0" borderId="0"/>
    <xf numFmtId="165" fontId="4" fillId="0" borderId="0"/>
    <xf numFmtId="165" fontId="91" fillId="0" borderId="0"/>
    <xf numFmtId="165" fontId="91" fillId="0" borderId="0"/>
    <xf numFmtId="165" fontId="4" fillId="0" borderId="0"/>
    <xf numFmtId="165" fontId="4"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4" fillId="0" borderId="0"/>
    <xf numFmtId="165" fontId="4" fillId="0" borderId="0"/>
    <xf numFmtId="165" fontId="4"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4" fillId="0" borderId="0"/>
    <xf numFmtId="165" fontId="4" fillId="0" borderId="0"/>
    <xf numFmtId="165" fontId="4"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4" fillId="0" borderId="0"/>
    <xf numFmtId="165" fontId="4" fillId="0" borderId="0"/>
    <xf numFmtId="165" fontId="91" fillId="0" borderId="0"/>
    <xf numFmtId="165" fontId="91" fillId="0" borderId="0"/>
    <xf numFmtId="165" fontId="4" fillId="0" borderId="0"/>
    <xf numFmtId="165" fontId="4"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4" fillId="0" borderId="0"/>
    <xf numFmtId="165" fontId="4" fillId="0" borderId="0"/>
    <xf numFmtId="165" fontId="4"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4" fillId="0" borderId="0"/>
    <xf numFmtId="165" fontId="4" fillId="0" borderId="0"/>
    <xf numFmtId="165" fontId="4"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4" fillId="0" borderId="0"/>
    <xf numFmtId="165" fontId="4" fillId="0" borderId="0"/>
    <xf numFmtId="165" fontId="91" fillId="0" borderId="0"/>
    <xf numFmtId="165" fontId="91" fillId="0" borderId="0"/>
    <xf numFmtId="165" fontId="4" fillId="0" borderId="0"/>
    <xf numFmtId="165" fontId="4"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4" fillId="0" borderId="0"/>
    <xf numFmtId="165" fontId="4" fillId="0" borderId="0"/>
    <xf numFmtId="165" fontId="4"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4" fillId="0" borderId="0"/>
    <xf numFmtId="165" fontId="4" fillId="0" borderId="0"/>
    <xf numFmtId="165" fontId="4"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4" fillId="0" borderId="0"/>
    <xf numFmtId="165" fontId="4" fillId="0" borderId="0"/>
    <xf numFmtId="165" fontId="91" fillId="0" borderId="0"/>
    <xf numFmtId="165" fontId="91" fillId="0" borderId="0"/>
    <xf numFmtId="165" fontId="4" fillId="0" borderId="0"/>
    <xf numFmtId="165" fontId="4"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4" fillId="0" borderId="0"/>
    <xf numFmtId="165" fontId="4" fillId="0" borderId="0"/>
    <xf numFmtId="165" fontId="4"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4" fillId="0" borderId="0"/>
    <xf numFmtId="165" fontId="4" fillId="0" borderId="0"/>
    <xf numFmtId="165" fontId="4"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4" fillId="0" borderId="0"/>
    <xf numFmtId="165" fontId="4" fillId="0" borderId="0"/>
    <xf numFmtId="165" fontId="91" fillId="0" borderId="0"/>
    <xf numFmtId="165" fontId="91" fillId="0" borderId="0"/>
    <xf numFmtId="165" fontId="4" fillId="0" borderId="0"/>
    <xf numFmtId="165" fontId="4"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4" fillId="0" borderId="0"/>
    <xf numFmtId="165" fontId="4" fillId="0" borderId="0"/>
    <xf numFmtId="165" fontId="4"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4" fillId="0" borderId="0"/>
    <xf numFmtId="165" fontId="4" fillId="0" borderId="0"/>
    <xf numFmtId="165" fontId="4"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4" fillId="0" borderId="0"/>
    <xf numFmtId="165" fontId="4" fillId="0" borderId="0"/>
    <xf numFmtId="165" fontId="91" fillId="0" borderId="0"/>
    <xf numFmtId="165" fontId="91" fillId="0" borderId="0"/>
    <xf numFmtId="165" fontId="4" fillId="0" borderId="0"/>
    <xf numFmtId="165" fontId="4"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4" fillId="0" borderId="0"/>
    <xf numFmtId="165" fontId="4" fillId="0" borderId="0"/>
    <xf numFmtId="165" fontId="4"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4" fillId="0" borderId="0"/>
    <xf numFmtId="165" fontId="4" fillId="0" borderId="0"/>
    <xf numFmtId="165" fontId="4" fillId="0" borderId="0"/>
    <xf numFmtId="165" fontId="91" fillId="0" borderId="0"/>
    <xf numFmtId="165" fontId="91" fillId="0" borderId="0"/>
    <xf numFmtId="165" fontId="91" fillId="0" borderId="0"/>
    <xf numFmtId="165" fontId="91" fillId="0" borderId="0"/>
    <xf numFmtId="165" fontId="91" fillId="0" borderId="0"/>
    <xf numFmtId="165" fontId="91" fillId="0" borderId="0"/>
    <xf numFmtId="165" fontId="4" fillId="0" borderId="0"/>
    <xf numFmtId="165" fontId="4" fillId="0" borderId="0"/>
    <xf numFmtId="165" fontId="91" fillId="0" borderId="0"/>
    <xf numFmtId="165" fontId="91" fillId="0" borderId="0"/>
    <xf numFmtId="165" fontId="4" fillId="0" borderId="0"/>
    <xf numFmtId="165" fontId="4" fillId="0" borderId="0"/>
    <xf numFmtId="165" fontId="91" fillId="0" borderId="0"/>
    <xf numFmtId="165" fontId="91" fillId="0" borderId="0"/>
    <xf numFmtId="165" fontId="91" fillId="0" borderId="0"/>
    <xf numFmtId="165" fontId="91" fillId="0" borderId="0"/>
    <xf numFmtId="165" fontId="91" fillId="0" borderId="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2" fillId="0" borderId="0" applyFont="0" applyFill="0" applyBorder="0" applyAlignment="0" applyProtection="0"/>
    <xf numFmtId="41" fontId="1" fillId="0" borderId="0" applyFont="0" applyFill="0" applyBorder="0" applyAlignment="0" applyProtection="0"/>
    <xf numFmtId="41" fontId="2" fillId="0" borderId="0" applyFont="0" applyFill="0" applyBorder="0" applyAlignment="0" applyProtection="0"/>
    <xf numFmtId="41" fontId="1" fillId="0" borderId="0" applyFont="0" applyFill="0" applyBorder="0" applyAlignment="0" applyProtection="0"/>
    <xf numFmtId="41" fontId="2"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2"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164" fontId="33" fillId="0" borderId="0" applyFont="0" applyFill="0" applyBorder="0" applyAlignment="0" applyProtection="0"/>
    <xf numFmtId="164" fontId="33" fillId="0" borderId="0" applyFont="0" applyFill="0" applyBorder="0" applyAlignment="0" applyProtection="0"/>
    <xf numFmtId="164" fontId="33"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183" fontId="33" fillId="0" borderId="0" applyFont="0" applyFill="0" applyBorder="0" applyAlignment="0" applyProtection="0"/>
    <xf numFmtId="164" fontId="33" fillId="0" borderId="0" applyFont="0" applyFill="0" applyBorder="0" applyAlignment="0" applyProtection="0"/>
    <xf numFmtId="43" fontId="2" fillId="0" borderId="0" applyFont="0" applyFill="0" applyBorder="0" applyAlignment="0" applyProtection="0"/>
    <xf numFmtId="173" fontId="3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0" fontId="3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174" fontId="3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2"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2"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173" fontId="33" fillId="0" borderId="0" applyFont="0" applyFill="0" applyBorder="0" applyAlignment="0" applyProtection="0"/>
    <xf numFmtId="43" fontId="117" fillId="0" borderId="0" applyFont="0" applyFill="0" applyBorder="0" applyAlignment="0" applyProtection="0"/>
    <xf numFmtId="43" fontId="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17" fillId="0" borderId="0" applyFont="0" applyFill="0" applyBorder="0" applyAlignment="0" applyProtection="0"/>
    <xf numFmtId="43" fontId="117"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177" fontId="33"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183" fontId="33"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2" fillId="0" borderId="0" applyFont="0" applyFill="0" applyBorder="0" applyAlignment="0" applyProtection="0"/>
    <xf numFmtId="173" fontId="3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83" fontId="33" fillId="0" borderId="0" applyFont="0" applyFill="0" applyBorder="0" applyAlignment="0" applyProtection="0"/>
    <xf numFmtId="183" fontId="33"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17"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173" fontId="33" fillId="0" borderId="0" applyFont="0" applyFill="0" applyBorder="0" applyAlignment="0" applyProtection="0"/>
    <xf numFmtId="43" fontId="2" fillId="0" borderId="0" applyFont="0" applyFill="0" applyBorder="0" applyAlignment="0" applyProtection="0"/>
    <xf numFmtId="43" fontId="22" fillId="0" borderId="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22" fillId="0" borderId="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23"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183" fontId="33"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3"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183" fontId="33"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2" fillId="0" borderId="0" applyFont="0" applyFill="0" applyBorder="0" applyAlignment="0" applyProtection="0"/>
    <xf numFmtId="43" fontId="44" fillId="0" borderId="0" applyFont="0" applyFill="0" applyBorder="0" applyAlignment="0" applyProtection="0"/>
    <xf numFmtId="183" fontId="3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183" fontId="33" fillId="0" borderId="0" applyFont="0" applyFill="0" applyBorder="0" applyAlignment="0" applyProtection="0"/>
    <xf numFmtId="43" fontId="33"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22" fillId="0" borderId="0" applyFill="0" applyBorder="0" applyAlignment="0" applyProtection="0"/>
    <xf numFmtId="43" fontId="22" fillId="0" borderId="0" applyFill="0" applyBorder="0" applyAlignment="0" applyProtection="0"/>
    <xf numFmtId="43" fontId="22" fillId="0" borderId="0" applyFill="0" applyBorder="0" applyAlignment="0" applyProtection="0"/>
    <xf numFmtId="43" fontId="22" fillId="0" borderId="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183" fontId="33" fillId="0" borderId="0" applyFont="0" applyFill="0" applyBorder="0" applyAlignment="0" applyProtection="0"/>
    <xf numFmtId="183" fontId="33" fillId="0" borderId="0" applyFont="0" applyFill="0" applyBorder="0" applyAlignment="0" applyProtection="0"/>
    <xf numFmtId="0" fontId="10" fillId="0" borderId="0" applyNumberFormat="0" applyFont="0" applyFill="0" applyBorder="0" applyProtection="0">
      <alignment vertical="center"/>
    </xf>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2" fillId="0" borderId="0" applyFont="0" applyFill="0" applyBorder="0" applyAlignment="0" applyProtection="0"/>
    <xf numFmtId="43" fontId="44" fillId="0" borderId="0" applyFont="0" applyFill="0" applyBorder="0" applyAlignment="0" applyProtection="0"/>
    <xf numFmtId="43" fontId="22" fillId="0" borderId="0" applyFill="0" applyBorder="0" applyAlignment="0" applyProtection="0"/>
    <xf numFmtId="43" fontId="22" fillId="0" borderId="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17"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182" fontId="33" fillId="0" borderId="0" applyFont="0" applyFill="0" applyBorder="0" applyAlignment="0" applyProtection="0"/>
    <xf numFmtId="43" fontId="44" fillId="0" borderId="0" applyFont="0" applyFill="0" applyBorder="0" applyAlignment="0" applyProtection="0"/>
    <xf numFmtId="43" fontId="2"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2"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2"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14" fillId="0" borderId="0" applyFont="0" applyFill="0" applyBorder="0" applyAlignment="0" applyProtection="0"/>
    <xf numFmtId="44" fontId="22" fillId="0" borderId="0" applyFont="0" applyFill="0" applyBorder="0" applyAlignment="0" applyProtection="0"/>
    <xf numFmtId="44" fontId="2"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2"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1" fillId="0" borderId="0" applyFont="0" applyFill="0" applyBorder="0" applyAlignment="0" applyProtection="0"/>
    <xf numFmtId="44" fontId="44" fillId="0" borderId="0" applyFont="0" applyFill="0" applyBorder="0" applyAlignment="0" applyProtection="0"/>
    <xf numFmtId="44" fontId="33"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1" fillId="0" borderId="0" applyFont="0" applyFill="0" applyBorder="0" applyAlignment="0" applyProtection="0"/>
    <xf numFmtId="44" fontId="2" fillId="0" borderId="0" applyFont="0" applyFill="0" applyBorder="0" applyAlignment="0" applyProtection="0"/>
    <xf numFmtId="166" fontId="33"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33" fillId="0" borderId="0" applyFont="0" applyFill="0" applyBorder="0" applyAlignment="0" applyProtection="0"/>
    <xf numFmtId="44" fontId="44" fillId="0" borderId="0" applyFont="0" applyFill="0" applyBorder="0" applyAlignment="0" applyProtection="0"/>
    <xf numFmtId="175" fontId="33" fillId="0" borderId="0" applyFont="0" applyFill="0" applyBorder="0" applyAlignment="0" applyProtection="0"/>
    <xf numFmtId="44" fontId="44" fillId="0" borderId="0" applyFont="0" applyFill="0" applyBorder="0" applyAlignment="0" applyProtection="0"/>
    <xf numFmtId="175" fontId="33" fillId="0" borderId="0" applyFont="0" applyFill="0" applyBorder="0" applyAlignment="0" applyProtection="0"/>
    <xf numFmtId="44" fontId="44" fillId="0" borderId="0" applyFont="0" applyFill="0" applyBorder="0" applyAlignment="0" applyProtection="0"/>
    <xf numFmtId="44" fontId="2" fillId="0" borderId="0" applyFont="0" applyFill="0" applyBorder="0" applyAlignment="0" applyProtection="0"/>
    <xf numFmtId="184" fontId="33" fillId="0" borderId="0" applyFont="0" applyFill="0" applyBorder="0" applyAlignment="0" applyProtection="0"/>
    <xf numFmtId="44" fontId="44" fillId="0" borderId="0" applyFont="0" applyFill="0" applyBorder="0" applyAlignment="0" applyProtection="0"/>
    <xf numFmtId="178" fontId="33"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44"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5" fontId="15" fillId="0" borderId="0"/>
    <xf numFmtId="15" fontId="15" fillId="0" borderId="0"/>
    <xf numFmtId="15" fontId="15" fillId="0" borderId="0"/>
    <xf numFmtId="15" fontId="15" fillId="0" borderId="0"/>
    <xf numFmtId="15" fontId="15" fillId="0" borderId="0"/>
    <xf numFmtId="15" fontId="15" fillId="0" borderId="0"/>
    <xf numFmtId="15" fontId="15" fillId="0" borderId="0"/>
    <xf numFmtId="15" fontId="15" fillId="0" borderId="0"/>
    <xf numFmtId="15" fontId="15" fillId="0" borderId="0"/>
    <xf numFmtId="15" fontId="15" fillId="0" borderId="0"/>
    <xf numFmtId="15" fontId="15" fillId="0" borderId="0"/>
    <xf numFmtId="15" fontId="15" fillId="0" borderId="0"/>
    <xf numFmtId="15" fontId="15" fillId="0" borderId="0"/>
    <xf numFmtId="15" fontId="15" fillId="0" borderId="0"/>
    <xf numFmtId="15" fontId="15" fillId="0" borderId="0"/>
    <xf numFmtId="15" fontId="15" fillId="0" borderId="0"/>
    <xf numFmtId="15" fontId="15" fillId="0" borderId="0"/>
    <xf numFmtId="15" fontId="15" fillId="0" borderId="0"/>
    <xf numFmtId="15" fontId="15" fillId="0" borderId="0"/>
    <xf numFmtId="0" fontId="2" fillId="0" borderId="0" applyFont="0" applyFill="0" applyBorder="0" applyAlignment="0" applyProtection="0"/>
    <xf numFmtId="170" fontId="118" fillId="0" borderId="35"/>
    <xf numFmtId="170" fontId="118" fillId="0" borderId="35"/>
    <xf numFmtId="0" fontId="2" fillId="0" borderId="0" applyFont="0" applyFill="0" applyBorder="0" applyAlignment="0" applyProtection="0"/>
    <xf numFmtId="15" fontId="15" fillId="0" borderId="0"/>
    <xf numFmtId="15" fontId="15" fillId="0" borderId="0"/>
    <xf numFmtId="15" fontId="15" fillId="0" borderId="0"/>
    <xf numFmtId="15" fontId="15" fillId="0" borderId="0"/>
    <xf numFmtId="15" fontId="15" fillId="0" borderId="0"/>
    <xf numFmtId="170" fontId="118" fillId="0" borderId="35"/>
    <xf numFmtId="170" fontId="118" fillId="0" borderId="35"/>
    <xf numFmtId="170" fontId="118" fillId="0" borderId="35"/>
    <xf numFmtId="170" fontId="118" fillId="0" borderId="35"/>
    <xf numFmtId="15" fontId="15" fillId="0" borderId="0"/>
    <xf numFmtId="170" fontId="118" fillId="0" borderId="35"/>
    <xf numFmtId="170" fontId="118" fillId="0" borderId="35"/>
    <xf numFmtId="170" fontId="118" fillId="0" borderId="35"/>
    <xf numFmtId="170" fontId="118" fillId="0" borderId="35"/>
    <xf numFmtId="15" fontId="15" fillId="0" borderId="0"/>
    <xf numFmtId="2" fontId="2" fillId="0" borderId="0" applyFont="0" applyFill="0" applyBorder="0" applyAlignment="0" applyProtection="0"/>
    <xf numFmtId="2" fontId="2" fillId="0" borderId="0" applyFont="0" applyFill="0" applyBorder="0" applyAlignment="0" applyProtection="0"/>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38" fontId="24" fillId="2" borderId="0" applyNumberFormat="0" applyBorder="0" applyAlignment="0" applyProtection="0"/>
    <xf numFmtId="38" fontId="24" fillId="2" borderId="0" applyNumberFormat="0" applyBorder="0" applyAlignment="0" applyProtection="0"/>
    <xf numFmtId="38" fontId="24" fillId="2" borderId="0" applyNumberFormat="0" applyBorder="0" applyAlignment="0" applyProtection="0"/>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38" fontId="24" fillId="2" borderId="0" applyNumberFormat="0" applyBorder="0" applyAlignment="0" applyProtection="0"/>
    <xf numFmtId="38" fontId="24" fillId="2" borderId="0" applyNumberFormat="0" applyBorder="0" applyAlignment="0" applyProtection="0"/>
    <xf numFmtId="38" fontId="24" fillId="2" borderId="0" applyNumberFormat="0" applyBorder="0" applyAlignment="0" applyProtection="0"/>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38" fontId="24" fillId="2" borderId="0" applyNumberFormat="0" applyBorder="0" applyAlignment="0" applyProtection="0"/>
    <xf numFmtId="38" fontId="24" fillId="2" borderId="0" applyNumberFormat="0" applyBorder="0" applyAlignment="0" applyProtection="0"/>
    <xf numFmtId="0" fontId="24" fillId="41" borderId="0" applyNumberFormat="0" applyBorder="0" applyProtection="0">
      <alignment vertical="top"/>
    </xf>
    <xf numFmtId="0" fontId="24" fillId="41" borderId="0" applyNumberFormat="0" applyBorder="0" applyProtection="0">
      <alignment vertical="top"/>
    </xf>
    <xf numFmtId="38" fontId="24" fillId="2" borderId="0" applyNumberFormat="0" applyBorder="0" applyAlignment="0" applyProtection="0"/>
    <xf numFmtId="38" fontId="24" fillId="2" borderId="0" applyNumberFormat="0" applyBorder="0" applyAlignment="0" applyProtection="0"/>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182" fontId="68" fillId="0" borderId="35">
      <alignment horizontal="center" vertical="top" wrapText="1"/>
    </xf>
    <xf numFmtId="182" fontId="68" fillId="0" borderId="35">
      <alignment horizontal="center" vertical="top" wrapText="1"/>
    </xf>
    <xf numFmtId="0" fontId="6" fillId="0" borderId="36" applyNumberFormat="0" applyProtection="0">
      <alignment vertical="top"/>
    </xf>
    <xf numFmtId="0" fontId="6" fillId="0" borderId="36" applyNumberFormat="0" applyProtection="0">
      <alignment vertical="top"/>
    </xf>
    <xf numFmtId="0" fontId="6" fillId="0" borderId="36" applyNumberFormat="0" applyProtection="0">
      <alignment vertical="top"/>
    </xf>
    <xf numFmtId="0" fontId="6" fillId="0" borderId="36" applyNumberFormat="0" applyProtection="0">
      <alignment vertical="top"/>
    </xf>
    <xf numFmtId="0" fontId="6" fillId="0" borderId="36" applyNumberFormat="0" applyProtection="0">
      <alignment vertical="top"/>
    </xf>
    <xf numFmtId="0" fontId="6" fillId="0" borderId="36" applyNumberFormat="0" applyProtection="0">
      <alignment vertical="top"/>
    </xf>
    <xf numFmtId="0" fontId="6" fillId="0" borderId="36" applyNumberFormat="0" applyProtection="0">
      <alignment vertical="top"/>
    </xf>
    <xf numFmtId="0" fontId="6" fillId="0" borderId="36" applyNumberFormat="0" applyProtection="0">
      <alignment vertical="top"/>
    </xf>
    <xf numFmtId="0" fontId="6" fillId="0" borderId="36" applyNumberFormat="0" applyProtection="0">
      <alignment vertical="top"/>
    </xf>
    <xf numFmtId="0" fontId="6" fillId="0" borderId="36" applyNumberFormat="0" applyProtection="0">
      <alignment vertical="top"/>
    </xf>
    <xf numFmtId="0" fontId="6" fillId="0" borderId="1" applyNumberFormat="0" applyAlignment="0" applyProtection="0">
      <alignment horizontal="left" vertical="center"/>
    </xf>
    <xf numFmtId="0" fontId="6" fillId="0" borderId="1" applyNumberFormat="0" applyAlignment="0" applyProtection="0">
      <alignment horizontal="left" vertical="center"/>
    </xf>
    <xf numFmtId="0" fontId="6" fillId="0" borderId="36" applyNumberFormat="0" applyProtection="0">
      <alignment vertical="top"/>
    </xf>
    <xf numFmtId="0" fontId="6" fillId="0" borderId="36" applyNumberFormat="0" applyProtection="0">
      <alignment vertical="top"/>
    </xf>
    <xf numFmtId="0" fontId="6" fillId="0" borderId="36" applyNumberFormat="0" applyProtection="0">
      <alignment vertical="top"/>
    </xf>
    <xf numFmtId="0" fontId="6" fillId="0" borderId="36" applyNumberFormat="0" applyProtection="0">
      <alignment vertical="top"/>
    </xf>
    <xf numFmtId="0" fontId="6" fillId="0" borderId="36" applyNumberFormat="0" applyProtection="0">
      <alignment vertical="top"/>
    </xf>
    <xf numFmtId="0" fontId="6" fillId="0" borderId="36" applyNumberFormat="0" applyProtection="0">
      <alignment vertical="top"/>
    </xf>
    <xf numFmtId="0" fontId="6" fillId="0" borderId="36" applyNumberFormat="0" applyProtection="0">
      <alignment vertical="top"/>
    </xf>
    <xf numFmtId="0" fontId="6" fillId="0" borderId="36" applyNumberFormat="0" applyProtection="0">
      <alignment vertical="top"/>
    </xf>
    <xf numFmtId="0" fontId="6" fillId="0" borderId="36" applyNumberFormat="0" applyProtection="0">
      <alignment vertical="top"/>
    </xf>
    <xf numFmtId="0" fontId="6" fillId="0" borderId="36" applyNumberFormat="0" applyProtection="0">
      <alignment vertical="top"/>
    </xf>
    <xf numFmtId="0" fontId="6" fillId="0" borderId="1" applyNumberFormat="0" applyAlignment="0" applyProtection="0">
      <alignment horizontal="left" vertical="center"/>
    </xf>
    <xf numFmtId="0" fontId="6" fillId="0" borderId="1" applyNumberFormat="0" applyAlignment="0" applyProtection="0">
      <alignment horizontal="left" vertical="center"/>
    </xf>
    <xf numFmtId="0" fontId="6" fillId="0" borderId="36" applyNumberFormat="0" applyProtection="0">
      <alignment vertical="top"/>
    </xf>
    <xf numFmtId="0" fontId="6" fillId="0" borderId="36" applyNumberFormat="0" applyProtection="0">
      <alignment vertical="top"/>
    </xf>
    <xf numFmtId="0" fontId="6" fillId="0" borderId="36" applyNumberFormat="0" applyProtection="0">
      <alignment vertical="top"/>
    </xf>
    <xf numFmtId="0" fontId="6" fillId="0" borderId="36" applyNumberFormat="0" applyProtection="0">
      <alignment vertical="top"/>
    </xf>
    <xf numFmtId="0" fontId="6" fillId="0" borderId="1" applyNumberFormat="0" applyAlignment="0" applyProtection="0">
      <alignment horizontal="left" vertical="center"/>
    </xf>
    <xf numFmtId="0" fontId="6" fillId="0" borderId="1" applyNumberFormat="0" applyAlignment="0" applyProtection="0">
      <alignment horizontal="left" vertical="center"/>
    </xf>
    <xf numFmtId="0" fontId="6" fillId="0" borderId="1" applyNumberFormat="0" applyAlignment="0" applyProtection="0">
      <alignment horizontal="left" vertical="center"/>
    </xf>
    <xf numFmtId="0" fontId="6" fillId="0" borderId="1" applyNumberFormat="0" applyAlignment="0" applyProtection="0">
      <alignment horizontal="left" vertical="center"/>
    </xf>
    <xf numFmtId="0" fontId="6" fillId="0" borderId="36" applyNumberFormat="0" applyProtection="0">
      <alignment vertical="top"/>
    </xf>
    <xf numFmtId="0" fontId="6" fillId="0" borderId="36" applyNumberFormat="0" applyProtection="0">
      <alignment vertical="top"/>
    </xf>
    <xf numFmtId="0" fontId="6" fillId="0" borderId="36" applyNumberFormat="0" applyProtection="0">
      <alignment vertical="top"/>
    </xf>
    <xf numFmtId="0" fontId="6" fillId="0" borderId="36" applyNumberFormat="0" applyProtection="0">
      <alignment vertical="top"/>
    </xf>
    <xf numFmtId="0" fontId="6" fillId="0" borderId="37">
      <alignment horizontal="left" vertical="center"/>
    </xf>
    <xf numFmtId="0" fontId="6" fillId="0" borderId="37">
      <alignment horizontal="left" vertical="center"/>
    </xf>
    <xf numFmtId="0" fontId="6" fillId="0" borderId="37">
      <alignment horizontal="left" vertical="center"/>
    </xf>
    <xf numFmtId="0" fontId="6" fillId="0" borderId="37">
      <alignment horizontal="left" vertical="center"/>
    </xf>
    <xf numFmtId="0" fontId="6" fillId="0" borderId="37">
      <alignment horizontal="left" vertical="center"/>
    </xf>
    <xf numFmtId="0" fontId="6" fillId="0" borderId="37">
      <alignment horizontal="left" vertical="center"/>
    </xf>
    <xf numFmtId="0" fontId="6" fillId="0" borderId="37">
      <alignment horizontal="left" vertical="center"/>
    </xf>
    <xf numFmtId="0" fontId="6" fillId="0" borderId="37">
      <alignment horizontal="left" vertical="center"/>
    </xf>
    <xf numFmtId="0" fontId="6" fillId="0" borderId="37">
      <alignment horizontal="left" vertical="center"/>
    </xf>
    <xf numFmtId="0" fontId="6" fillId="0" borderId="37">
      <alignment horizontal="left" vertical="center"/>
    </xf>
    <xf numFmtId="0" fontId="6" fillId="0" borderId="38">
      <alignment horizontal="left" vertical="center"/>
    </xf>
    <xf numFmtId="0" fontId="6" fillId="0" borderId="38">
      <alignment horizontal="left" vertical="center"/>
    </xf>
    <xf numFmtId="0" fontId="6" fillId="0" borderId="38">
      <alignment horizontal="left" vertical="center"/>
    </xf>
    <xf numFmtId="0" fontId="6" fillId="0" borderId="38">
      <alignment horizontal="left" vertical="center"/>
    </xf>
    <xf numFmtId="0" fontId="6" fillId="0" borderId="38">
      <alignment horizontal="left" vertical="center"/>
    </xf>
    <xf numFmtId="0" fontId="6" fillId="0" borderId="38">
      <alignment horizontal="left" vertical="center"/>
    </xf>
    <xf numFmtId="0" fontId="6" fillId="0" borderId="37">
      <alignment horizontal="left" vertical="center"/>
    </xf>
    <xf numFmtId="0" fontId="6" fillId="0" borderId="37">
      <alignment horizontal="left" vertical="center"/>
    </xf>
    <xf numFmtId="0" fontId="6" fillId="0" borderId="37">
      <alignment horizontal="left" vertical="center"/>
    </xf>
    <xf numFmtId="0" fontId="6" fillId="0" borderId="37">
      <alignment horizontal="left" vertical="center"/>
    </xf>
    <xf numFmtId="0" fontId="6" fillId="0" borderId="37">
      <alignment horizontal="left" vertical="center"/>
    </xf>
    <xf numFmtId="0" fontId="6" fillId="0" borderId="37">
      <alignment horizontal="left" vertical="center"/>
    </xf>
    <xf numFmtId="0" fontId="6" fillId="0" borderId="37">
      <alignment horizontal="left" vertical="center"/>
    </xf>
    <xf numFmtId="0" fontId="6" fillId="0" borderId="37">
      <alignment horizontal="left" vertical="center"/>
    </xf>
    <xf numFmtId="0" fontId="6" fillId="0" borderId="37">
      <alignment horizontal="left" vertical="center"/>
    </xf>
    <xf numFmtId="0" fontId="6" fillId="0" borderId="37">
      <alignment horizontal="left" vertical="center"/>
    </xf>
    <xf numFmtId="0" fontId="6" fillId="0" borderId="38">
      <alignment horizontal="left" vertical="center"/>
    </xf>
    <xf numFmtId="0" fontId="6" fillId="0" borderId="38">
      <alignment horizontal="left" vertical="center"/>
    </xf>
    <xf numFmtId="0" fontId="6" fillId="0" borderId="38">
      <alignment horizontal="left" vertical="center"/>
    </xf>
    <xf numFmtId="0" fontId="6" fillId="0" borderId="38">
      <alignment horizontal="left" vertical="center"/>
    </xf>
    <xf numFmtId="0" fontId="6" fillId="0" borderId="38">
      <alignment horizontal="left" vertical="center"/>
    </xf>
    <xf numFmtId="0" fontId="6" fillId="0" borderId="38">
      <alignment horizontal="left" vertical="center"/>
    </xf>
    <xf numFmtId="0" fontId="6" fillId="0" borderId="38">
      <alignment horizontal="left" vertical="center"/>
    </xf>
    <xf numFmtId="0" fontId="6" fillId="0" borderId="38">
      <alignment horizontal="left" vertical="center"/>
    </xf>
    <xf numFmtId="0" fontId="6" fillId="0" borderId="37">
      <alignment horizontal="left" vertical="center"/>
    </xf>
    <xf numFmtId="0" fontId="6" fillId="0" borderId="37">
      <alignment horizontal="left" vertical="center"/>
    </xf>
    <xf numFmtId="0" fontId="6" fillId="0" borderId="37">
      <alignment horizontal="left" vertical="center"/>
    </xf>
    <xf numFmtId="0" fontId="6" fillId="0" borderId="37">
      <alignment horizontal="left" vertical="center"/>
    </xf>
    <xf numFmtId="0" fontId="6" fillId="0" borderId="37">
      <alignment horizontal="left" vertical="center"/>
    </xf>
    <xf numFmtId="0" fontId="6" fillId="0" borderId="33">
      <alignment horizontal="left" vertical="center"/>
    </xf>
    <xf numFmtId="0" fontId="6" fillId="0" borderId="33">
      <alignment horizontal="left" vertical="center"/>
    </xf>
    <xf numFmtId="0" fontId="6" fillId="0" borderId="37">
      <alignment horizontal="left" vertical="center"/>
    </xf>
    <xf numFmtId="0" fontId="6" fillId="0" borderId="33">
      <alignment horizontal="left" vertical="center"/>
    </xf>
    <xf numFmtId="0" fontId="6" fillId="0" borderId="33">
      <alignment horizontal="left" vertical="center"/>
    </xf>
    <xf numFmtId="0" fontId="6" fillId="0" borderId="37">
      <alignment horizontal="left" vertical="center"/>
    </xf>
    <xf numFmtId="182" fontId="6" fillId="0" borderId="37">
      <alignment horizontal="left" vertical="center"/>
    </xf>
    <xf numFmtId="0" fontId="6" fillId="0" borderId="37">
      <alignment horizontal="left" vertical="center"/>
    </xf>
    <xf numFmtId="0" fontId="6" fillId="0" borderId="37">
      <alignment horizontal="left" vertical="center"/>
    </xf>
    <xf numFmtId="182" fontId="69" fillId="0" borderId="22" applyNumberFormat="0" applyFill="0" applyAlignment="0" applyProtection="0"/>
    <xf numFmtId="182" fontId="70" fillId="0" borderId="23" applyNumberFormat="0" applyFill="0" applyAlignment="0" applyProtection="0"/>
    <xf numFmtId="0" fontId="119" fillId="0" borderId="0" applyNumberFormat="0" applyFill="0" applyBorder="0" applyAlignment="0" applyProtection="0">
      <alignment vertical="top"/>
      <protection locked="0"/>
    </xf>
    <xf numFmtId="0" fontId="119" fillId="0" borderId="0" applyNumberFormat="0" applyFill="0" applyBorder="0" applyAlignment="0" applyProtection="0">
      <alignment vertical="top"/>
      <protection locked="0"/>
    </xf>
    <xf numFmtId="180" fontId="65" fillId="0" borderId="0" applyFill="0" applyBorder="0" applyProtection="0">
      <alignment vertical="top"/>
    </xf>
    <xf numFmtId="180" fontId="65" fillId="0" borderId="0" applyFill="0" applyBorder="0" applyProtection="0">
      <alignment vertical="top"/>
    </xf>
    <xf numFmtId="180" fontId="65" fillId="0" borderId="0" applyFill="0" applyBorder="0" applyProtection="0">
      <alignment vertical="top"/>
    </xf>
    <xf numFmtId="180" fontId="65" fillId="0" borderId="0" applyFill="0" applyBorder="0" applyProtection="0">
      <alignment vertical="top"/>
    </xf>
    <xf numFmtId="180" fontId="65" fillId="0" borderId="0" applyFill="0" applyBorder="0" applyProtection="0">
      <alignment vertical="top"/>
    </xf>
    <xf numFmtId="180" fontId="65" fillId="0" borderId="0" applyFill="0" applyBorder="0" applyProtection="0">
      <alignment vertical="top"/>
    </xf>
    <xf numFmtId="180" fontId="65" fillId="0" borderId="0" applyFill="0" applyBorder="0" applyProtection="0">
      <alignment vertical="top"/>
    </xf>
    <xf numFmtId="180" fontId="65" fillId="0" borderId="0" applyFill="0" applyBorder="0" applyProtection="0">
      <alignment vertical="top"/>
    </xf>
    <xf numFmtId="180" fontId="65" fillId="0" borderId="0" applyFill="0" applyBorder="0" applyProtection="0">
      <alignment vertical="top"/>
    </xf>
    <xf numFmtId="180" fontId="65" fillId="0" borderId="0" applyFill="0" applyBorder="0" applyProtection="0">
      <alignment vertical="top"/>
    </xf>
    <xf numFmtId="8" fontId="19" fillId="0" borderId="0" applyFont="0" applyFill="0" applyBorder="0" applyAlignment="0" applyProtection="0"/>
    <xf numFmtId="8" fontId="19" fillId="0" borderId="0" applyFont="0" applyFill="0" applyBorder="0" applyAlignment="0" applyProtection="0"/>
    <xf numFmtId="8" fontId="19" fillId="0" borderId="0" applyFont="0" applyFill="0" applyBorder="0" applyAlignment="0" applyProtection="0"/>
    <xf numFmtId="180" fontId="65" fillId="0" borderId="0" applyFill="0" applyBorder="0" applyProtection="0">
      <alignment vertical="top"/>
    </xf>
    <xf numFmtId="180" fontId="65" fillId="0" borderId="0" applyFill="0" applyBorder="0" applyProtection="0">
      <alignment vertical="top"/>
    </xf>
    <xf numFmtId="180" fontId="65" fillId="0" borderId="0" applyFill="0" applyBorder="0" applyProtection="0">
      <alignment vertical="top"/>
    </xf>
    <xf numFmtId="180" fontId="65" fillId="0" borderId="0" applyFill="0" applyBorder="0" applyProtection="0">
      <alignment vertical="top"/>
    </xf>
    <xf numFmtId="180" fontId="65" fillId="0" borderId="0" applyFill="0" applyBorder="0" applyProtection="0">
      <alignment vertical="top"/>
    </xf>
    <xf numFmtId="180" fontId="65" fillId="0" borderId="0" applyFill="0" applyBorder="0" applyProtection="0">
      <alignment vertical="top"/>
    </xf>
    <xf numFmtId="180" fontId="65" fillId="0" borderId="0" applyFill="0" applyBorder="0" applyProtection="0">
      <alignment vertical="top"/>
    </xf>
    <xf numFmtId="180" fontId="65" fillId="0" borderId="0" applyFill="0" applyBorder="0" applyProtection="0">
      <alignment vertical="top"/>
    </xf>
    <xf numFmtId="180" fontId="65" fillId="0" borderId="0" applyFill="0" applyBorder="0" applyProtection="0">
      <alignment vertical="top"/>
    </xf>
    <xf numFmtId="180" fontId="65" fillId="0" borderId="0" applyFill="0" applyBorder="0" applyProtection="0">
      <alignment vertical="top"/>
    </xf>
    <xf numFmtId="8" fontId="19" fillId="0" borderId="0" applyFont="0" applyFill="0" applyBorder="0" applyAlignment="0" applyProtection="0"/>
    <xf numFmtId="8" fontId="19" fillId="0" borderId="0" applyFont="0" applyFill="0" applyBorder="0" applyAlignment="0" applyProtection="0"/>
    <xf numFmtId="8" fontId="19" fillId="0" borderId="0" applyFont="0" applyFill="0" applyBorder="0" applyAlignment="0" applyProtection="0"/>
    <xf numFmtId="180" fontId="65" fillId="0" borderId="0" applyFill="0" applyBorder="0" applyProtection="0">
      <alignment vertical="top"/>
    </xf>
    <xf numFmtId="180" fontId="65" fillId="0" borderId="0" applyFill="0" applyBorder="0" applyProtection="0">
      <alignment vertical="top"/>
    </xf>
    <xf numFmtId="180" fontId="65" fillId="0" borderId="0" applyFill="0" applyBorder="0" applyProtection="0">
      <alignment vertical="top"/>
    </xf>
    <xf numFmtId="180" fontId="65" fillId="0" borderId="0" applyFill="0" applyBorder="0" applyProtection="0">
      <alignment vertical="top"/>
    </xf>
    <xf numFmtId="180" fontId="65" fillId="0" borderId="0" applyFill="0" applyBorder="0" applyProtection="0">
      <alignment vertical="top"/>
    </xf>
    <xf numFmtId="180" fontId="65" fillId="0" borderId="0" applyFill="0" applyBorder="0" applyProtection="0">
      <alignment vertical="top"/>
    </xf>
    <xf numFmtId="8" fontId="19" fillId="0" borderId="0" applyFont="0" applyFill="0" applyBorder="0" applyAlignment="0" applyProtection="0"/>
    <xf numFmtId="8" fontId="19" fillId="0" borderId="0" applyFont="0" applyFill="0" applyBorder="0" applyAlignment="0" applyProtection="0"/>
    <xf numFmtId="180" fontId="65" fillId="0" borderId="0" applyFill="0" applyBorder="0" applyProtection="0">
      <alignment vertical="top"/>
    </xf>
    <xf numFmtId="180" fontId="65" fillId="0" borderId="0" applyFill="0" applyBorder="0" applyProtection="0">
      <alignment vertical="top"/>
    </xf>
    <xf numFmtId="8" fontId="19" fillId="0" borderId="0" applyFont="0" applyFill="0" applyBorder="0" applyAlignment="0" applyProtection="0"/>
    <xf numFmtId="8" fontId="19" fillId="0" borderId="0" applyFont="0" applyFill="0" applyBorder="0" applyAlignment="0" applyProtection="0"/>
    <xf numFmtId="180" fontId="65" fillId="0" borderId="0" applyFill="0" applyBorder="0" applyProtection="0">
      <alignment vertical="top"/>
    </xf>
    <xf numFmtId="180" fontId="65" fillId="0" borderId="0" applyFill="0" applyBorder="0" applyProtection="0">
      <alignment vertical="top"/>
    </xf>
    <xf numFmtId="180" fontId="65" fillId="0" borderId="0" applyFill="0" applyBorder="0" applyProtection="0">
      <alignment vertical="top"/>
    </xf>
    <xf numFmtId="180" fontId="65" fillId="0" borderId="0" applyFill="0" applyBorder="0" applyProtection="0">
      <alignment vertical="top"/>
    </xf>
    <xf numFmtId="180" fontId="65" fillId="0" borderId="0" applyFill="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10" fontId="24" fillId="2" borderId="31" applyNumberFormat="0" applyBorder="0" applyAlignment="0" applyProtection="0"/>
    <xf numFmtId="10" fontId="24" fillId="2" borderId="31" applyNumberFormat="0" applyBorder="0" applyAlignment="0" applyProtection="0"/>
    <xf numFmtId="10" fontId="24" fillId="2" borderId="31" applyNumberFormat="0" applyBorder="0" applyAlignment="0" applyProtection="0"/>
    <xf numFmtId="10" fontId="24" fillId="2" borderId="31" applyNumberFormat="0" applyBorder="0" applyAlignment="0" applyProtection="0"/>
    <xf numFmtId="10" fontId="24" fillId="2" borderId="31" applyNumberFormat="0" applyBorder="0" applyAlignment="0" applyProtection="0"/>
    <xf numFmtId="10" fontId="24" fillId="2" borderId="31" applyNumberFormat="0" applyBorder="0" applyAlignment="0" applyProtection="0"/>
    <xf numFmtId="10" fontId="24" fillId="2" borderId="31" applyNumberFormat="0" applyBorder="0" applyAlignment="0" applyProtection="0"/>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10" fontId="24" fillId="2" borderId="31" applyNumberFormat="0" applyBorder="0" applyAlignment="0" applyProtection="0"/>
    <xf numFmtId="10" fontId="24" fillId="2" borderId="31" applyNumberFormat="0" applyBorder="0" applyAlignment="0" applyProtection="0"/>
    <xf numFmtId="10" fontId="24" fillId="2" borderId="31" applyNumberFormat="0" applyBorder="0" applyAlignment="0" applyProtection="0"/>
    <xf numFmtId="10" fontId="24" fillId="2" borderId="31" applyNumberFormat="0" applyBorder="0" applyAlignment="0" applyProtection="0"/>
    <xf numFmtId="10" fontId="24" fillId="2" borderId="31" applyNumberFormat="0" applyBorder="0" applyAlignment="0" applyProtection="0"/>
    <xf numFmtId="10" fontId="24" fillId="2" borderId="31" applyNumberFormat="0" applyBorder="0" applyAlignment="0" applyProtection="0"/>
    <xf numFmtId="10" fontId="24" fillId="2" borderId="31" applyNumberFormat="0" applyBorder="0" applyAlignment="0" applyProtection="0"/>
    <xf numFmtId="10" fontId="24" fillId="2" borderId="31" applyNumberFormat="0" applyBorder="0" applyAlignment="0" applyProtection="0"/>
    <xf numFmtId="10" fontId="24" fillId="2" borderId="31" applyNumberFormat="0" applyBorder="0" applyAlignment="0" applyProtection="0"/>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10" fontId="24" fillId="2" borderId="31" applyNumberFormat="0" applyBorder="0" applyAlignment="0" applyProtection="0"/>
    <xf numFmtId="10" fontId="24" fillId="2" borderId="31" applyNumberFormat="0" applyBorder="0" applyAlignment="0" applyProtection="0"/>
    <xf numFmtId="10" fontId="24" fillId="2" borderId="31" applyNumberFormat="0" applyBorder="0" applyAlignment="0" applyProtection="0"/>
    <xf numFmtId="10" fontId="24" fillId="2" borderId="31" applyNumberFormat="0" applyBorder="0" applyAlignment="0" applyProtection="0"/>
    <xf numFmtId="0" fontId="24" fillId="41" borderId="0" applyNumberFormat="0" applyBorder="0" applyProtection="0">
      <alignment vertical="top"/>
    </xf>
    <xf numFmtId="10" fontId="24" fillId="2" borderId="31" applyNumberFormat="0" applyBorder="0" applyAlignment="0" applyProtection="0"/>
    <xf numFmtId="10" fontId="24" fillId="2" borderId="31" applyNumberFormat="0" applyBorder="0" applyAlignment="0" applyProtection="0"/>
    <xf numFmtId="10" fontId="24" fillId="2" borderId="31" applyNumberFormat="0" applyBorder="0" applyAlignment="0" applyProtection="0"/>
    <xf numFmtId="10" fontId="24" fillId="2" borderId="31" applyNumberFormat="0" applyBorder="0" applyAlignment="0" applyProtection="0"/>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0" fontId="24" fillId="41" borderId="0" applyNumberFormat="0" applyBorder="0" applyProtection="0">
      <alignment vertical="top"/>
    </xf>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182"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182"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73" fillId="11" borderId="18" applyNumberFormat="0" applyAlignment="0" applyProtection="0"/>
    <xf numFmtId="0" fontId="26" fillId="0" borderId="30"/>
    <xf numFmtId="0" fontId="26" fillId="0" borderId="30"/>
    <xf numFmtId="0" fontId="26" fillId="0" borderId="30"/>
    <xf numFmtId="0" fontId="26" fillId="0" borderId="30"/>
    <xf numFmtId="0" fontId="26" fillId="0" borderId="30"/>
    <xf numFmtId="0" fontId="26" fillId="0" borderId="30"/>
    <xf numFmtId="0" fontId="26" fillId="0" borderId="30"/>
    <xf numFmtId="0" fontId="26" fillId="0" borderId="30"/>
    <xf numFmtId="0" fontId="26" fillId="0" borderId="30"/>
    <xf numFmtId="0" fontId="26" fillId="0" borderId="30"/>
    <xf numFmtId="0" fontId="26" fillId="0" borderId="4"/>
    <xf numFmtId="0" fontId="26" fillId="0" borderId="4"/>
    <xf numFmtId="0" fontId="26" fillId="0" borderId="4"/>
    <xf numFmtId="0" fontId="26" fillId="0" borderId="30"/>
    <xf numFmtId="0" fontId="26" fillId="0" borderId="30"/>
    <xf numFmtId="0" fontId="26" fillId="0" borderId="30"/>
    <xf numFmtId="0" fontId="26" fillId="0" borderId="30"/>
    <xf numFmtId="0" fontId="26" fillId="0" borderId="30"/>
    <xf numFmtId="0" fontId="26" fillId="0" borderId="30"/>
    <xf numFmtId="0" fontId="26" fillId="0" borderId="30"/>
    <xf numFmtId="0" fontId="26" fillId="0" borderId="30"/>
    <xf numFmtId="0" fontId="26" fillId="0" borderId="30"/>
    <xf numFmtId="0" fontId="26" fillId="0" borderId="30"/>
    <xf numFmtId="0" fontId="26" fillId="0" borderId="4"/>
    <xf numFmtId="0" fontId="26" fillId="0" borderId="4"/>
    <xf numFmtId="0" fontId="26" fillId="0" borderId="4"/>
    <xf numFmtId="0" fontId="26" fillId="0" borderId="30"/>
    <xf numFmtId="0" fontId="26" fillId="0" borderId="30"/>
    <xf numFmtId="0" fontId="26" fillId="0" borderId="30"/>
    <xf numFmtId="0" fontId="26" fillId="0" borderId="30"/>
    <xf numFmtId="0" fontId="26" fillId="0" borderId="30"/>
    <xf numFmtId="0" fontId="26" fillId="0" borderId="30"/>
    <xf numFmtId="0" fontId="26" fillId="0" borderId="4"/>
    <xf numFmtId="0" fontId="26" fillId="0" borderId="4"/>
    <xf numFmtId="0" fontId="26" fillId="0" borderId="30"/>
    <xf numFmtId="0" fontId="26" fillId="0" borderId="30"/>
    <xf numFmtId="0" fontId="26" fillId="0" borderId="4"/>
    <xf numFmtId="0" fontId="26" fillId="0" borderId="4"/>
    <xf numFmtId="0" fontId="26" fillId="0" borderId="30"/>
    <xf numFmtId="0" fontId="26" fillId="0" borderId="30"/>
    <xf numFmtId="0" fontId="26" fillId="0" borderId="30"/>
    <xf numFmtId="0" fontId="26" fillId="0" borderId="30"/>
    <xf numFmtId="0" fontId="26" fillId="0" borderId="30"/>
    <xf numFmtId="3" fontId="76" fillId="0" borderId="26"/>
    <xf numFmtId="3" fontId="76" fillId="0" borderId="26"/>
    <xf numFmtId="166" fontId="93" fillId="0" borderId="0"/>
    <xf numFmtId="166" fontId="93" fillId="0" borderId="0"/>
    <xf numFmtId="166" fontId="93" fillId="0" borderId="0"/>
    <xf numFmtId="166" fontId="93" fillId="0" borderId="0"/>
    <xf numFmtId="166" fontId="93" fillId="0" borderId="0"/>
    <xf numFmtId="166" fontId="93" fillId="0" borderId="0"/>
    <xf numFmtId="166" fontId="93" fillId="0" borderId="0"/>
    <xf numFmtId="166" fontId="93" fillId="0" borderId="0"/>
    <xf numFmtId="166" fontId="93" fillId="0" borderId="0"/>
    <xf numFmtId="166" fontId="93" fillId="0" borderId="0"/>
    <xf numFmtId="166" fontId="7" fillId="0" borderId="0"/>
    <xf numFmtId="166" fontId="7" fillId="0" borderId="0"/>
    <xf numFmtId="166" fontId="7" fillId="0" borderId="0"/>
    <xf numFmtId="166" fontId="93" fillId="0" borderId="0"/>
    <xf numFmtId="166" fontId="93" fillId="0" borderId="0"/>
    <xf numFmtId="166" fontId="93" fillId="0" borderId="0"/>
    <xf numFmtId="166" fontId="93" fillId="0" borderId="0"/>
    <xf numFmtId="166" fontId="93" fillId="0" borderId="0"/>
    <xf numFmtId="166" fontId="93" fillId="0" borderId="0"/>
    <xf numFmtId="166" fontId="93" fillId="0" borderId="0"/>
    <xf numFmtId="166" fontId="93" fillId="0" borderId="0"/>
    <xf numFmtId="166" fontId="93" fillId="0" borderId="0"/>
    <xf numFmtId="166" fontId="93" fillId="0" borderId="0"/>
    <xf numFmtId="166" fontId="7" fillId="0" borderId="0"/>
    <xf numFmtId="166" fontId="7" fillId="0" borderId="0"/>
    <xf numFmtId="166" fontId="7" fillId="0" borderId="0"/>
    <xf numFmtId="166" fontId="93" fillId="0" borderId="0"/>
    <xf numFmtId="166" fontId="93" fillId="0" borderId="0"/>
    <xf numFmtId="166" fontId="93" fillId="0" borderId="0"/>
    <xf numFmtId="166" fontId="93" fillId="0" borderId="0"/>
    <xf numFmtId="166" fontId="93" fillId="0" borderId="0"/>
    <xf numFmtId="166" fontId="93" fillId="0" borderId="0"/>
    <xf numFmtId="166" fontId="7" fillId="0" borderId="0"/>
    <xf numFmtId="166" fontId="7" fillId="0" borderId="0"/>
    <xf numFmtId="166" fontId="93" fillId="0" borderId="0"/>
    <xf numFmtId="166" fontId="93" fillId="0" borderId="0"/>
    <xf numFmtId="166" fontId="7" fillId="0" borderId="0"/>
    <xf numFmtId="166" fontId="7" fillId="0" borderId="0"/>
    <xf numFmtId="166" fontId="93" fillId="0" borderId="0"/>
    <xf numFmtId="166" fontId="93" fillId="0" borderId="0"/>
    <xf numFmtId="166" fontId="93" fillId="0" borderId="0"/>
    <xf numFmtId="166" fontId="93" fillId="0" borderId="0"/>
    <xf numFmtId="166" fontId="93" fillId="0" borderId="0"/>
    <xf numFmtId="0" fontId="33" fillId="0" borderId="0"/>
    <xf numFmtId="0" fontId="33" fillId="0" borderId="0"/>
    <xf numFmtId="182" fontId="2" fillId="0" borderId="0">
      <alignment vertical="top"/>
    </xf>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1"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1"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 fillId="0" borderId="0"/>
    <xf numFmtId="0" fontId="44" fillId="0" borderId="0"/>
    <xf numFmtId="0" fontId="44" fillId="0" borderId="0"/>
    <xf numFmtId="0" fontId="44" fillId="0" borderId="0"/>
    <xf numFmtId="0" fontId="44" fillId="0" borderId="0"/>
    <xf numFmtId="0" fontId="44" fillId="0" borderId="0"/>
    <xf numFmtId="0" fontId="44" fillId="0" borderId="0"/>
    <xf numFmtId="0" fontId="2" fillId="0" borderId="0"/>
    <xf numFmtId="0" fontId="44" fillId="0" borderId="0"/>
    <xf numFmtId="0" fontId="44" fillId="0" borderId="0"/>
    <xf numFmtId="0" fontId="44" fillId="0" borderId="0"/>
    <xf numFmtId="0" fontId="44" fillId="0" borderId="0"/>
    <xf numFmtId="0" fontId="44" fillId="0" borderId="0"/>
    <xf numFmtId="0" fontId="44" fillId="0" borderId="0"/>
    <xf numFmtId="0" fontId="2" fillId="0" borderId="0"/>
    <xf numFmtId="0" fontId="44" fillId="0" borderId="0"/>
    <xf numFmtId="0" fontId="44" fillId="0" borderId="0"/>
    <xf numFmtId="0" fontId="33" fillId="0" borderId="0"/>
    <xf numFmtId="0" fontId="33" fillId="0" borderId="0"/>
    <xf numFmtId="0" fontId="44" fillId="0" borderId="0"/>
    <xf numFmtId="0" fontId="44" fillId="0" borderId="0"/>
    <xf numFmtId="0" fontId="44" fillId="0" borderId="0"/>
    <xf numFmtId="0" fontId="44" fillId="0" borderId="0"/>
    <xf numFmtId="0" fontId="44" fillId="0" borderId="0"/>
    <xf numFmtId="0" fontId="44" fillId="0" borderId="0"/>
    <xf numFmtId="0" fontId="33"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 fillId="0" borderId="0">
      <alignment vertical="top"/>
    </xf>
    <xf numFmtId="0" fontId="44" fillId="0" borderId="0"/>
    <xf numFmtId="0" fontId="33" fillId="0" borderId="0"/>
    <xf numFmtId="0" fontId="33" fillId="0" borderId="0"/>
    <xf numFmtId="0" fontId="33" fillId="0" borderId="0"/>
    <xf numFmtId="182" fontId="2" fillId="0" borderId="0">
      <alignment vertical="top"/>
    </xf>
    <xf numFmtId="0" fontId="117" fillId="0" borderId="0">
      <alignment vertical="top"/>
    </xf>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182" fontId="2" fillId="0" borderId="0">
      <alignment vertical="top"/>
    </xf>
    <xf numFmtId="0" fontId="33" fillId="0" borderId="0"/>
    <xf numFmtId="0" fontId="33"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33"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33"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 fillId="0" borderId="0"/>
    <xf numFmtId="0" fontId="44" fillId="0" borderId="0"/>
    <xf numFmtId="0" fontId="44" fillId="0" borderId="0"/>
    <xf numFmtId="0" fontId="44" fillId="0" borderId="0"/>
    <xf numFmtId="0" fontId="1" fillId="0" borderId="0"/>
    <xf numFmtId="185" fontId="33" fillId="0" borderId="0"/>
    <xf numFmtId="0" fontId="117" fillId="0" borderId="0">
      <alignment vertical="top"/>
    </xf>
    <xf numFmtId="0" fontId="117" fillId="0" borderId="0">
      <alignment vertical="top"/>
    </xf>
    <xf numFmtId="0" fontId="117" fillId="0" borderId="0">
      <alignment vertical="top"/>
    </xf>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117" fillId="0" borderId="0">
      <alignment vertical="top"/>
    </xf>
    <xf numFmtId="0" fontId="117" fillId="0" borderId="0">
      <alignment vertical="top"/>
    </xf>
    <xf numFmtId="0" fontId="44" fillId="0" borderId="0"/>
    <xf numFmtId="0" fontId="44" fillId="0" borderId="0"/>
    <xf numFmtId="0" fontId="44" fillId="0" borderId="0"/>
    <xf numFmtId="0" fontId="44" fillId="0" borderId="0"/>
    <xf numFmtId="182" fontId="33" fillId="0" borderId="0"/>
    <xf numFmtId="0" fontId="2" fillId="0" borderId="0">
      <alignment vertical="top"/>
    </xf>
    <xf numFmtId="0" fontId="23" fillId="0" borderId="0"/>
    <xf numFmtId="0" fontId="23" fillId="0" borderId="0"/>
    <xf numFmtId="0" fontId="2" fillId="0" borderId="0">
      <alignment vertical="top"/>
    </xf>
    <xf numFmtId="0" fontId="23" fillId="0" borderId="0"/>
    <xf numFmtId="0" fontId="23" fillId="0" borderId="0"/>
    <xf numFmtId="0" fontId="2" fillId="0" borderId="0">
      <alignment vertical="top"/>
    </xf>
    <xf numFmtId="0" fontId="23" fillId="0" borderId="0"/>
    <xf numFmtId="0" fontId="23" fillId="0" borderId="0"/>
    <xf numFmtId="0" fontId="2" fillId="0" borderId="0">
      <alignment vertical="top"/>
    </xf>
    <xf numFmtId="0" fontId="2" fillId="0" borderId="0"/>
    <xf numFmtId="0" fontId="2" fillId="0" borderId="0"/>
    <xf numFmtId="0" fontId="33" fillId="0" borderId="0"/>
    <xf numFmtId="0" fontId="2" fillId="0" borderId="0">
      <alignment vertical="top"/>
    </xf>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 fillId="0" borderId="0">
      <alignment vertical="top"/>
    </xf>
    <xf numFmtId="182" fontId="2" fillId="0" borderId="0">
      <alignment vertical="top"/>
    </xf>
    <xf numFmtId="185" fontId="2" fillId="0" borderId="0"/>
    <xf numFmtId="0" fontId="2" fillId="0" borderId="0"/>
    <xf numFmtId="0" fontId="2" fillId="0" borderId="0"/>
    <xf numFmtId="0" fontId="2" fillId="0" borderId="0">
      <alignment vertical="top"/>
    </xf>
    <xf numFmtId="0" fontId="2" fillId="0" borderId="0"/>
    <xf numFmtId="182" fontId="117" fillId="0" borderId="0">
      <alignment vertical="top"/>
    </xf>
    <xf numFmtId="182" fontId="2"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182" fontId="2"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33" fillId="0" borderId="0"/>
    <xf numFmtId="182" fontId="2" fillId="0" borderId="0"/>
    <xf numFmtId="0" fontId="33" fillId="0" borderId="0"/>
    <xf numFmtId="0" fontId="2" fillId="0" borderId="0">
      <alignment vertical="top"/>
    </xf>
    <xf numFmtId="0" fontId="2" fillId="0" borderId="0">
      <alignment vertical="top"/>
    </xf>
    <xf numFmtId="0" fontId="2" fillId="0" borderId="0">
      <alignment vertical="top"/>
    </xf>
    <xf numFmtId="182" fontId="44" fillId="0" borderId="0"/>
    <xf numFmtId="0" fontId="23" fillId="0" borderId="0"/>
    <xf numFmtId="182" fontId="44" fillId="0" borderId="0"/>
    <xf numFmtId="182" fontId="44" fillId="0" borderId="0"/>
    <xf numFmtId="182" fontId="44" fillId="0" borderId="0"/>
    <xf numFmtId="0" fontId="23" fillId="0" borderId="0"/>
    <xf numFmtId="0" fontId="23" fillId="0" borderId="0"/>
    <xf numFmtId="0" fontId="23" fillId="0" borderId="0"/>
    <xf numFmtId="0" fontId="23" fillId="0" borderId="0"/>
    <xf numFmtId="0" fontId="2" fillId="0" borderId="0"/>
    <xf numFmtId="182" fontId="44" fillId="0" borderId="0"/>
    <xf numFmtId="182" fontId="44"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182" fontId="2" fillId="0" borderId="0">
      <alignment vertical="top"/>
    </xf>
    <xf numFmtId="0" fontId="33" fillId="0" borderId="0"/>
    <xf numFmtId="0" fontId="33" fillId="0" borderId="0"/>
    <xf numFmtId="0" fontId="1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3" fillId="0" borderId="0"/>
    <xf numFmtId="0" fontId="14" fillId="0" borderId="0"/>
    <xf numFmtId="182" fontId="2" fillId="0" borderId="0">
      <alignment vertical="top"/>
    </xf>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182" fontId="2" fillId="0" borderId="0">
      <alignment vertical="top"/>
    </xf>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33"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33"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 fillId="0" borderId="0"/>
    <xf numFmtId="0" fontId="2"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 fillId="0" borderId="0"/>
    <xf numFmtId="182" fontId="33"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182" fontId="2" fillId="0" borderId="0">
      <alignment vertical="top"/>
    </xf>
    <xf numFmtId="182" fontId="2" fillId="0" borderId="0">
      <alignment vertical="top"/>
    </xf>
    <xf numFmtId="0" fontId="117" fillId="0" borderId="0">
      <alignment vertical="top"/>
    </xf>
    <xf numFmtId="182" fontId="2" fillId="0" borderId="0">
      <alignment vertical="top"/>
    </xf>
    <xf numFmtId="182" fontId="2" fillId="0" borderId="0">
      <alignment vertical="top"/>
    </xf>
    <xf numFmtId="0" fontId="117" fillId="0" borderId="0">
      <alignment vertical="top"/>
    </xf>
    <xf numFmtId="0" fontId="117" fillId="0" borderId="0">
      <alignment vertical="top"/>
    </xf>
    <xf numFmtId="0" fontId="44" fillId="0" borderId="0"/>
    <xf numFmtId="182" fontId="2" fillId="0" borderId="0">
      <alignment vertical="top"/>
    </xf>
    <xf numFmtId="0" fontId="14" fillId="0" borderId="0"/>
    <xf numFmtId="0" fontId="1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33" fillId="0" borderId="0"/>
    <xf numFmtId="0" fontId="33" fillId="0" borderId="0"/>
    <xf numFmtId="0" fontId="33" fillId="0" borderId="0"/>
    <xf numFmtId="0" fontId="33"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182" fontId="2" fillId="0" borderId="0">
      <alignment vertical="top"/>
    </xf>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1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3" fillId="0" borderId="0"/>
    <xf numFmtId="0" fontId="23" fillId="0" borderId="0"/>
    <xf numFmtId="0" fontId="23" fillId="0" borderId="0"/>
    <xf numFmtId="0" fontId="44" fillId="0" borderId="0"/>
    <xf numFmtId="0" fontId="2" fillId="0" borderId="0">
      <alignment vertical="top"/>
    </xf>
    <xf numFmtId="0" fontId="2" fillId="0" borderId="0"/>
    <xf numFmtId="0" fontId="2" fillId="0" borderId="0"/>
    <xf numFmtId="0" fontId="2" fillId="0" borderId="0">
      <alignment vertical="top"/>
    </xf>
    <xf numFmtId="0" fontId="2" fillId="0" borderId="0"/>
    <xf numFmtId="0" fontId="2" fillId="0" borderId="0"/>
    <xf numFmtId="0" fontId="2" fillId="0" borderId="0">
      <alignment vertical="top"/>
    </xf>
    <xf numFmtId="0" fontId="2" fillId="0" borderId="0"/>
    <xf numFmtId="0" fontId="2"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1" fillId="0" borderId="0"/>
    <xf numFmtId="0" fontId="21"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xf numFmtId="0" fontId="2" fillId="0" borderId="0"/>
    <xf numFmtId="0" fontId="2" fillId="0" borderId="0"/>
    <xf numFmtId="0" fontId="117" fillId="0" borderId="0">
      <alignment vertical="top"/>
    </xf>
    <xf numFmtId="182" fontId="2"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23" fillId="0" borderId="0"/>
    <xf numFmtId="0" fontId="44" fillId="0" borderId="0"/>
    <xf numFmtId="182" fontId="2" fillId="0" borderId="0"/>
    <xf numFmtId="0" fontId="2" fillId="0" borderId="0"/>
    <xf numFmtId="0" fontId="2" fillId="0" borderId="0"/>
    <xf numFmtId="0" fontId="2" fillId="0" borderId="0">
      <alignment vertical="top"/>
    </xf>
    <xf numFmtId="0" fontId="2" fillId="0" borderId="0"/>
    <xf numFmtId="0" fontId="2" fillId="0" borderId="0"/>
    <xf numFmtId="0" fontId="2" fillId="0" borderId="0">
      <alignment vertical="top"/>
    </xf>
    <xf numFmtId="0" fontId="2" fillId="0" borderId="0"/>
    <xf numFmtId="0" fontId="2" fillId="0" borderId="0"/>
    <xf numFmtId="0" fontId="2" fillId="0" borderId="0">
      <alignment vertical="top"/>
    </xf>
    <xf numFmtId="0" fontId="2" fillId="0" borderId="0"/>
    <xf numFmtId="0" fontId="2" fillId="0" borderId="0"/>
    <xf numFmtId="0" fontId="2" fillId="0" borderId="0">
      <alignment vertical="top"/>
    </xf>
    <xf numFmtId="0" fontId="14"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117" fillId="0" borderId="0">
      <alignment vertical="top"/>
    </xf>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117" fillId="0" borderId="0">
      <alignment vertical="top"/>
    </xf>
    <xf numFmtId="0" fontId="44" fillId="0" borderId="0"/>
    <xf numFmtId="0" fontId="44" fillId="0" borderId="0"/>
    <xf numFmtId="0" fontId="117" fillId="0" borderId="0">
      <alignment vertical="top"/>
    </xf>
    <xf numFmtId="0" fontId="117" fillId="0" borderId="0">
      <alignment vertical="top"/>
    </xf>
    <xf numFmtId="0" fontId="117" fillId="0" borderId="0">
      <alignment vertical="top"/>
    </xf>
    <xf numFmtId="0" fontId="2" fillId="0" borderId="0">
      <alignment vertical="top"/>
    </xf>
    <xf numFmtId="0" fontId="117" fillId="0" borderId="0">
      <alignment vertical="top"/>
    </xf>
    <xf numFmtId="0" fontId="117" fillId="0" borderId="0">
      <alignment vertical="top"/>
    </xf>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 fillId="0" borderId="0">
      <alignment vertical="top"/>
    </xf>
    <xf numFmtId="0" fontId="117" fillId="0" borderId="0">
      <alignment vertical="top"/>
    </xf>
    <xf numFmtId="0" fontId="117" fillId="0" borderId="0">
      <alignment vertical="top"/>
    </xf>
    <xf numFmtId="0" fontId="2" fillId="0" borderId="0"/>
    <xf numFmtId="0" fontId="117" fillId="0" borderId="0">
      <alignment vertical="top"/>
    </xf>
    <xf numFmtId="0" fontId="117" fillId="0" borderId="0">
      <alignment vertical="top"/>
    </xf>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117" fillId="0" borderId="0">
      <alignment vertical="top"/>
    </xf>
    <xf numFmtId="0" fontId="117" fillId="0" borderId="0">
      <alignment vertical="top"/>
    </xf>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117" fillId="0" borderId="0">
      <alignment vertical="top"/>
    </xf>
    <xf numFmtId="0" fontId="117" fillId="0" borderId="0">
      <alignment vertical="top"/>
    </xf>
    <xf numFmtId="0" fontId="44" fillId="0" borderId="0"/>
    <xf numFmtId="0" fontId="2" fillId="0" borderId="0"/>
    <xf numFmtId="0" fontId="33"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vertical="top"/>
    </xf>
    <xf numFmtId="0" fontId="2" fillId="0" borderId="0">
      <alignment vertical="top"/>
    </xf>
    <xf numFmtId="0" fontId="2" fillId="0" borderId="0"/>
    <xf numFmtId="0" fontId="2" fillId="0" borderId="0"/>
    <xf numFmtId="0" fontId="2" fillId="0" borderId="0"/>
    <xf numFmtId="0" fontId="2"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 fillId="0" borderId="0"/>
    <xf numFmtId="0" fontId="2" fillId="0" borderId="0"/>
    <xf numFmtId="0" fontId="2" fillId="0" borderId="0">
      <alignment vertical="top"/>
    </xf>
    <xf numFmtId="0" fontId="2" fillId="0" borderId="0">
      <alignment vertical="top"/>
    </xf>
    <xf numFmtId="0" fontId="8" fillId="0" borderId="0">
      <alignment vertical="top"/>
    </xf>
    <xf numFmtId="0" fontId="2" fillId="0" borderId="0">
      <alignment vertical="top"/>
    </xf>
    <xf numFmtId="0" fontId="8" fillId="0" borderId="0">
      <alignment vertical="top"/>
    </xf>
    <xf numFmtId="0" fontId="2" fillId="0" borderId="0"/>
    <xf numFmtId="0" fontId="23" fillId="0" borderId="0"/>
    <xf numFmtId="0" fontId="23" fillId="0" borderId="0"/>
    <xf numFmtId="0" fontId="2" fillId="0" borderId="0"/>
    <xf numFmtId="0" fontId="23" fillId="0" borderId="0"/>
    <xf numFmtId="0" fontId="23" fillId="0" borderId="0"/>
    <xf numFmtId="0" fontId="2" fillId="0" borderId="0"/>
    <xf numFmtId="0" fontId="23" fillId="0" borderId="0"/>
    <xf numFmtId="0" fontId="23" fillId="0" borderId="0"/>
    <xf numFmtId="0" fontId="2" fillId="0" borderId="0"/>
    <xf numFmtId="0" fontId="23" fillId="0" borderId="0"/>
    <xf numFmtId="0" fontId="23"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117" fillId="0" borderId="0">
      <alignment vertical="top"/>
    </xf>
    <xf numFmtId="0" fontId="117" fillId="0" borderId="0">
      <alignment vertical="top"/>
    </xf>
    <xf numFmtId="0" fontId="44" fillId="0" borderId="0"/>
    <xf numFmtId="182" fontId="2"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182" fontId="2" fillId="0" borderId="0"/>
    <xf numFmtId="0" fontId="117" fillId="0" borderId="0">
      <alignment vertical="top"/>
    </xf>
    <xf numFmtId="0" fontId="117" fillId="0" borderId="0">
      <alignment vertical="top"/>
    </xf>
    <xf numFmtId="0" fontId="2"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 fillId="0" borderId="0"/>
    <xf numFmtId="0" fontId="117" fillId="0" borderId="0">
      <alignment vertical="top"/>
    </xf>
    <xf numFmtId="0" fontId="117" fillId="0" borderId="0">
      <alignment vertical="top"/>
    </xf>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 fillId="0" borderId="0"/>
    <xf numFmtId="0" fontId="117" fillId="0" borderId="0">
      <alignment vertical="top"/>
    </xf>
    <xf numFmtId="0" fontId="117" fillId="0" borderId="0">
      <alignment vertical="top"/>
    </xf>
    <xf numFmtId="0" fontId="2" fillId="0" borderId="0">
      <alignment vertical="top"/>
    </xf>
    <xf numFmtId="0" fontId="8" fillId="0" borderId="0">
      <alignment vertical="top"/>
    </xf>
    <xf numFmtId="0" fontId="2" fillId="0" borderId="0">
      <alignment vertical="top"/>
    </xf>
    <xf numFmtId="0" fontId="117" fillId="0" borderId="0">
      <alignment vertical="top"/>
    </xf>
    <xf numFmtId="0" fontId="117" fillId="0" borderId="0">
      <alignment vertical="top"/>
    </xf>
    <xf numFmtId="0" fontId="2" fillId="0" borderId="0">
      <alignment vertical="top"/>
    </xf>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 fillId="0" borderId="0">
      <alignment vertical="top"/>
    </xf>
    <xf numFmtId="0" fontId="117" fillId="0" borderId="0">
      <alignment vertical="top"/>
    </xf>
    <xf numFmtId="0" fontId="117" fillId="0" borderId="0">
      <alignment vertical="top"/>
    </xf>
    <xf numFmtId="0" fontId="33" fillId="0" borderId="0"/>
    <xf numFmtId="0" fontId="33" fillId="0" borderId="0"/>
    <xf numFmtId="0" fontId="2" fillId="0" borderId="0">
      <alignment vertical="top"/>
    </xf>
    <xf numFmtId="0" fontId="2" fillId="0" borderId="0">
      <alignment vertical="top"/>
    </xf>
    <xf numFmtId="0" fontId="33" fillId="0" borderId="0"/>
    <xf numFmtId="0" fontId="33" fillId="0" borderId="0"/>
    <xf numFmtId="0" fontId="33" fillId="0" borderId="0"/>
    <xf numFmtId="0" fontId="44" fillId="0" borderId="0"/>
    <xf numFmtId="0" fontId="44" fillId="0" borderId="0"/>
    <xf numFmtId="0" fontId="14" fillId="0" borderId="0"/>
    <xf numFmtId="0" fontId="2" fillId="0" borderId="0">
      <alignment vertical="top"/>
    </xf>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 fillId="0" borderId="0">
      <alignment vertical="top"/>
    </xf>
    <xf numFmtId="0" fontId="14" fillId="0" borderId="0"/>
    <xf numFmtId="0" fontId="44"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1" fillId="0" borderId="0"/>
    <xf numFmtId="0" fontId="2" fillId="0" borderId="0">
      <alignment vertical="top"/>
    </xf>
    <xf numFmtId="0" fontId="23" fillId="0" borderId="0"/>
    <xf numFmtId="0" fontId="23" fillId="0" borderId="0"/>
    <xf numFmtId="0" fontId="1" fillId="0" borderId="0"/>
    <xf numFmtId="0" fontId="2" fillId="0" borderId="0">
      <alignment vertical="top"/>
    </xf>
    <xf numFmtId="0" fontId="33" fillId="0" borderId="0"/>
    <xf numFmtId="0" fontId="33" fillId="0" borderId="0"/>
    <xf numFmtId="0" fontId="33" fillId="0" borderId="0"/>
    <xf numFmtId="182" fontId="2"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 fillId="0" borderId="0"/>
    <xf numFmtId="0" fontId="1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3"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3"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 fillId="0" borderId="0">
      <alignment vertical="top"/>
    </xf>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 fillId="0" borderId="0">
      <alignment vertical="top"/>
    </xf>
    <xf numFmtId="0" fontId="23" fillId="0" borderId="0"/>
    <xf numFmtId="0" fontId="23" fillId="0" borderId="0"/>
    <xf numFmtId="0" fontId="1" fillId="0" borderId="0"/>
    <xf numFmtId="0" fontId="2" fillId="0" borderId="0">
      <alignment vertical="top"/>
    </xf>
    <xf numFmtId="0" fontId="23" fillId="0" borderId="0"/>
    <xf numFmtId="0" fontId="23" fillId="0" borderId="0"/>
    <xf numFmtId="0" fontId="1" fillId="0" borderId="0"/>
    <xf numFmtId="0" fontId="2" fillId="0" borderId="0">
      <alignment vertical="top"/>
    </xf>
    <xf numFmtId="0" fontId="23" fillId="0" borderId="0"/>
    <xf numFmtId="0" fontId="23" fillId="0" borderId="0"/>
    <xf numFmtId="0" fontId="2" fillId="0" borderId="0"/>
    <xf numFmtId="0" fontId="2"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4" fillId="0" borderId="0"/>
    <xf numFmtId="0" fontId="44" fillId="0" borderId="0"/>
    <xf numFmtId="0" fontId="44"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4" fillId="0" borderId="0"/>
    <xf numFmtId="0" fontId="44"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4" fillId="0" borderId="0"/>
    <xf numFmtId="0" fontId="44" fillId="0" borderId="0"/>
    <xf numFmtId="0" fontId="44"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3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7" fillId="0" borderId="0"/>
    <xf numFmtId="0" fontId="27"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182" fontId="44" fillId="0" borderId="0"/>
    <xf numFmtId="182"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 fillId="0" borderId="0">
      <alignment vertical="top"/>
    </xf>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 fillId="0" borderId="0">
      <alignment vertical="top"/>
    </xf>
    <xf numFmtId="0" fontId="44" fillId="0" borderId="0"/>
    <xf numFmtId="0" fontId="2" fillId="0" borderId="0">
      <alignment vertical="top"/>
    </xf>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 fillId="0" borderId="0">
      <alignment vertical="top"/>
    </xf>
    <xf numFmtId="182"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33" fillId="0" borderId="0"/>
    <xf numFmtId="0" fontId="23" fillId="0" borderId="0"/>
    <xf numFmtId="0" fontId="23" fillId="0" borderId="0"/>
    <xf numFmtId="0" fontId="23" fillId="0" borderId="0"/>
    <xf numFmtId="0" fontId="33" fillId="0" borderId="0"/>
    <xf numFmtId="0" fontId="33" fillId="0" borderId="0"/>
    <xf numFmtId="0" fontId="33" fillId="0" borderId="0"/>
    <xf numFmtId="0" fontId="2" fillId="0" borderId="0"/>
    <xf numFmtId="0" fontId="33" fillId="0" borderId="0"/>
    <xf numFmtId="0" fontId="33" fillId="0" borderId="0"/>
    <xf numFmtId="0" fontId="44" fillId="0" borderId="0"/>
    <xf numFmtId="0" fontId="33" fillId="0" borderId="0"/>
    <xf numFmtId="0" fontId="33" fillId="0" borderId="0"/>
    <xf numFmtId="0" fontId="33" fillId="0" borderId="0"/>
    <xf numFmtId="0" fontId="44" fillId="0" borderId="0"/>
    <xf numFmtId="0" fontId="33" fillId="0" borderId="0"/>
    <xf numFmtId="0" fontId="44" fillId="0" borderId="0"/>
    <xf numFmtId="0" fontId="44" fillId="0" borderId="0"/>
    <xf numFmtId="0" fontId="44" fillId="0" borderId="0"/>
    <xf numFmtId="0" fontId="44" fillId="0" borderId="0"/>
    <xf numFmtId="0" fontId="44" fillId="0" borderId="0"/>
    <xf numFmtId="0" fontId="33" fillId="0" borderId="0"/>
    <xf numFmtId="0" fontId="44" fillId="0" borderId="0"/>
    <xf numFmtId="0" fontId="33" fillId="0" borderId="0"/>
    <xf numFmtId="0" fontId="33"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 fillId="0" borderId="0"/>
    <xf numFmtId="0" fontId="1" fillId="0" borderId="0"/>
    <xf numFmtId="0" fontId="44" fillId="0" borderId="0"/>
    <xf numFmtId="0" fontId="44" fillId="0" borderId="0"/>
    <xf numFmtId="0" fontId="44" fillId="0" borderId="0"/>
    <xf numFmtId="0" fontId="44" fillId="0" borderId="0"/>
    <xf numFmtId="0" fontId="44" fillId="0" borderId="0"/>
    <xf numFmtId="0" fontId="44" fillId="0" borderId="0"/>
    <xf numFmtId="0" fontId="1" fillId="0" borderId="0"/>
    <xf numFmtId="0" fontId="44" fillId="0" borderId="0"/>
    <xf numFmtId="0" fontId="44" fillId="0" borderId="0"/>
    <xf numFmtId="0" fontId="44" fillId="0" borderId="0"/>
    <xf numFmtId="0" fontId="44" fillId="0" borderId="0"/>
    <xf numFmtId="0" fontId="44" fillId="0" borderId="0"/>
    <xf numFmtId="0" fontId="44" fillId="0" borderId="0"/>
    <xf numFmtId="0" fontId="2" fillId="0" borderId="0"/>
    <xf numFmtId="0" fontId="44" fillId="0" borderId="0"/>
    <xf numFmtId="0" fontId="44" fillId="0" borderId="0"/>
    <xf numFmtId="0" fontId="33" fillId="0" borderId="0"/>
    <xf numFmtId="0" fontId="33" fillId="0" borderId="0"/>
    <xf numFmtId="0" fontId="33"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1" fillId="0" borderId="0"/>
    <xf numFmtId="0" fontId="1" fillId="0" borderId="0"/>
    <xf numFmtId="0" fontId="1" fillId="0" borderId="0"/>
    <xf numFmtId="0" fontId="1"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2"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1"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 fillId="0" borderId="0"/>
    <xf numFmtId="0" fontId="1" fillId="0" borderId="0"/>
    <xf numFmtId="0" fontId="44" fillId="0" borderId="0"/>
    <xf numFmtId="0" fontId="44" fillId="0" borderId="0"/>
    <xf numFmtId="0" fontId="44" fillId="0" borderId="0"/>
    <xf numFmtId="0" fontId="44" fillId="0" borderId="0"/>
    <xf numFmtId="0" fontId="44" fillId="0" borderId="0"/>
    <xf numFmtId="0" fontId="44" fillId="0" borderId="0"/>
    <xf numFmtId="0" fontId="1" fillId="0" borderId="0"/>
    <xf numFmtId="0" fontId="44" fillId="0" borderId="0"/>
    <xf numFmtId="0" fontId="44" fillId="0" borderId="0"/>
    <xf numFmtId="0" fontId="44" fillId="0" borderId="0"/>
    <xf numFmtId="0" fontId="44" fillId="0" borderId="0"/>
    <xf numFmtId="0" fontId="33" fillId="0" borderId="0"/>
    <xf numFmtId="0" fontId="33" fillId="0" borderId="0"/>
    <xf numFmtId="0" fontId="2" fillId="0" borderId="0">
      <alignment vertical="top"/>
    </xf>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33"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33" fillId="0" borderId="0"/>
    <xf numFmtId="0" fontId="44" fillId="0" borderId="0"/>
    <xf numFmtId="0" fontId="44" fillId="0" borderId="0"/>
    <xf numFmtId="0" fontId="44" fillId="0" borderId="0"/>
    <xf numFmtId="0" fontId="33"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33"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33" fillId="0" borderId="0"/>
    <xf numFmtId="0" fontId="44" fillId="0" borderId="0"/>
    <xf numFmtId="0" fontId="44" fillId="0" borderId="0"/>
    <xf numFmtId="0" fontId="44" fillId="0" borderId="0"/>
    <xf numFmtId="0" fontId="44" fillId="0" borderId="0"/>
    <xf numFmtId="0" fontId="44" fillId="0" borderId="0"/>
    <xf numFmtId="0" fontId="44" fillId="0" borderId="0"/>
    <xf numFmtId="0" fontId="33" fillId="0" borderId="0"/>
    <xf numFmtId="0" fontId="2" fillId="0" borderId="0"/>
    <xf numFmtId="0" fontId="33"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 fillId="0" borderId="0">
      <alignment vertical="top"/>
    </xf>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117" fillId="0" borderId="0">
      <alignment vertical="top"/>
    </xf>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 fillId="0" borderId="0">
      <alignment vertical="top"/>
    </xf>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 fillId="0" borderId="0">
      <alignment vertical="top"/>
    </xf>
    <xf numFmtId="0" fontId="44" fillId="0" borderId="0"/>
    <xf numFmtId="0" fontId="44" fillId="0" borderId="0"/>
    <xf numFmtId="0" fontId="44" fillId="0" borderId="0"/>
    <xf numFmtId="0" fontId="33"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33"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33"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182" fontId="1" fillId="27" borderId="27" applyNumberFormat="0" applyFont="0" applyAlignment="0" applyProtection="0"/>
    <xf numFmtId="0" fontId="22" fillId="27" borderId="27" applyNumberFormat="0" applyFont="0" applyAlignment="0" applyProtection="0"/>
    <xf numFmtId="0" fontId="22" fillId="27" borderId="27" applyNumberFormat="0" applyFont="0" applyAlignment="0" applyProtection="0"/>
    <xf numFmtId="182" fontId="117" fillId="27" borderId="27" applyNumberFormat="0" applyFont="0" applyAlignment="0" applyProtection="0"/>
    <xf numFmtId="0" fontId="22" fillId="27" borderId="27" applyNumberFormat="0" applyFont="0" applyAlignment="0" applyProtection="0"/>
    <xf numFmtId="0" fontId="22" fillId="27" borderId="27" applyNumberFormat="0" applyFont="0" applyAlignment="0" applyProtection="0"/>
    <xf numFmtId="182" fontId="1" fillId="27" borderId="27" applyNumberFormat="0" applyFont="0" applyAlignment="0" applyProtection="0"/>
    <xf numFmtId="0" fontId="22" fillId="27" borderId="27" applyNumberFormat="0" applyFont="0" applyAlignment="0" applyProtection="0"/>
    <xf numFmtId="0" fontId="22" fillId="27" borderId="27" applyNumberFormat="0" applyFont="0" applyAlignment="0" applyProtection="0"/>
    <xf numFmtId="0" fontId="22" fillId="27" borderId="27" applyNumberFormat="0" applyFont="0" applyAlignment="0" applyProtection="0"/>
    <xf numFmtId="182" fontId="1" fillId="27" borderId="27" applyNumberFormat="0" applyFont="0" applyAlignment="0" applyProtection="0"/>
    <xf numFmtId="0" fontId="22" fillId="27" borderId="27" applyNumberFormat="0" applyFont="0" applyAlignment="0" applyProtection="0"/>
    <xf numFmtId="0" fontId="22" fillId="27" borderId="27" applyNumberFormat="0" applyFont="0" applyAlignment="0" applyProtection="0"/>
    <xf numFmtId="182" fontId="1" fillId="27" borderId="27" applyNumberFormat="0" applyFont="0" applyAlignment="0" applyProtection="0"/>
    <xf numFmtId="0" fontId="22" fillId="27" borderId="27" applyNumberFormat="0" applyFont="0" applyAlignment="0" applyProtection="0"/>
    <xf numFmtId="0" fontId="22" fillId="27" borderId="27" applyNumberFormat="0" applyFont="0" applyAlignment="0" applyProtection="0"/>
    <xf numFmtId="0" fontId="22" fillId="27" borderId="27" applyNumberFormat="0" applyFont="0" applyAlignment="0" applyProtection="0"/>
    <xf numFmtId="182" fontId="1" fillId="27" borderId="27" applyNumberFormat="0" applyFont="0" applyAlignment="0" applyProtection="0"/>
    <xf numFmtId="0" fontId="22" fillId="27" borderId="27" applyNumberFormat="0" applyFont="0" applyAlignment="0" applyProtection="0"/>
    <xf numFmtId="0" fontId="22" fillId="27" borderId="27" applyNumberFormat="0" applyFont="0" applyAlignment="0" applyProtection="0"/>
    <xf numFmtId="0" fontId="22" fillId="27" borderId="27" applyNumberFormat="0" applyFont="0" applyAlignment="0" applyProtection="0"/>
    <xf numFmtId="182" fontId="1" fillId="27" borderId="27" applyNumberFormat="0" applyFont="0" applyAlignment="0" applyProtection="0"/>
    <xf numFmtId="182" fontId="117" fillId="27" borderId="27" applyNumberFormat="0" applyFont="0" applyAlignment="0" applyProtection="0"/>
    <xf numFmtId="0" fontId="22" fillId="27" borderId="27" applyNumberFormat="0" applyFont="0" applyAlignment="0" applyProtection="0"/>
    <xf numFmtId="0" fontId="22" fillId="27" borderId="27" applyNumberFormat="0" applyFont="0" applyAlignment="0" applyProtection="0"/>
    <xf numFmtId="182" fontId="117" fillId="27" borderId="27" applyNumberFormat="0" applyFont="0" applyAlignment="0" applyProtection="0"/>
    <xf numFmtId="0" fontId="2" fillId="27" borderId="27" applyNumberFormat="0" applyFont="0" applyAlignment="0" applyProtection="0"/>
    <xf numFmtId="0" fontId="2" fillId="27" borderId="27" applyNumberFormat="0" applyFont="0" applyAlignment="0" applyProtection="0"/>
    <xf numFmtId="0" fontId="2" fillId="27" borderId="27" applyNumberFormat="0" applyFont="0" applyAlignment="0" applyProtection="0"/>
    <xf numFmtId="0" fontId="79" fillId="24" borderId="28" applyNumberFormat="0" applyAlignment="0" applyProtection="0"/>
    <xf numFmtId="0" fontId="79" fillId="24" borderId="28" applyNumberFormat="0" applyAlignment="0" applyProtection="0"/>
    <xf numFmtId="0" fontId="79" fillId="24" borderId="28" applyNumberFormat="0" applyAlignment="0" applyProtection="0"/>
    <xf numFmtId="182" fontId="79" fillId="24" borderId="28" applyNumberFormat="0" applyAlignment="0" applyProtection="0"/>
    <xf numFmtId="0" fontId="79" fillId="24" borderId="28" applyNumberFormat="0" applyAlignment="0" applyProtection="0"/>
    <xf numFmtId="0" fontId="79" fillId="24" borderId="28" applyNumberFormat="0" applyAlignment="0" applyProtection="0"/>
    <xf numFmtId="182" fontId="79" fillId="24" borderId="28" applyNumberFormat="0" applyAlignment="0" applyProtection="0"/>
    <xf numFmtId="0" fontId="79" fillId="24" borderId="28" applyNumberFormat="0" applyAlignment="0" applyProtection="0"/>
    <xf numFmtId="0" fontId="79" fillId="24" borderId="28" applyNumberFormat="0" applyAlignment="0" applyProtection="0"/>
    <xf numFmtId="0" fontId="79" fillId="24" borderId="28" applyNumberFormat="0" applyAlignment="0" applyProtection="0"/>
    <xf numFmtId="0" fontId="79" fillId="24" borderId="28" applyNumberFormat="0" applyAlignment="0" applyProtection="0"/>
    <xf numFmtId="0" fontId="79" fillId="24" borderId="28" applyNumberFormat="0" applyAlignment="0" applyProtection="0"/>
    <xf numFmtId="0" fontId="79" fillId="24" borderId="28" applyNumberFormat="0" applyAlignment="0" applyProtection="0"/>
    <xf numFmtId="0" fontId="79" fillId="24" borderId="28" applyNumberFormat="0" applyAlignment="0" applyProtection="0"/>
    <xf numFmtId="0" fontId="79" fillId="24" borderId="28" applyNumberFormat="0" applyAlignment="0" applyProtection="0"/>
    <xf numFmtId="0" fontId="79" fillId="24" borderId="28" applyNumberFormat="0" applyAlignment="0" applyProtection="0"/>
    <xf numFmtId="0" fontId="79" fillId="24" borderId="28" applyNumberFormat="0" applyAlignment="0" applyProtection="0"/>
    <xf numFmtId="0" fontId="79" fillId="24" borderId="28" applyNumberFormat="0" applyAlignment="0" applyProtection="0"/>
    <xf numFmtId="0" fontId="79" fillId="24" borderId="28" applyNumberFormat="0" applyAlignment="0" applyProtection="0"/>
    <xf numFmtId="0" fontId="79" fillId="24" borderId="28" applyNumberFormat="0" applyAlignment="0" applyProtection="0"/>
    <xf numFmtId="0" fontId="79" fillId="24" borderId="28" applyNumberFormat="0" applyAlignment="0" applyProtection="0"/>
    <xf numFmtId="0" fontId="79" fillId="24" borderId="28" applyNumberFormat="0" applyAlignment="0" applyProtection="0"/>
    <xf numFmtId="0" fontId="79" fillId="24" borderId="28" applyNumberFormat="0" applyAlignment="0" applyProtection="0"/>
    <xf numFmtId="0" fontId="79" fillId="24" borderId="28" applyNumberFormat="0" applyAlignment="0" applyProtection="0"/>
    <xf numFmtId="0" fontId="79" fillId="24" borderId="28" applyNumberFormat="0" applyAlignment="0" applyProtection="0"/>
    <xf numFmtId="0" fontId="79" fillId="24" borderId="28" applyNumberFormat="0" applyAlignment="0" applyProtection="0"/>
    <xf numFmtId="10" fontId="2" fillId="0" borderId="0" applyFont="0" applyFill="0" applyBorder="0" applyAlignment="0" applyProtection="0"/>
    <xf numFmtId="10" fontId="65" fillId="0" borderId="0" applyFill="0" applyBorder="0" applyProtection="0">
      <alignment vertical="top"/>
    </xf>
    <xf numFmtId="10" fontId="65" fillId="0" borderId="0" applyFill="0" applyBorder="0" applyProtection="0">
      <alignment vertical="top"/>
    </xf>
    <xf numFmtId="10" fontId="65" fillId="0" borderId="0" applyFill="0" applyBorder="0" applyProtection="0">
      <alignment vertical="top"/>
    </xf>
    <xf numFmtId="10" fontId="65" fillId="0" borderId="0" applyFill="0" applyBorder="0" applyProtection="0">
      <alignment vertical="top"/>
    </xf>
    <xf numFmtId="10" fontId="65" fillId="0" borderId="0" applyFill="0" applyBorder="0" applyProtection="0">
      <alignment vertical="top"/>
    </xf>
    <xf numFmtId="10" fontId="65" fillId="0" borderId="0" applyFill="0" applyBorder="0" applyProtection="0">
      <alignment vertical="top"/>
    </xf>
    <xf numFmtId="10" fontId="65" fillId="0" borderId="0" applyFill="0" applyBorder="0" applyProtection="0">
      <alignment vertical="top"/>
    </xf>
    <xf numFmtId="10" fontId="65" fillId="0" borderId="0" applyFill="0" applyBorder="0" applyProtection="0">
      <alignment vertical="top"/>
    </xf>
    <xf numFmtId="10" fontId="65" fillId="0" borderId="0" applyFill="0" applyBorder="0" applyProtection="0">
      <alignment vertical="top"/>
    </xf>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65" fillId="0" borderId="0" applyFill="0" applyBorder="0" applyProtection="0">
      <alignment vertical="top"/>
    </xf>
    <xf numFmtId="10" fontId="65" fillId="0" borderId="0" applyFill="0" applyBorder="0" applyProtection="0">
      <alignment vertical="top"/>
    </xf>
    <xf numFmtId="10" fontId="65" fillId="0" borderId="0" applyFill="0" applyBorder="0" applyProtection="0">
      <alignment vertical="top"/>
    </xf>
    <xf numFmtId="10" fontId="65" fillId="0" borderId="0" applyFill="0" applyBorder="0" applyProtection="0">
      <alignment vertical="top"/>
    </xf>
    <xf numFmtId="10" fontId="65" fillId="0" borderId="0" applyFill="0" applyBorder="0" applyProtection="0">
      <alignment vertical="top"/>
    </xf>
    <xf numFmtId="10" fontId="65" fillId="0" borderId="0" applyFill="0" applyBorder="0" applyProtection="0">
      <alignment vertical="top"/>
    </xf>
    <xf numFmtId="10" fontId="65" fillId="0" borderId="0" applyFill="0" applyBorder="0" applyProtection="0">
      <alignment vertical="top"/>
    </xf>
    <xf numFmtId="10" fontId="65" fillId="0" borderId="0" applyFill="0" applyBorder="0" applyProtection="0">
      <alignment vertical="top"/>
    </xf>
    <xf numFmtId="10" fontId="65" fillId="0" borderId="0" applyFill="0" applyBorder="0" applyProtection="0">
      <alignment vertical="top"/>
    </xf>
    <xf numFmtId="10" fontId="65" fillId="0" borderId="0" applyFill="0" applyBorder="0" applyProtection="0">
      <alignment vertical="top"/>
    </xf>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65" fillId="0" borderId="0" applyFill="0" applyBorder="0" applyProtection="0">
      <alignment vertical="top"/>
    </xf>
    <xf numFmtId="10" fontId="65" fillId="0" borderId="0" applyFill="0" applyBorder="0" applyProtection="0">
      <alignment vertical="top"/>
    </xf>
    <xf numFmtId="10" fontId="65" fillId="0" borderId="0" applyFill="0" applyBorder="0" applyProtection="0">
      <alignment vertical="top"/>
    </xf>
    <xf numFmtId="10" fontId="65" fillId="0" borderId="0" applyFill="0" applyBorder="0" applyProtection="0">
      <alignment vertical="top"/>
    </xf>
    <xf numFmtId="10" fontId="65" fillId="0" borderId="0" applyFill="0" applyBorder="0" applyProtection="0">
      <alignment vertical="top"/>
    </xf>
    <xf numFmtId="10" fontId="2" fillId="0" borderId="0" applyFont="0" applyFill="0" applyBorder="0" applyAlignment="0" applyProtection="0"/>
    <xf numFmtId="10" fontId="2" fillId="0" borderId="0" applyFont="0" applyFill="0" applyBorder="0" applyAlignment="0" applyProtection="0"/>
    <xf numFmtId="10" fontId="65" fillId="0" borderId="0" applyFill="0" applyBorder="0" applyProtection="0">
      <alignment vertical="top"/>
    </xf>
    <xf numFmtId="10" fontId="2" fillId="0" borderId="0" applyFont="0" applyFill="0" applyBorder="0" applyAlignment="0" applyProtection="0"/>
    <xf numFmtId="10" fontId="2" fillId="0" borderId="0" applyFont="0" applyFill="0" applyBorder="0" applyAlignment="0" applyProtection="0"/>
    <xf numFmtId="10" fontId="65" fillId="0" borderId="0" applyFill="0" applyBorder="0" applyProtection="0">
      <alignment vertical="top"/>
    </xf>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1"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1"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alignment vertical="top"/>
    </xf>
    <xf numFmtId="9" fontId="2" fillId="0" borderId="0" applyFont="0" applyFill="0" applyBorder="0" applyAlignment="0" applyProtection="0"/>
    <xf numFmtId="9" fontId="44" fillId="0" borderId="0" applyFont="0" applyFill="0" applyBorder="0" applyAlignment="0" applyProtection="0"/>
    <xf numFmtId="9" fontId="2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17"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17" fillId="0" borderId="0" applyFont="0" applyFill="0" applyBorder="0" applyAlignment="0" applyProtection="0"/>
    <xf numFmtId="9" fontId="117" fillId="0" borderId="0" applyFont="0" applyFill="0" applyBorder="0" applyAlignment="0" applyProtection="0"/>
    <xf numFmtId="9" fontId="2"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175" fontId="8" fillId="0" borderId="0">
      <alignment vertical="top"/>
    </xf>
    <xf numFmtId="182" fontId="8" fillId="0" borderId="0">
      <alignment vertical="top"/>
    </xf>
    <xf numFmtId="182" fontId="56" fillId="0" borderId="29" applyNumberFormat="0" applyFill="0" applyAlignment="0" applyProtection="0"/>
    <xf numFmtId="182" fontId="56" fillId="0" borderId="29" applyNumberFormat="0" applyFill="0" applyAlignment="0" applyProtection="0"/>
    <xf numFmtId="182" fontId="56" fillId="0" borderId="29" applyNumberFormat="0" applyFill="0" applyAlignment="0" applyProtection="0"/>
    <xf numFmtId="182" fontId="56" fillId="0" borderId="29" applyNumberFormat="0" applyFill="0" applyAlignment="0" applyProtection="0"/>
    <xf numFmtId="182" fontId="56" fillId="0" borderId="29" applyNumberFormat="0" applyFill="0" applyAlignment="0" applyProtection="0"/>
    <xf numFmtId="182" fontId="56" fillId="0" borderId="29" applyNumberFormat="0" applyFill="0" applyAlignment="0" applyProtection="0"/>
    <xf numFmtId="0" fontId="56" fillId="0" borderId="29" applyNumberFormat="0" applyFill="0" applyAlignment="0" applyProtection="0"/>
    <xf numFmtId="182" fontId="56" fillId="0" borderId="29" applyNumberFormat="0" applyFill="0" applyAlignment="0" applyProtection="0"/>
    <xf numFmtId="0" fontId="56" fillId="0" borderId="29" applyNumberFormat="0" applyFill="0" applyAlignment="0" applyProtection="0"/>
    <xf numFmtId="0" fontId="56" fillId="0" borderId="29" applyNumberFormat="0" applyFill="0" applyAlignment="0" applyProtection="0"/>
    <xf numFmtId="0" fontId="56" fillId="0" borderId="29" applyNumberFormat="0" applyFill="0" applyAlignment="0" applyProtection="0"/>
    <xf numFmtId="0" fontId="56" fillId="0" borderId="29" applyNumberFormat="0" applyFill="0" applyAlignment="0" applyProtection="0"/>
    <xf numFmtId="0" fontId="56" fillId="0" borderId="29" applyNumberFormat="0" applyFill="0" applyAlignment="0" applyProtection="0"/>
    <xf numFmtId="0" fontId="56" fillId="0" borderId="29" applyNumberFormat="0" applyFill="0" applyAlignment="0" applyProtection="0"/>
    <xf numFmtId="0" fontId="56" fillId="0" borderId="29" applyNumberFormat="0" applyFill="0" applyAlignment="0" applyProtection="0"/>
    <xf numFmtId="0" fontId="56" fillId="0" borderId="29" applyNumberFormat="0" applyFill="0" applyAlignment="0" applyProtection="0"/>
    <xf numFmtId="0" fontId="56" fillId="0" borderId="29" applyNumberFormat="0" applyFill="0" applyAlignment="0" applyProtection="0"/>
    <xf numFmtId="0" fontId="56" fillId="0" borderId="29" applyNumberFormat="0" applyFill="0" applyAlignment="0" applyProtection="0"/>
    <xf numFmtId="0" fontId="56" fillId="0" borderId="29" applyNumberFormat="0" applyFill="0" applyAlignment="0" applyProtection="0"/>
    <xf numFmtId="0" fontId="56" fillId="0" borderId="29" applyNumberFormat="0" applyFill="0" applyAlignment="0" applyProtection="0"/>
    <xf numFmtId="0" fontId="56" fillId="0" borderId="29" applyNumberFormat="0" applyFill="0" applyAlignment="0" applyProtection="0"/>
    <xf numFmtId="0" fontId="56" fillId="0" borderId="29" applyNumberFormat="0" applyFill="0" applyAlignment="0" applyProtection="0"/>
    <xf numFmtId="0" fontId="56" fillId="0" borderId="29" applyNumberFormat="0" applyFill="0" applyAlignment="0" applyProtection="0"/>
    <xf numFmtId="0" fontId="56" fillId="0" borderId="29" applyNumberFormat="0" applyFill="0" applyAlignment="0" applyProtection="0"/>
    <xf numFmtId="170" fontId="11" fillId="0" borderId="7">
      <alignment horizontal="center"/>
    </xf>
    <xf numFmtId="170" fontId="11" fillId="0" borderId="7">
      <alignment horizontal="center"/>
    </xf>
    <xf numFmtId="0" fontId="30" fillId="3" borderId="8">
      <alignment horizontal="center" vertical="top" wrapText="1"/>
    </xf>
    <xf numFmtId="0" fontId="86" fillId="27" borderId="27" applyNumberFormat="0" applyFont="0" applyAlignment="0" applyProtection="0">
      <alignment vertical="center"/>
    </xf>
    <xf numFmtId="0" fontId="86" fillId="27" borderId="27" applyNumberFormat="0" applyFont="0" applyAlignment="0" applyProtection="0">
      <alignment vertical="center"/>
    </xf>
    <xf numFmtId="0" fontId="86" fillId="27" borderId="27" applyNumberFormat="0" applyFont="0" applyAlignment="0" applyProtection="0">
      <alignment vertical="center"/>
    </xf>
    <xf numFmtId="0" fontId="86" fillId="27" borderId="27" applyNumberFormat="0" applyFont="0" applyAlignment="0" applyProtection="0">
      <alignment vertical="center"/>
    </xf>
    <xf numFmtId="0" fontId="98" fillId="0" borderId="29" applyNumberFormat="0" applyFill="0" applyAlignment="0" applyProtection="0">
      <alignment vertical="center"/>
    </xf>
    <xf numFmtId="0" fontId="98" fillId="0" borderId="29" applyNumberFormat="0" applyFill="0" applyAlignment="0" applyProtection="0">
      <alignment vertical="center"/>
    </xf>
    <xf numFmtId="0" fontId="98" fillId="0" borderId="29" applyNumberFormat="0" applyFill="0" applyAlignment="0" applyProtection="0">
      <alignment vertical="center"/>
    </xf>
    <xf numFmtId="0" fontId="98" fillId="0" borderId="29" applyNumberFormat="0" applyFill="0" applyAlignment="0" applyProtection="0">
      <alignment vertical="center"/>
    </xf>
    <xf numFmtId="0" fontId="107" fillId="24" borderId="18" applyNumberFormat="0" applyAlignment="0" applyProtection="0">
      <alignment vertical="center"/>
    </xf>
    <xf numFmtId="0" fontId="107" fillId="24" borderId="18" applyNumberFormat="0" applyAlignment="0" applyProtection="0">
      <alignment vertical="center"/>
    </xf>
    <xf numFmtId="0" fontId="107" fillId="24" borderId="18" applyNumberFormat="0" applyAlignment="0" applyProtection="0">
      <alignment vertical="center"/>
    </xf>
    <xf numFmtId="0" fontId="107" fillId="24" borderId="18" applyNumberFormat="0" applyAlignment="0" applyProtection="0">
      <alignment vertical="center"/>
    </xf>
    <xf numFmtId="0" fontId="110" fillId="11" borderId="18" applyNumberFormat="0" applyAlignment="0" applyProtection="0">
      <alignment vertical="center"/>
    </xf>
    <xf numFmtId="0" fontId="110" fillId="11" borderId="18" applyNumberFormat="0" applyAlignment="0" applyProtection="0">
      <alignment vertical="center"/>
    </xf>
    <xf numFmtId="0" fontId="110" fillId="11" borderId="18" applyNumberFormat="0" applyAlignment="0" applyProtection="0">
      <alignment vertical="center"/>
    </xf>
    <xf numFmtId="0" fontId="110" fillId="11" borderId="18" applyNumberFormat="0" applyAlignment="0" applyProtection="0">
      <alignment vertical="center"/>
    </xf>
    <xf numFmtId="0" fontId="111" fillId="24" borderId="28" applyNumberFormat="0" applyAlignment="0" applyProtection="0">
      <alignment vertical="center"/>
    </xf>
    <xf numFmtId="0" fontId="111" fillId="24" borderId="28" applyNumberFormat="0" applyAlignment="0" applyProtection="0">
      <alignment vertical="center"/>
    </xf>
    <xf numFmtId="0" fontId="111" fillId="24" borderId="28" applyNumberFormat="0" applyAlignment="0" applyProtection="0">
      <alignment vertical="center"/>
    </xf>
    <xf numFmtId="0" fontId="111" fillId="24" borderId="28" applyNumberFormat="0" applyAlignment="0" applyProtection="0">
      <alignment vertical="center"/>
    </xf>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22" fillId="0" borderId="0" applyFill="0" applyBorder="0" applyAlignment="0" applyProtection="0"/>
    <xf numFmtId="43"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0" fontId="68" fillId="0" borderId="21">
      <alignment horizontal="center" vertical="top" wrapText="1"/>
    </xf>
    <xf numFmtId="0" fontId="68" fillId="0" borderId="21">
      <alignment horizontal="center" vertical="top" wrapText="1"/>
    </xf>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2" fillId="0" borderId="0"/>
    <xf numFmtId="0" fontId="22" fillId="0" borderId="0"/>
    <xf numFmtId="9" fontId="22" fillId="0" borderId="0" applyFont="0" applyFill="0" applyBorder="0" applyAlignment="0" applyProtection="0"/>
    <xf numFmtId="9" fontId="22" fillId="0" borderId="0" applyFont="0" applyFill="0" applyBorder="0" applyAlignment="0" applyProtection="0"/>
    <xf numFmtId="9" fontId="44"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44" fillId="0" borderId="0" applyFont="0" applyFill="0" applyBorder="0" applyAlignment="0" applyProtection="0"/>
    <xf numFmtId="0" fontId="33" fillId="0" borderId="0"/>
    <xf numFmtId="0" fontId="44" fillId="0" borderId="0"/>
    <xf numFmtId="0" fontId="122" fillId="0" borderId="0"/>
    <xf numFmtId="0" fontId="44" fillId="0" borderId="0"/>
    <xf numFmtId="0" fontId="2" fillId="0" borderId="0"/>
    <xf numFmtId="0" fontId="44" fillId="0" borderId="0"/>
    <xf numFmtId="0" fontId="2" fillId="0" borderId="0"/>
    <xf numFmtId="0" fontId="2" fillId="0" borderId="0"/>
    <xf numFmtId="0" fontId="2" fillId="0" borderId="0"/>
    <xf numFmtId="43" fontId="2" fillId="0" borderId="0" applyFont="0" applyFill="0" applyBorder="0" applyAlignment="0" applyProtection="0"/>
    <xf numFmtId="43" fontId="44" fillId="0" borderId="0" applyFont="0" applyFill="0" applyBorder="0" applyAlignment="0" applyProtection="0"/>
    <xf numFmtId="9" fontId="44" fillId="0" borderId="0" applyFont="0" applyFill="0" applyBorder="0" applyAlignment="0" applyProtection="0"/>
    <xf numFmtId="0" fontId="2" fillId="0" borderId="0"/>
    <xf numFmtId="9" fontId="44" fillId="0" borderId="0" applyFont="0" applyFill="0" applyBorder="0" applyAlignment="0" applyProtection="0"/>
    <xf numFmtId="41" fontId="2" fillId="0" borderId="0" applyFont="0" applyFill="0" applyBorder="0" applyAlignment="0" applyProtection="0"/>
    <xf numFmtId="192" fontId="2" fillId="0" borderId="0" applyFont="0" applyFill="0" applyBorder="0" applyAlignment="0" applyProtection="0"/>
    <xf numFmtId="193" fontId="2" fillId="0" borderId="0" applyFont="0" applyFill="0" applyBorder="0" applyAlignment="0" applyProtection="0"/>
    <xf numFmtId="43" fontId="44" fillId="0" borderId="0" applyFont="0" applyFill="0" applyBorder="0" applyAlignment="0" applyProtection="0"/>
    <xf numFmtId="0" fontId="44" fillId="0" borderId="0"/>
    <xf numFmtId="0" fontId="44" fillId="0" borderId="0"/>
    <xf numFmtId="43" fontId="44" fillId="0" borderId="0" applyFont="0" applyFill="0" applyBorder="0" applyAlignment="0" applyProtection="0"/>
    <xf numFmtId="194" fontId="2" fillId="0" borderId="0" applyFill="0" applyBorder="0" applyAlignment="0" applyProtection="0"/>
    <xf numFmtId="0" fontId="2" fillId="0" borderId="0"/>
    <xf numFmtId="43" fontId="2" fillId="0" borderId="0" applyFont="0" applyFill="0" applyBorder="0" applyAlignment="0" applyProtection="0"/>
    <xf numFmtId="0" fontId="2" fillId="0" borderId="0"/>
    <xf numFmtId="9" fontId="2" fillId="0" borderId="0" applyFont="0" applyFill="0" applyBorder="0" applyAlignment="0" applyProtection="0"/>
    <xf numFmtId="43" fontId="1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9" fontId="44" fillId="0" borderId="0" applyFont="0" applyFill="0" applyBorder="0" applyAlignment="0" applyProtection="0"/>
    <xf numFmtId="43" fontId="44" fillId="0" borderId="0" applyFont="0" applyFill="0" applyBorder="0" applyAlignment="0" applyProtection="0"/>
    <xf numFmtId="9" fontId="44" fillId="0" borderId="0" applyFont="0" applyFill="0" applyBorder="0" applyAlignment="0" applyProtection="0"/>
    <xf numFmtId="0" fontId="127" fillId="0" borderId="0"/>
    <xf numFmtId="43" fontId="44" fillId="0" borderId="0" applyFont="0" applyFill="0" applyBorder="0" applyAlignment="0" applyProtection="0"/>
    <xf numFmtId="0" fontId="2" fillId="0" borderId="0"/>
    <xf numFmtId="0" fontId="2" fillId="0" borderId="0"/>
    <xf numFmtId="0" fontId="2" fillId="0" borderId="0"/>
    <xf numFmtId="0" fontId="33" fillId="0" borderId="0"/>
    <xf numFmtId="0" fontId="44" fillId="0" borderId="0"/>
    <xf numFmtId="0" fontId="2" fillId="0" borderId="0"/>
    <xf numFmtId="0" fontId="2" fillId="0" borderId="0"/>
    <xf numFmtId="0" fontId="2" fillId="0" borderId="0"/>
    <xf numFmtId="43" fontId="2" fillId="0" borderId="0" applyFont="0" applyFill="0" applyBorder="0" applyAlignment="0" applyProtection="0"/>
    <xf numFmtId="0" fontId="44" fillId="0" borderId="0"/>
    <xf numFmtId="0" fontId="139" fillId="0" borderId="0"/>
    <xf numFmtId="0" fontId="44" fillId="0" borderId="0"/>
    <xf numFmtId="43" fontId="44" fillId="0" borderId="0" applyFont="0" applyFill="0" applyBorder="0" applyAlignment="0" applyProtection="0"/>
    <xf numFmtId="9" fontId="44" fillId="0" borderId="0" applyFont="0" applyFill="0" applyBorder="0" applyAlignment="0" applyProtection="0"/>
  </cellStyleXfs>
  <cellXfs count="986">
    <xf numFmtId="0" fontId="0" fillId="0" borderId="0" xfId="0"/>
    <xf numFmtId="0" fontId="124" fillId="0" borderId="0" xfId="0" applyFont="1"/>
    <xf numFmtId="0" fontId="124" fillId="0" borderId="0" xfId="2437" applyFont="1" applyAlignment="1">
      <alignment vertical="center"/>
    </xf>
    <xf numFmtId="0" fontId="124" fillId="0" borderId="0" xfId="2437" applyFont="1"/>
    <xf numFmtId="0" fontId="124" fillId="0" borderId="0" xfId="11417" applyFont="1" applyAlignment="1">
      <alignment vertical="center"/>
    </xf>
    <xf numFmtId="0" fontId="124" fillId="0" borderId="0" xfId="19458" applyFont="1"/>
    <xf numFmtId="0" fontId="124" fillId="0" borderId="0" xfId="19459" applyFont="1" applyAlignment="1">
      <alignment vertical="center"/>
    </xf>
    <xf numFmtId="0" fontId="126" fillId="0" borderId="0" xfId="11417" applyFont="1" applyAlignment="1">
      <alignment horizontal="left" vertical="center"/>
    </xf>
    <xf numFmtId="0" fontId="127" fillId="4" borderId="3" xfId="19494" applyFill="1" applyBorder="1" applyAlignment="1">
      <alignment vertical="top"/>
    </xf>
    <xf numFmtId="0" fontId="127" fillId="0" borderId="0" xfId="19494" applyAlignment="1">
      <alignment vertical="top"/>
    </xf>
    <xf numFmtId="0" fontId="121" fillId="50" borderId="3" xfId="19458" applyFont="1" applyFill="1" applyBorder="1" applyAlignment="1">
      <alignment horizontal="center" vertical="center" wrapText="1"/>
    </xf>
    <xf numFmtId="0" fontId="121" fillId="50" borderId="41" xfId="19458" applyFont="1" applyFill="1" applyBorder="1" applyAlignment="1">
      <alignment horizontal="center" vertical="center" wrapText="1"/>
    </xf>
    <xf numFmtId="0" fontId="14" fillId="0" borderId="49" xfId="19458" applyFont="1" applyBorder="1" applyAlignment="1">
      <alignment vertical="top"/>
    </xf>
    <xf numFmtId="0" fontId="14" fillId="0" borderId="45" xfId="19460" applyFont="1" applyBorder="1" applyAlignment="1">
      <alignment horizontal="center" vertical="top"/>
    </xf>
    <xf numFmtId="0" fontId="14" fillId="44" borderId="49" xfId="19458" applyFont="1" applyFill="1" applyBorder="1" applyAlignment="1">
      <alignment vertical="top"/>
    </xf>
    <xf numFmtId="0" fontId="127" fillId="44" borderId="0" xfId="19494" applyFill="1" applyAlignment="1">
      <alignment vertical="top"/>
    </xf>
    <xf numFmtId="0" fontId="127" fillId="44" borderId="3" xfId="19494" applyFill="1" applyBorder="1" applyAlignment="1">
      <alignment vertical="top"/>
    </xf>
    <xf numFmtId="4" fontId="127" fillId="44" borderId="3" xfId="19494" applyNumberFormat="1" applyFill="1" applyBorder="1" applyAlignment="1">
      <alignment horizontal="right" vertical="top"/>
    </xf>
    <xf numFmtId="0" fontId="127" fillId="0" borderId="0" xfId="19494"/>
    <xf numFmtId="164" fontId="0" fillId="0" borderId="0" xfId="8783" applyNumberFormat="1" applyFont="1"/>
    <xf numFmtId="0" fontId="120" fillId="0" borderId="0" xfId="19494" applyFont="1" applyAlignment="1">
      <alignment horizontal="center" vertical="center" wrapText="1"/>
    </xf>
    <xf numFmtId="0" fontId="2" fillId="0" borderId="0" xfId="19494" applyFont="1" applyAlignment="1">
      <alignment vertical="top"/>
    </xf>
    <xf numFmtId="0" fontId="2" fillId="0" borderId="0" xfId="19494" applyFont="1"/>
    <xf numFmtId="0" fontId="120" fillId="47" borderId="3" xfId="19494" applyFont="1" applyFill="1" applyBorder="1" applyAlignment="1">
      <alignment horizontal="center" vertical="center" wrapText="1"/>
    </xf>
    <xf numFmtId="0" fontId="129" fillId="47" borderId="3" xfId="7148" quotePrefix="1" applyNumberFormat="1" applyFont="1" applyFill="1" applyBorder="1" applyAlignment="1">
      <alignment horizontal="center" vertical="center" wrapText="1"/>
    </xf>
    <xf numFmtId="0" fontId="130" fillId="47" borderId="3" xfId="7148" applyNumberFormat="1" applyFont="1" applyFill="1" applyBorder="1" applyAlignment="1">
      <alignment horizontal="center" vertical="center" wrapText="1"/>
    </xf>
    <xf numFmtId="0" fontId="127" fillId="0" borderId="3" xfId="19494" applyBorder="1"/>
    <xf numFmtId="0" fontId="120" fillId="0" borderId="3" xfId="19494" applyFont="1" applyBorder="1"/>
    <xf numFmtId="197" fontId="33" fillId="0" borderId="3" xfId="7148" applyNumberFormat="1" applyFont="1" applyBorder="1"/>
    <xf numFmtId="164" fontId="44" fillId="5" borderId="3" xfId="8801" applyNumberFormat="1" applyFill="1" applyBorder="1"/>
    <xf numFmtId="164" fontId="0" fillId="0" borderId="3" xfId="8783" applyNumberFormat="1" applyFont="1" applyBorder="1"/>
    <xf numFmtId="0" fontId="127" fillId="46" borderId="3" xfId="19494" applyFill="1" applyBorder="1"/>
    <xf numFmtId="0" fontId="120" fillId="46" borderId="3" xfId="19494" applyFont="1" applyFill="1" applyBorder="1"/>
    <xf numFmtId="197" fontId="129" fillId="48" borderId="3" xfId="7148" applyNumberFormat="1" applyFont="1" applyFill="1" applyBorder="1"/>
    <xf numFmtId="197" fontId="131" fillId="48" borderId="3" xfId="7148" applyNumberFormat="1" applyFont="1" applyFill="1" applyBorder="1"/>
    <xf numFmtId="164" fontId="44" fillId="0" borderId="3" xfId="8801" applyNumberFormat="1" applyBorder="1"/>
    <xf numFmtId="4" fontId="127" fillId="0" borderId="0" xfId="19494" applyNumberFormat="1"/>
    <xf numFmtId="0" fontId="132" fillId="0" borderId="3" xfId="19494" applyFont="1" applyBorder="1"/>
    <xf numFmtId="197" fontId="127" fillId="0" borderId="0" xfId="19494" applyNumberFormat="1"/>
    <xf numFmtId="0" fontId="2" fillId="0" borderId="3" xfId="19494" applyFont="1" applyBorder="1"/>
    <xf numFmtId="164" fontId="133" fillId="0" borderId="3" xfId="8801" applyNumberFormat="1" applyFont="1" applyBorder="1"/>
    <xf numFmtId="43" fontId="127" fillId="0" borderId="0" xfId="19494" applyNumberFormat="1"/>
    <xf numFmtId="164" fontId="115" fillId="0" borderId="3" xfId="8801" applyNumberFormat="1" applyFont="1" applyBorder="1"/>
    <xf numFmtId="0" fontId="2" fillId="0" borderId="3" xfId="19458" applyBorder="1"/>
    <xf numFmtId="0" fontId="132" fillId="0" borderId="3" xfId="19458" applyFont="1" applyBorder="1"/>
    <xf numFmtId="164" fontId="44" fillId="0" borderId="3" xfId="19495" applyNumberFormat="1" applyBorder="1"/>
    <xf numFmtId="0" fontId="2" fillId="0" borderId="0" xfId="19458"/>
    <xf numFmtId="0" fontId="120" fillId="0" borderId="3" xfId="19458" applyFont="1" applyBorder="1"/>
    <xf numFmtId="0" fontId="134" fillId="0" borderId="3" xfId="19494" applyFont="1" applyBorder="1"/>
    <xf numFmtId="0" fontId="2" fillId="46" borderId="3" xfId="19458" applyFill="1" applyBorder="1"/>
    <xf numFmtId="0" fontId="120" fillId="46" borderId="3" xfId="19458" applyFont="1" applyFill="1" applyBorder="1"/>
    <xf numFmtId="0" fontId="14" fillId="0" borderId="50" xfId="19458" applyFont="1" applyBorder="1" applyAlignment="1">
      <alignment vertical="top"/>
    </xf>
    <xf numFmtId="0" fontId="33" fillId="0" borderId="51" xfId="19494" applyFont="1" applyBorder="1" applyAlignment="1">
      <alignment vertical="top"/>
    </xf>
    <xf numFmtId="0" fontId="33" fillId="0" borderId="52" xfId="19494" applyFont="1" applyBorder="1" applyAlignment="1">
      <alignment vertical="top"/>
    </xf>
    <xf numFmtId="0" fontId="14" fillId="0" borderId="3" xfId="19458" applyFont="1" applyBorder="1" applyAlignment="1">
      <alignment vertical="top"/>
    </xf>
    <xf numFmtId="0" fontId="14" fillId="0" borderId="3" xfId="19458" applyFont="1" applyBorder="1"/>
    <xf numFmtId="0" fontId="2" fillId="0" borderId="51" xfId="19498" applyBorder="1" applyAlignment="1">
      <alignment vertical="top"/>
    </xf>
    <xf numFmtId="0" fontId="2" fillId="0" borderId="52" xfId="19498" applyBorder="1" applyAlignment="1">
      <alignment vertical="top"/>
    </xf>
    <xf numFmtId="0" fontId="14" fillId="0" borderId="3" xfId="2437" applyFont="1" applyBorder="1" applyAlignment="1">
      <alignment horizontal="left"/>
    </xf>
    <xf numFmtId="0" fontId="33" fillId="53" borderId="51" xfId="19494" applyFont="1" applyFill="1" applyBorder="1" applyAlignment="1">
      <alignment vertical="top"/>
    </xf>
    <xf numFmtId="0" fontId="0" fillId="0" borderId="0" xfId="0" applyAlignment="1">
      <alignment vertical="top"/>
    </xf>
    <xf numFmtId="4" fontId="0" fillId="0" borderId="0" xfId="0" applyNumberFormat="1" applyAlignment="1">
      <alignment horizontal="right" vertical="top"/>
    </xf>
    <xf numFmtId="0" fontId="0" fillId="45" borderId="3" xfId="0" applyFill="1" applyBorder="1" applyAlignment="1">
      <alignment vertical="top"/>
    </xf>
    <xf numFmtId="4" fontId="0" fillId="45" borderId="3" xfId="0" applyNumberFormat="1" applyFill="1" applyBorder="1" applyAlignment="1">
      <alignment horizontal="right" vertical="top"/>
    </xf>
    <xf numFmtId="164" fontId="0" fillId="0" borderId="0" xfId="0" applyNumberFormat="1"/>
    <xf numFmtId="0" fontId="124" fillId="5" borderId="0" xfId="0" applyFont="1" applyFill="1" applyAlignment="1">
      <alignment horizontal="left"/>
    </xf>
    <xf numFmtId="164" fontId="129" fillId="47" borderId="3" xfId="2373" applyNumberFormat="1" applyFont="1" applyFill="1" applyBorder="1" applyAlignment="1">
      <alignment horizontal="center" vertical="center" wrapText="1"/>
    </xf>
    <xf numFmtId="164" fontId="116" fillId="5" borderId="3" xfId="2373" applyNumberFormat="1" applyFont="1" applyFill="1" applyBorder="1"/>
    <xf numFmtId="164" fontId="33" fillId="48" borderId="3" xfId="2373" applyNumberFormat="1" applyFont="1" applyFill="1" applyBorder="1"/>
    <xf numFmtId="164" fontId="116" fillId="0" borderId="3" xfId="2373" applyNumberFormat="1" applyFont="1" applyBorder="1"/>
    <xf numFmtId="164" fontId="127" fillId="0" borderId="3" xfId="2373" applyNumberFormat="1" applyFont="1" applyBorder="1"/>
    <xf numFmtId="0" fontId="127" fillId="52" borderId="0" xfId="19494" applyFill="1" applyAlignment="1">
      <alignment vertical="top"/>
    </xf>
    <xf numFmtId="0" fontId="127" fillId="54" borderId="0" xfId="19494" applyFill="1" applyAlignment="1">
      <alignment vertical="top"/>
    </xf>
    <xf numFmtId="14" fontId="0" fillId="0" borderId="0" xfId="0" applyNumberFormat="1" applyAlignment="1">
      <alignment horizontal="right" vertical="top"/>
    </xf>
    <xf numFmtId="14" fontId="0" fillId="45" borderId="3" xfId="0" applyNumberFormat="1" applyFill="1" applyBorder="1" applyAlignment="1">
      <alignment horizontal="right" vertical="top"/>
    </xf>
    <xf numFmtId="0" fontId="129" fillId="5" borderId="3" xfId="0" applyFont="1" applyFill="1" applyBorder="1" applyAlignment="1">
      <alignment vertical="top"/>
    </xf>
    <xf numFmtId="0" fontId="129" fillId="5" borderId="3" xfId="0" applyFont="1" applyFill="1" applyBorder="1" applyAlignment="1">
      <alignment vertical="top" wrapText="1"/>
    </xf>
    <xf numFmtId="197" fontId="129" fillId="5" borderId="3" xfId="2472" applyNumberFormat="1" applyFont="1" applyFill="1" applyBorder="1" applyAlignment="1">
      <alignment vertical="top" wrapText="1"/>
    </xf>
    <xf numFmtId="0" fontId="40" fillId="55" borderId="3" xfId="0" applyFont="1" applyFill="1" applyBorder="1" applyAlignment="1">
      <alignment vertical="top"/>
    </xf>
    <xf numFmtId="197" fontId="40" fillId="55" borderId="3" xfId="7148" applyNumberFormat="1" applyFont="1" applyFill="1" applyBorder="1"/>
    <xf numFmtId="164" fontId="40" fillId="5" borderId="3" xfId="2382" applyNumberFormat="1" applyFont="1" applyFill="1" applyBorder="1"/>
    <xf numFmtId="43" fontId="40" fillId="5" borderId="3" xfId="2382" applyFont="1" applyFill="1" applyBorder="1"/>
    <xf numFmtId="164" fontId="135" fillId="5" borderId="3" xfId="2382" applyNumberFormat="1" applyFont="1" applyFill="1" applyBorder="1"/>
    <xf numFmtId="0" fontId="40" fillId="0" borderId="3" xfId="19501" applyFont="1" applyBorder="1" applyAlignment="1">
      <alignment horizontal="justify" vertical="top"/>
    </xf>
    <xf numFmtId="0" fontId="40" fillId="5" borderId="3" xfId="0" applyFont="1" applyFill="1" applyBorder="1" applyAlignment="1">
      <alignment vertical="center"/>
    </xf>
    <xf numFmtId="164" fontId="135" fillId="5" borderId="3" xfId="2384" applyNumberFormat="1" applyFont="1" applyFill="1" applyBorder="1"/>
    <xf numFmtId="0" fontId="40" fillId="5" borderId="3" xfId="19500" applyFont="1" applyFill="1" applyBorder="1"/>
    <xf numFmtId="43" fontId="135" fillId="5" borderId="3" xfId="2382" applyFont="1" applyFill="1" applyBorder="1"/>
    <xf numFmtId="0" fontId="40" fillId="56" borderId="3" xfId="19500" applyFont="1" applyFill="1" applyBorder="1"/>
    <xf numFmtId="0" fontId="40" fillId="56" borderId="3" xfId="19455" applyFont="1" applyFill="1" applyBorder="1"/>
    <xf numFmtId="164" fontId="136" fillId="5" borderId="3" xfId="2382" applyNumberFormat="1" applyFont="1" applyFill="1" applyBorder="1"/>
    <xf numFmtId="197" fontId="40" fillId="56" borderId="3" xfId="7148" applyNumberFormat="1" applyFont="1" applyFill="1" applyBorder="1"/>
    <xf numFmtId="43" fontId="137" fillId="5" borderId="3" xfId="2382" applyFont="1" applyFill="1" applyBorder="1"/>
    <xf numFmtId="0" fontId="40" fillId="0" borderId="0" xfId="19460" applyFont="1" applyAlignment="1">
      <alignment horizontal="center" vertical="top"/>
    </xf>
    <xf numFmtId="0" fontId="40" fillId="0" borderId="0" xfId="19460" applyFont="1" applyAlignment="1">
      <alignment vertical="top"/>
    </xf>
    <xf numFmtId="0" fontId="40" fillId="0" borderId="0" xfId="19460" applyFont="1" applyAlignment="1">
      <alignment horizontal="right" vertical="top"/>
    </xf>
    <xf numFmtId="43" fontId="40" fillId="0" borderId="0" xfId="2382" applyFont="1" applyAlignment="1">
      <alignment horizontal="right" vertical="top"/>
    </xf>
    <xf numFmtId="0" fontId="40" fillId="0" borderId="0" xfId="19460" applyFont="1" applyAlignment="1">
      <alignment horizontal="left" vertical="top"/>
    </xf>
    <xf numFmtId="0" fontId="127" fillId="57" borderId="0" xfId="19494" applyFill="1" applyAlignment="1">
      <alignment vertical="top"/>
    </xf>
    <xf numFmtId="0" fontId="120" fillId="0" borderId="0" xfId="0" applyFont="1" applyAlignment="1">
      <alignment vertical="top"/>
    </xf>
    <xf numFmtId="0" fontId="2" fillId="0" borderId="0" xfId="0" applyFont="1" applyAlignment="1">
      <alignment vertical="top"/>
    </xf>
    <xf numFmtId="0" fontId="2" fillId="46" borderId="4" xfId="0" applyFont="1" applyFill="1" applyBorder="1" applyAlignment="1">
      <alignment vertical="top"/>
    </xf>
    <xf numFmtId="0" fontId="120" fillId="58" borderId="53" xfId="0" applyFont="1" applyFill="1" applyBorder="1" applyAlignment="1">
      <alignment vertical="top" wrapText="1"/>
    </xf>
    <xf numFmtId="0" fontId="138" fillId="5" borderId="54" xfId="0" applyFont="1" applyFill="1" applyBorder="1" applyAlignment="1">
      <alignment vertical="top"/>
    </xf>
    <xf numFmtId="4" fontId="2" fillId="5" borderId="54" xfId="0" applyNumberFormat="1" applyFont="1" applyFill="1" applyBorder="1" applyAlignment="1">
      <alignment vertical="top"/>
    </xf>
    <xf numFmtId="164" fontId="2" fillId="5" borderId="54" xfId="8783" applyNumberFormat="1" applyFont="1" applyFill="1" applyBorder="1" applyAlignment="1">
      <alignment horizontal="right" vertical="top"/>
    </xf>
    <xf numFmtId="0" fontId="42" fillId="0" borderId="0" xfId="0" applyFont="1"/>
    <xf numFmtId="0" fontId="42" fillId="0" borderId="45" xfId="0" applyFont="1" applyBorder="1"/>
    <xf numFmtId="164" fontId="120" fillId="48" borderId="55" xfId="8783" applyNumberFormat="1" applyFont="1" applyFill="1" applyBorder="1" applyAlignment="1">
      <alignment horizontal="right" vertical="top"/>
    </xf>
    <xf numFmtId="164" fontId="120" fillId="48" borderId="54" xfId="8783" applyNumberFormat="1" applyFont="1" applyFill="1" applyBorder="1" applyAlignment="1">
      <alignment horizontal="right" vertical="top"/>
    </xf>
    <xf numFmtId="0" fontId="2" fillId="5" borderId="54" xfId="0" applyFont="1" applyFill="1" applyBorder="1" applyAlignment="1">
      <alignment vertical="top"/>
    </xf>
    <xf numFmtId="164" fontId="2" fillId="44" borderId="54" xfId="8783" applyNumberFormat="1" applyFont="1" applyFill="1" applyBorder="1" applyAlignment="1">
      <alignment horizontal="right" vertical="top"/>
    </xf>
    <xf numFmtId="197" fontId="42" fillId="44" borderId="45" xfId="7148" applyNumberFormat="1" applyFont="1" applyFill="1" applyBorder="1"/>
    <xf numFmtId="0" fontId="2" fillId="0" borderId="54" xfId="0" applyFont="1" applyBorder="1" applyAlignment="1">
      <alignment vertical="top"/>
    </xf>
    <xf numFmtId="164" fontId="120" fillId="48" borderId="56" xfId="2382" applyNumberFormat="1" applyFont="1" applyFill="1" applyBorder="1" applyAlignment="1">
      <alignment horizontal="right" vertical="top"/>
    </xf>
    <xf numFmtId="43" fontId="0" fillId="0" borderId="0" xfId="0" applyNumberFormat="1"/>
    <xf numFmtId="164" fontId="120" fillId="48" borderId="56" xfId="8783" applyNumberFormat="1" applyFont="1" applyFill="1" applyBorder="1" applyAlignment="1">
      <alignment horizontal="right" vertical="top"/>
    </xf>
    <xf numFmtId="0" fontId="120" fillId="59" borderId="53" xfId="0" applyFont="1" applyFill="1" applyBorder="1" applyAlignment="1">
      <alignment horizontal="center" vertical="top"/>
    </xf>
    <xf numFmtId="0" fontId="120" fillId="59" borderId="53" xfId="0" applyFont="1" applyFill="1" applyBorder="1" applyAlignment="1">
      <alignment vertical="top"/>
    </xf>
    <xf numFmtId="164" fontId="120" fillId="59" borderId="53" xfId="8783" applyNumberFormat="1" applyFont="1" applyFill="1" applyBorder="1" applyAlignment="1">
      <alignment vertical="top"/>
    </xf>
    <xf numFmtId="164" fontId="0" fillId="0" borderId="0" xfId="2382" applyNumberFormat="1" applyFont="1"/>
    <xf numFmtId="0" fontId="120" fillId="49" borderId="3" xfId="19458" applyFont="1" applyFill="1" applyBorder="1" applyAlignment="1">
      <alignment horizontal="center" vertical="center"/>
    </xf>
    <xf numFmtId="197" fontId="2" fillId="51" borderId="3" xfId="19458" applyNumberFormat="1" applyFill="1" applyBorder="1"/>
    <xf numFmtId="197" fontId="2" fillId="51" borderId="3" xfId="2472" applyNumberFormat="1" applyFont="1" applyFill="1" applyBorder="1"/>
    <xf numFmtId="4" fontId="0" fillId="44" borderId="0" xfId="0" applyNumberFormat="1" applyFill="1" applyAlignment="1">
      <alignment horizontal="right" vertical="top"/>
    </xf>
    <xf numFmtId="0" fontId="14" fillId="44" borderId="45" xfId="19460" applyFont="1" applyFill="1" applyBorder="1" applyAlignment="1">
      <alignment horizontal="center" vertical="top"/>
    </xf>
    <xf numFmtId="0" fontId="124" fillId="44" borderId="0" xfId="19458" applyFont="1" applyFill="1" applyAlignment="1">
      <alignment vertical="center"/>
    </xf>
    <xf numFmtId="0" fontId="14" fillId="61" borderId="45" xfId="19460" applyFont="1" applyFill="1" applyBorder="1" applyAlignment="1">
      <alignment horizontal="center" vertical="top"/>
    </xf>
    <xf numFmtId="0" fontId="0" fillId="61" borderId="0" xfId="0" applyFill="1" applyAlignment="1">
      <alignment vertical="top"/>
    </xf>
    <xf numFmtId="0" fontId="0" fillId="44" borderId="0" xfId="0" applyFill="1" applyAlignment="1">
      <alignment vertical="top"/>
    </xf>
    <xf numFmtId="164" fontId="42" fillId="0" borderId="0" xfId="2382" applyNumberFormat="1" applyFont="1" applyFill="1" applyBorder="1"/>
    <xf numFmtId="164" fontId="123" fillId="0" borderId="0" xfId="2382" applyNumberFormat="1" applyFont="1" applyFill="1" applyBorder="1"/>
    <xf numFmtId="164" fontId="42" fillId="0" borderId="0" xfId="2382" applyNumberFormat="1" applyFont="1" applyFill="1" applyBorder="1" applyAlignment="1">
      <alignment horizontal="center"/>
    </xf>
    <xf numFmtId="164" fontId="123" fillId="0" borderId="0" xfId="2382" applyNumberFormat="1" applyFont="1" applyFill="1" applyBorder="1" applyAlignment="1">
      <alignment horizontal="center" vertical="center"/>
    </xf>
    <xf numFmtId="0" fontId="42" fillId="0" borderId="0" xfId="11417" applyFont="1" applyAlignment="1">
      <alignment vertical="center"/>
    </xf>
    <xf numFmtId="0" fontId="42" fillId="0" borderId="0" xfId="11417" applyFont="1" applyAlignment="1">
      <alignment horizontal="justify" vertical="center"/>
    </xf>
    <xf numFmtId="0" fontId="123" fillId="0" borderId="0" xfId="11417" applyFont="1" applyAlignment="1">
      <alignment vertical="center"/>
    </xf>
    <xf numFmtId="0" fontId="123" fillId="0" borderId="0" xfId="5308" applyFont="1" applyAlignment="1">
      <alignment horizontal="left"/>
    </xf>
    <xf numFmtId="0" fontId="123" fillId="0" borderId="0" xfId="5308" applyFont="1"/>
    <xf numFmtId="0" fontId="42" fillId="0" borderId="0" xfId="5308" quotePrefix="1" applyFont="1" applyAlignment="1">
      <alignment horizontal="center" vertical="center" wrapText="1"/>
    </xf>
    <xf numFmtId="0" fontId="42" fillId="0" borderId="0" xfId="5308" quotePrefix="1" applyFont="1" applyAlignment="1">
      <alignment vertical="center" wrapText="1"/>
    </xf>
    <xf numFmtId="0" fontId="42" fillId="0" borderId="0" xfId="11417" quotePrefix="1" applyFont="1" applyAlignment="1">
      <alignment horizontal="center" vertical="center"/>
    </xf>
    <xf numFmtId="0" fontId="123" fillId="0" borderId="0" xfId="0" applyFont="1" applyAlignment="1">
      <alignment horizontal="center"/>
    </xf>
    <xf numFmtId="0" fontId="141" fillId="0" borderId="0" xfId="0" applyFont="1"/>
    <xf numFmtId="0" fontId="142" fillId="0" borderId="0" xfId="0" applyFont="1" applyAlignment="1">
      <alignment vertical="top" wrapText="1"/>
    </xf>
    <xf numFmtId="164" fontId="142" fillId="0" borderId="0" xfId="2390" applyNumberFormat="1" applyFont="1" applyFill="1"/>
    <xf numFmtId="0" fontId="142" fillId="0" borderId="0" xfId="0" applyFont="1"/>
    <xf numFmtId="0" fontId="123" fillId="0" borderId="0" xfId="0" applyFont="1"/>
    <xf numFmtId="0" fontId="42" fillId="0" borderId="0" xfId="0" applyFont="1" applyAlignment="1">
      <alignment vertical="top" wrapText="1"/>
    </xf>
    <xf numFmtId="164" fontId="42" fillId="0" borderId="0" xfId="2390" applyNumberFormat="1" applyFont="1" applyFill="1"/>
    <xf numFmtId="0" fontId="42" fillId="0" borderId="0" xfId="11417" applyFont="1" applyAlignment="1">
      <alignment horizontal="left" vertical="center" wrapText="1"/>
    </xf>
    <xf numFmtId="0" fontId="140" fillId="0" borderId="0" xfId="5308" applyFont="1" applyAlignment="1">
      <alignment horizontal="left"/>
    </xf>
    <xf numFmtId="0" fontId="42" fillId="0" borderId="0" xfId="11417" applyFont="1" applyAlignment="1">
      <alignment vertical="center" wrapText="1"/>
    </xf>
    <xf numFmtId="0" fontId="140" fillId="0" borderId="0" xfId="5308" applyFont="1" applyAlignment="1">
      <alignment horizontal="center" vertical="center" wrapText="1"/>
    </xf>
    <xf numFmtId="0" fontId="42" fillId="0" borderId="0" xfId="5308" applyFont="1" applyAlignment="1">
      <alignment horizontal="left"/>
    </xf>
    <xf numFmtId="10" fontId="42" fillId="0" borderId="0" xfId="5397" applyNumberFormat="1" applyFont="1" applyAlignment="1">
      <alignment horizontal="center" vertical="center" wrapText="1"/>
    </xf>
    <xf numFmtId="0" fontId="42" fillId="5" borderId="0" xfId="0" applyFont="1" applyFill="1" applyAlignment="1">
      <alignment vertical="top" wrapText="1"/>
    </xf>
    <xf numFmtId="0" fontId="123" fillId="0" borderId="0" xfId="0" applyFont="1" applyAlignment="1">
      <alignment horizontal="left"/>
    </xf>
    <xf numFmtId="189" fontId="123" fillId="0" borderId="0" xfId="11417" applyNumberFormat="1" applyFont="1" applyAlignment="1">
      <alignment horizontal="center" vertical="center"/>
    </xf>
    <xf numFmtId="43" fontId="42" fillId="0" borderId="0" xfId="8783" applyFont="1" applyBorder="1"/>
    <xf numFmtId="10" fontId="42" fillId="0" borderId="0" xfId="5392" applyNumberFormat="1" applyFont="1" applyBorder="1"/>
    <xf numFmtId="0" fontId="42" fillId="0" borderId="0" xfId="0" applyFont="1" applyAlignment="1">
      <alignment horizontal="left" vertical="top" wrapText="1"/>
    </xf>
    <xf numFmtId="196" fontId="123" fillId="0" borderId="0" xfId="11417" applyNumberFormat="1" applyFont="1" applyAlignment="1">
      <alignment horizontal="center" vertical="center"/>
    </xf>
    <xf numFmtId="0" fontId="42" fillId="5" borderId="0" xfId="11417" applyFont="1" applyFill="1" applyAlignment="1">
      <alignment vertical="center"/>
    </xf>
    <xf numFmtId="0" fontId="42" fillId="5" borderId="0" xfId="11417" applyFont="1" applyFill="1" applyAlignment="1">
      <alignment vertical="center" wrapText="1"/>
    </xf>
    <xf numFmtId="164" fontId="42" fillId="0" borderId="0" xfId="2382" applyNumberFormat="1" applyFont="1" applyFill="1"/>
    <xf numFmtId="0" fontId="42" fillId="5" borderId="0" xfId="11417" applyFont="1" applyFill="1" applyAlignment="1">
      <alignment horizontal="left" vertical="center"/>
    </xf>
    <xf numFmtId="43" fontId="42" fillId="0" borderId="0" xfId="2382" applyFont="1" applyFill="1"/>
    <xf numFmtId="0" fontId="42" fillId="0" borderId="0" xfId="11417" applyFont="1" applyAlignment="1">
      <alignment vertical="distributed"/>
    </xf>
    <xf numFmtId="2" fontId="123" fillId="0" borderId="0" xfId="0" applyNumberFormat="1" applyFont="1" applyAlignment="1">
      <alignment horizontal="center" vertical="center"/>
    </xf>
    <xf numFmtId="2" fontId="123" fillId="0" borderId="0" xfId="0" applyNumberFormat="1" applyFont="1" applyAlignment="1">
      <alignment horizontal="center" vertical="center" wrapText="1"/>
    </xf>
    <xf numFmtId="0" fontId="123" fillId="0" borderId="0" xfId="0" applyFont="1" applyAlignment="1">
      <alignment horizontal="center" vertical="center" wrapText="1"/>
    </xf>
    <xf numFmtId="2" fontId="123" fillId="0" borderId="0" xfId="11417" applyNumberFormat="1" applyFont="1" applyAlignment="1">
      <alignment horizontal="center" vertical="center"/>
    </xf>
    <xf numFmtId="2" fontId="42" fillId="0" borderId="0" xfId="11417" applyNumberFormat="1" applyFont="1" applyAlignment="1">
      <alignment horizontal="center" vertical="center"/>
    </xf>
    <xf numFmtId="0" fontId="42" fillId="0" borderId="0" xfId="11417" applyFont="1" applyAlignment="1">
      <alignment horizontal="left" vertical="center"/>
    </xf>
    <xf numFmtId="186" fontId="123" fillId="0" borderId="0" xfId="11417" applyNumberFormat="1" applyFont="1" applyAlignment="1">
      <alignment horizontal="center" vertical="center"/>
    </xf>
    <xf numFmtId="0" fontId="0" fillId="60" borderId="0" xfId="0" applyFill="1"/>
    <xf numFmtId="0" fontId="125" fillId="0" borderId="0" xfId="11417" applyFont="1" applyAlignment="1">
      <alignment vertical="center"/>
    </xf>
    <xf numFmtId="197" fontId="33" fillId="62" borderId="3" xfId="7148" applyNumberFormat="1" applyFont="1" applyFill="1" applyBorder="1"/>
    <xf numFmtId="164" fontId="127" fillId="0" borderId="0" xfId="2373" applyNumberFormat="1" applyFont="1" applyAlignment="1">
      <alignment vertical="top"/>
    </xf>
    <xf numFmtId="164" fontId="127" fillId="0" borderId="0" xfId="19494" applyNumberFormat="1" applyAlignment="1">
      <alignment vertical="top"/>
    </xf>
    <xf numFmtId="0" fontId="138" fillId="0" borderId="3" xfId="19494" applyFont="1" applyBorder="1"/>
    <xf numFmtId="0" fontId="143" fillId="0" borderId="3" xfId="19494" applyFont="1" applyBorder="1"/>
    <xf numFmtId="197" fontId="144" fillId="0" borderId="3" xfId="7148" applyNumberFormat="1" applyFont="1" applyBorder="1"/>
    <xf numFmtId="164" fontId="116" fillId="0" borderId="3" xfId="8801" applyNumberFormat="1" applyFont="1" applyBorder="1"/>
    <xf numFmtId="0" fontId="138" fillId="0" borderId="0" xfId="19494" applyFont="1"/>
    <xf numFmtId="0" fontId="145" fillId="0" borderId="0" xfId="0" applyFont="1" applyAlignment="1">
      <alignment vertical="center"/>
    </xf>
    <xf numFmtId="0" fontId="42" fillId="5" borderId="0" xfId="0" applyFont="1" applyFill="1" applyAlignment="1">
      <alignment horizontal="left"/>
    </xf>
    <xf numFmtId="4" fontId="0" fillId="0" borderId="0" xfId="0" applyNumberFormat="1"/>
    <xf numFmtId="199" fontId="146" fillId="0" borderId="0" xfId="10164" applyNumberFormat="1" applyFont="1" applyFill="1" applyBorder="1" applyAlignment="1">
      <alignment horizontal="center" vertical="center"/>
    </xf>
    <xf numFmtId="164" fontId="0" fillId="0" borderId="0" xfId="2373" applyNumberFormat="1" applyFont="1"/>
    <xf numFmtId="0" fontId="0" fillId="44" borderId="0" xfId="0" applyFill="1"/>
    <xf numFmtId="164" fontId="0" fillId="44" borderId="0" xfId="2373" applyNumberFormat="1" applyFont="1" applyFill="1"/>
    <xf numFmtId="0" fontId="0" fillId="5" borderId="0" xfId="0" applyFill="1"/>
    <xf numFmtId="164" fontId="0" fillId="5" borderId="0" xfId="2373" applyNumberFormat="1" applyFont="1" applyFill="1"/>
    <xf numFmtId="164" fontId="147" fillId="5" borderId="0" xfId="2373" applyNumberFormat="1" applyFont="1" applyFill="1"/>
    <xf numFmtId="164" fontId="42" fillId="0" borderId="0" xfId="2373" applyNumberFormat="1" applyFont="1"/>
    <xf numFmtId="164" fontId="44" fillId="0" borderId="0" xfId="2373" applyNumberFormat="1" applyFont="1"/>
    <xf numFmtId="0" fontId="148" fillId="0" borderId="45" xfId="19460" applyFont="1" applyBorder="1" applyAlignment="1">
      <alignment horizontal="center" vertical="top"/>
    </xf>
    <xf numFmtId="0" fontId="138" fillId="0" borderId="0" xfId="19494" applyFont="1" applyAlignment="1">
      <alignment vertical="top"/>
    </xf>
    <xf numFmtId="4" fontId="127" fillId="0" borderId="0" xfId="19494" applyNumberFormat="1" applyAlignment="1">
      <alignment vertical="top"/>
    </xf>
    <xf numFmtId="0" fontId="149" fillId="5" borderId="0" xfId="19460" applyFont="1" applyFill="1" applyAlignment="1">
      <alignment horizontal="justify" vertical="top"/>
    </xf>
    <xf numFmtId="0" fontId="149" fillId="5" borderId="0" xfId="0" applyFont="1" applyFill="1"/>
    <xf numFmtId="0" fontId="14" fillId="5" borderId="49" xfId="19458" applyFont="1" applyFill="1" applyBorder="1" applyAlignment="1">
      <alignment vertical="top"/>
    </xf>
    <xf numFmtId="0" fontId="14" fillId="5" borderId="45" xfId="19460" applyFont="1" applyFill="1" applyBorder="1" applyAlignment="1">
      <alignment horizontal="center" vertical="top"/>
    </xf>
    <xf numFmtId="0" fontId="0" fillId="5" borderId="0" xfId="0" applyFill="1" applyAlignment="1">
      <alignment vertical="top"/>
    </xf>
    <xf numFmtId="4" fontId="0" fillId="5" borderId="0" xfId="0" applyNumberFormat="1" applyFill="1" applyAlignment="1">
      <alignment horizontal="right" vertical="top"/>
    </xf>
    <xf numFmtId="0" fontId="127" fillId="5" borderId="0" xfId="19494" applyFill="1" applyAlignment="1">
      <alignment vertical="top"/>
    </xf>
    <xf numFmtId="164" fontId="127" fillId="5" borderId="0" xfId="2373" applyNumberFormat="1" applyFont="1" applyFill="1" applyAlignment="1">
      <alignment vertical="top"/>
    </xf>
    <xf numFmtId="0" fontId="42" fillId="0" borderId="0" xfId="11417" applyFont="1" applyAlignment="1">
      <alignment horizontal="justify" vertical="top" wrapText="1"/>
    </xf>
    <xf numFmtId="0" fontId="42" fillId="0" borderId="10" xfId="11417" applyFont="1" applyBorder="1" applyAlignment="1">
      <alignment horizontal="center" vertical="top" wrapText="1"/>
    </xf>
    <xf numFmtId="0" fontId="42" fillId="5" borderId="0" xfId="11417" applyFont="1" applyFill="1" applyAlignment="1">
      <alignment horizontal="justify" vertical="top" wrapText="1"/>
    </xf>
    <xf numFmtId="0" fontId="123" fillId="0" borderId="0" xfId="11417" applyFont="1" applyAlignment="1">
      <alignment horizontal="center" vertical="center"/>
    </xf>
    <xf numFmtId="0" fontId="42" fillId="0" borderId="0" xfId="11417" applyFont="1" applyAlignment="1">
      <alignment horizontal="center" vertical="center"/>
    </xf>
    <xf numFmtId="0" fontId="123" fillId="0" borderId="0" xfId="11417" applyFont="1" applyAlignment="1">
      <alignment horizontal="left" vertical="center"/>
    </xf>
    <xf numFmtId="0" fontId="123" fillId="5" borderId="0" xfId="0" applyFont="1" applyFill="1" applyAlignment="1">
      <alignment horizontal="left" vertical="top" wrapText="1"/>
    </xf>
    <xf numFmtId="0" fontId="42" fillId="5" borderId="0" xfId="0" applyFont="1" applyFill="1" applyAlignment="1">
      <alignment horizontal="justify" vertical="top" wrapText="1"/>
    </xf>
    <xf numFmtId="10" fontId="42" fillId="0" borderId="0" xfId="0" applyNumberFormat="1" applyFont="1" applyAlignment="1">
      <alignment horizontal="justify" vertical="top" wrapText="1"/>
    </xf>
    <xf numFmtId="0" fontId="123" fillId="5" borderId="0" xfId="11417" applyFont="1" applyFill="1" applyAlignment="1">
      <alignment horizontal="left" vertical="center"/>
    </xf>
    <xf numFmtId="0" fontId="42" fillId="0" borderId="0" xfId="0" applyFont="1" applyAlignment="1">
      <alignment horizontal="justify" vertical="top" wrapText="1"/>
    </xf>
    <xf numFmtId="0" fontId="42" fillId="5" borderId="0" xfId="11417" applyFont="1" applyFill="1" applyAlignment="1">
      <alignment horizontal="center" vertical="top"/>
    </xf>
    <xf numFmtId="0" fontId="42" fillId="5" borderId="0" xfId="11417" applyFont="1" applyFill="1" applyAlignment="1">
      <alignment vertical="distributed"/>
    </xf>
    <xf numFmtId="0" fontId="123" fillId="0" borderId="0" xfId="11417" applyFont="1" applyAlignment="1">
      <alignment horizontal="left" vertical="top" wrapText="1"/>
    </xf>
    <xf numFmtId="0" fontId="151" fillId="5" borderId="0" xfId="0" applyFont="1" applyFill="1"/>
    <xf numFmtId="0" fontId="151" fillId="5" borderId="0" xfId="0" applyFont="1" applyFill="1" applyAlignment="1">
      <alignment horizontal="center"/>
    </xf>
    <xf numFmtId="164" fontId="151" fillId="5" borderId="0" xfId="0" applyNumberFormat="1" applyFont="1" applyFill="1" applyAlignment="1">
      <alignment horizontal="center"/>
    </xf>
    <xf numFmtId="0" fontId="150" fillId="5" borderId="0" xfId="0" applyFont="1" applyFill="1" applyAlignment="1">
      <alignment horizontal="center"/>
    </xf>
    <xf numFmtId="0" fontId="153" fillId="5" borderId="0" xfId="0" applyFont="1" applyFill="1" applyAlignment="1">
      <alignment horizontal="center"/>
    </xf>
    <xf numFmtId="164" fontId="152" fillId="5" borderId="0" xfId="2373" quotePrefix="1" applyNumberFormat="1" applyFont="1" applyFill="1" applyBorder="1" applyAlignment="1">
      <alignment horizontal="center" vertical="center"/>
    </xf>
    <xf numFmtId="0" fontId="150" fillId="5" borderId="0" xfId="0" applyFont="1" applyFill="1" applyAlignment="1">
      <alignment horizontal="center" vertical="center"/>
    </xf>
    <xf numFmtId="43" fontId="152" fillId="5" borderId="0" xfId="2373" quotePrefix="1" applyFont="1" applyFill="1" applyBorder="1" applyAlignment="1">
      <alignment horizontal="center" vertical="center"/>
    </xf>
    <xf numFmtId="0" fontId="150" fillId="5" borderId="0" xfId="0" applyFont="1" applyFill="1"/>
    <xf numFmtId="164" fontId="153" fillId="5" borderId="0" xfId="0" applyNumberFormat="1" applyFont="1" applyFill="1" applyAlignment="1">
      <alignment horizontal="center"/>
    </xf>
    <xf numFmtId="3" fontId="153" fillId="5" borderId="0" xfId="0" applyNumberFormat="1" applyFont="1" applyFill="1" applyAlignment="1">
      <alignment horizontal="center"/>
    </xf>
    <xf numFmtId="164" fontId="153" fillId="5" borderId="0" xfId="2373" applyNumberFormat="1" applyFont="1" applyFill="1" applyBorder="1" applyAlignment="1">
      <alignment horizontal="center"/>
    </xf>
    <xf numFmtId="0" fontId="151" fillId="5" borderId="0" xfId="0" applyFont="1" applyFill="1" applyAlignment="1">
      <alignment horizontal="left" vertical="justify" wrapText="1"/>
    </xf>
    <xf numFmtId="164" fontId="151" fillId="5" borderId="0" xfId="2373" applyNumberFormat="1" applyFont="1" applyFill="1" applyBorder="1"/>
    <xf numFmtId="164" fontId="151" fillId="5" borderId="0" xfId="0" applyNumberFormat="1" applyFont="1" applyFill="1"/>
    <xf numFmtId="164" fontId="150" fillId="5" borderId="38" xfId="2373" applyNumberFormat="1" applyFont="1" applyFill="1" applyBorder="1"/>
    <xf numFmtId="164" fontId="150" fillId="5" borderId="0" xfId="2373" applyNumberFormat="1" applyFont="1" applyFill="1" applyBorder="1"/>
    <xf numFmtId="43" fontId="151" fillId="5" borderId="0" xfId="2373" applyFont="1" applyFill="1" applyBorder="1"/>
    <xf numFmtId="0" fontId="151" fillId="5" borderId="0" xfId="0" applyFont="1" applyFill="1" applyAlignment="1">
      <alignment horizontal="left"/>
    </xf>
    <xf numFmtId="164" fontId="154" fillId="44" borderId="0" xfId="0" applyNumberFormat="1" applyFont="1" applyFill="1"/>
    <xf numFmtId="164" fontId="150" fillId="5" borderId="17" xfId="2373" applyNumberFormat="1" applyFont="1" applyFill="1" applyBorder="1"/>
    <xf numFmtId="0" fontId="155" fillId="5" borderId="0" xfId="0" applyFont="1" applyFill="1"/>
    <xf numFmtId="164" fontId="150" fillId="5" borderId="0" xfId="2373" applyNumberFormat="1" applyFont="1" applyFill="1"/>
    <xf numFmtId="0" fontId="150" fillId="5" borderId="0" xfId="0" applyFont="1" applyFill="1" applyAlignment="1">
      <alignment horizontal="left"/>
    </xf>
    <xf numFmtId="0" fontId="151" fillId="0" borderId="0" xfId="0" applyFont="1"/>
    <xf numFmtId="0" fontId="151" fillId="0" borderId="0" xfId="0" applyFont="1" applyAlignment="1">
      <alignment horizontal="center"/>
    </xf>
    <xf numFmtId="164" fontId="151" fillId="0" borderId="0" xfId="2373" applyNumberFormat="1" applyFont="1" applyFill="1" applyBorder="1"/>
    <xf numFmtId="0" fontId="155" fillId="5" borderId="0" xfId="0" applyFont="1" applyFill="1" applyAlignment="1">
      <alignment horizontal="center"/>
    </xf>
    <xf numFmtId="164" fontId="151" fillId="5" borderId="0" xfId="2373" applyNumberFormat="1" applyFont="1" applyFill="1" applyBorder="1" applyAlignment="1">
      <alignment horizontal="center"/>
    </xf>
    <xf numFmtId="164" fontId="146" fillId="5" borderId="0" xfId="0" applyNumberFormat="1" applyFont="1" applyFill="1"/>
    <xf numFmtId="164" fontId="151" fillId="5" borderId="0" xfId="2373" applyNumberFormat="1" applyFont="1" applyFill="1"/>
    <xf numFmtId="43" fontId="151" fillId="5" borderId="0" xfId="2373" applyFont="1" applyFill="1"/>
    <xf numFmtId="164" fontId="157" fillId="5" borderId="0" xfId="2373" applyNumberFormat="1" applyFont="1" applyFill="1" applyAlignment="1">
      <alignment horizontal="center"/>
    </xf>
    <xf numFmtId="164" fontId="157" fillId="5" borderId="0" xfId="0" applyNumberFormat="1" applyFont="1" applyFill="1" applyAlignment="1">
      <alignment horizontal="center"/>
    </xf>
    <xf numFmtId="43" fontId="157" fillId="5" borderId="0" xfId="2373" applyFont="1" applyFill="1" applyAlignment="1">
      <alignment horizontal="center"/>
    </xf>
    <xf numFmtId="0" fontId="151" fillId="5" borderId="0" xfId="0" applyFont="1" applyFill="1" applyAlignment="1">
      <alignment horizontal="left" indent="18"/>
    </xf>
    <xf numFmtId="0" fontId="151" fillId="0" borderId="0" xfId="0" applyFont="1" applyAlignment="1">
      <alignment vertical="center" wrapText="1"/>
    </xf>
    <xf numFmtId="0" fontId="151" fillId="0" borderId="0" xfId="0" applyFont="1" applyAlignment="1">
      <alignment horizontal="center" vertical="center" wrapText="1"/>
    </xf>
    <xf numFmtId="164" fontId="151" fillId="0" borderId="0" xfId="0" applyNumberFormat="1" applyFont="1" applyAlignment="1">
      <alignment vertical="center" wrapText="1"/>
    </xf>
    <xf numFmtId="0" fontId="145" fillId="0" borderId="0" xfId="0" applyFont="1" applyAlignment="1">
      <alignment horizontal="right" vertical="top"/>
    </xf>
    <xf numFmtId="0" fontId="145" fillId="0" borderId="0" xfId="0" applyFont="1" applyAlignment="1">
      <alignment horizontal="center" vertical="top"/>
    </xf>
    <xf numFmtId="164" fontId="145" fillId="0" borderId="0" xfId="0" applyNumberFormat="1" applyFont="1" applyAlignment="1">
      <alignment horizontal="right" vertical="top"/>
    </xf>
    <xf numFmtId="0" fontId="151" fillId="0" borderId="0" xfId="0" applyFont="1" applyAlignment="1">
      <alignment vertical="top"/>
    </xf>
    <xf numFmtId="191" fontId="151" fillId="5" borderId="0" xfId="0" applyNumberFormat="1" applyFont="1" applyFill="1" applyAlignment="1">
      <alignment vertical="top"/>
    </xf>
    <xf numFmtId="0" fontId="145" fillId="0" borderId="0" xfId="0" applyFont="1"/>
    <xf numFmtId="0" fontId="151" fillId="0" borderId="0" xfId="0" applyFont="1" applyAlignment="1">
      <alignment horizontal="center" wrapText="1"/>
    </xf>
    <xf numFmtId="43" fontId="151" fillId="0" borderId="0" xfId="2373" applyFont="1" applyFill="1" applyAlignment="1">
      <alignment horizontal="center" wrapText="1"/>
    </xf>
    <xf numFmtId="3" fontId="151" fillId="0" borderId="0" xfId="0" applyNumberFormat="1" applyFont="1" applyAlignment="1">
      <alignment horizontal="center" wrapText="1"/>
    </xf>
    <xf numFmtId="43" fontId="150" fillId="0" borderId="0" xfId="2373" applyFont="1" applyFill="1" applyAlignment="1">
      <alignment horizontal="center" wrapText="1"/>
    </xf>
    <xf numFmtId="1" fontId="150" fillId="0" borderId="0" xfId="0" applyNumberFormat="1" applyFont="1" applyAlignment="1">
      <alignment horizontal="center"/>
    </xf>
    <xf numFmtId="43" fontId="153" fillId="0" borderId="0" xfId="2373" applyFont="1" applyFill="1" applyBorder="1" applyAlignment="1">
      <alignment horizontal="center"/>
    </xf>
    <xf numFmtId="3" fontId="153" fillId="0" borderId="0" xfId="0" applyNumberFormat="1" applyFont="1" applyAlignment="1">
      <alignment horizontal="center"/>
    </xf>
    <xf numFmtId="43" fontId="151" fillId="0" borderId="0" xfId="2373" applyFont="1" applyFill="1" applyAlignment="1">
      <alignment horizontal="center"/>
    </xf>
    <xf numFmtId="3" fontId="151" fillId="0" borderId="0" xfId="0" applyNumberFormat="1" applyFont="1" applyAlignment="1">
      <alignment horizontal="center"/>
    </xf>
    <xf numFmtId="0" fontId="151" fillId="0" borderId="0" xfId="2437" applyFont="1" applyAlignment="1">
      <alignment vertical="center"/>
    </xf>
    <xf numFmtId="0" fontId="150" fillId="0" borderId="0" xfId="0" applyFont="1"/>
    <xf numFmtId="0" fontId="151" fillId="0" borderId="0" xfId="2437" applyFont="1" applyAlignment="1">
      <alignment horizontal="center" vertical="center"/>
    </xf>
    <xf numFmtId="164" fontId="151" fillId="5" borderId="0" xfId="8783" applyNumberFormat="1" applyFont="1" applyFill="1" applyBorder="1"/>
    <xf numFmtId="164" fontId="145" fillId="0" borderId="0" xfId="2373" applyNumberFormat="1" applyFont="1" applyFill="1"/>
    <xf numFmtId="9" fontId="145" fillId="0" borderId="0" xfId="19509" applyFont="1" applyFill="1" applyBorder="1"/>
    <xf numFmtId="164" fontId="151" fillId="5" borderId="0" xfId="2382" applyNumberFormat="1" applyFont="1" applyFill="1" applyBorder="1"/>
    <xf numFmtId="164" fontId="145" fillId="0" borderId="0" xfId="19509" applyNumberFormat="1" applyFont="1" applyFill="1"/>
    <xf numFmtId="0" fontId="150" fillId="0" borderId="0" xfId="2437" applyFont="1" applyAlignment="1">
      <alignment vertical="center"/>
    </xf>
    <xf numFmtId="0" fontId="150" fillId="0" borderId="0" xfId="2437" applyFont="1" applyAlignment="1">
      <alignment horizontal="center" vertical="center"/>
    </xf>
    <xf numFmtId="164" fontId="150" fillId="5" borderId="0" xfId="2373" applyNumberFormat="1" applyFont="1" applyFill="1" applyBorder="1" applyAlignment="1">
      <alignment horizontal="center" vertical="center"/>
    </xf>
    <xf numFmtId="0" fontId="150" fillId="5" borderId="0" xfId="2437" applyFont="1" applyFill="1" applyAlignment="1">
      <alignment horizontal="center" vertical="center"/>
    </xf>
    <xf numFmtId="3" fontId="150" fillId="5" borderId="0" xfId="2437" applyNumberFormat="1" applyFont="1" applyFill="1" applyAlignment="1">
      <alignment horizontal="center" vertical="center"/>
    </xf>
    <xf numFmtId="164" fontId="150" fillId="5" borderId="0" xfId="2382" applyNumberFormat="1" applyFont="1" applyFill="1" applyBorder="1" applyAlignment="1">
      <alignment horizontal="center" vertical="center"/>
    </xf>
    <xf numFmtId="0" fontId="151" fillId="0" borderId="0" xfId="2437" applyFont="1"/>
    <xf numFmtId="0" fontId="150" fillId="0" borderId="0" xfId="2437" applyFont="1"/>
    <xf numFmtId="0" fontId="151" fillId="0" borderId="0" xfId="2437" applyFont="1" applyAlignment="1">
      <alignment horizontal="center"/>
    </xf>
    <xf numFmtId="0" fontId="151" fillId="5" borderId="0" xfId="2437" applyFont="1" applyFill="1" applyAlignment="1">
      <alignment horizontal="center"/>
    </xf>
    <xf numFmtId="164" fontId="151" fillId="5" borderId="0" xfId="2382" applyNumberFormat="1" applyFont="1" applyFill="1" applyBorder="1" applyAlignment="1">
      <alignment horizontal="center"/>
    </xf>
    <xf numFmtId="3" fontId="151" fillId="5" borderId="0" xfId="2437" applyNumberFormat="1" applyFont="1" applyFill="1" applyAlignment="1">
      <alignment horizontal="center"/>
    </xf>
    <xf numFmtId="164" fontId="145" fillId="0" borderId="0" xfId="0" applyNumberFormat="1" applyFont="1"/>
    <xf numFmtId="164" fontId="150" fillId="5" borderId="0" xfId="8783" applyNumberFormat="1" applyFont="1" applyFill="1" applyBorder="1"/>
    <xf numFmtId="164" fontId="150" fillId="5" borderId="38" xfId="2382" applyNumberFormat="1" applyFont="1" applyFill="1" applyBorder="1"/>
    <xf numFmtId="3" fontId="150" fillId="5" borderId="0" xfId="8783" applyNumberFormat="1" applyFont="1" applyFill="1" applyBorder="1"/>
    <xf numFmtId="164" fontId="150" fillId="5" borderId="0" xfId="2382" applyNumberFormat="1" applyFont="1" applyFill="1" applyBorder="1"/>
    <xf numFmtId="3" fontId="151" fillId="5" borderId="0" xfId="8783" applyNumberFormat="1" applyFont="1" applyFill="1" applyBorder="1"/>
    <xf numFmtId="0" fontId="150" fillId="0" borderId="0" xfId="2437" applyFont="1" applyAlignment="1">
      <alignment horizontal="center"/>
    </xf>
    <xf numFmtId="164" fontId="150" fillId="5" borderId="32" xfId="2373" applyNumberFormat="1" applyFont="1" applyFill="1" applyBorder="1"/>
    <xf numFmtId="164" fontId="150" fillId="5" borderId="43" xfId="2382" applyNumberFormat="1" applyFont="1" applyFill="1" applyBorder="1"/>
    <xf numFmtId="3" fontId="151" fillId="5" borderId="0" xfId="2373" applyNumberFormat="1" applyFont="1" applyFill="1" applyBorder="1"/>
    <xf numFmtId="37" fontId="150" fillId="5" borderId="0" xfId="0" applyNumberFormat="1" applyFont="1" applyFill="1"/>
    <xf numFmtId="164" fontId="150" fillId="5" borderId="17" xfId="2382" applyNumberFormat="1" applyFont="1" applyFill="1" applyBorder="1"/>
    <xf numFmtId="164" fontId="156" fillId="0" borderId="0" xfId="19509" applyNumberFormat="1" applyFont="1" applyFill="1"/>
    <xf numFmtId="43" fontId="151" fillId="5" borderId="0" xfId="0" applyNumberFormat="1" applyFont="1" applyFill="1"/>
    <xf numFmtId="3" fontId="151" fillId="5" borderId="0" xfId="0" applyNumberFormat="1" applyFont="1" applyFill="1"/>
    <xf numFmtId="43" fontId="150" fillId="5" borderId="0" xfId="2373" applyFont="1" applyFill="1" applyBorder="1"/>
    <xf numFmtId="43" fontId="150" fillId="5" borderId="17" xfId="2373" applyFont="1" applyFill="1" applyBorder="1"/>
    <xf numFmtId="164" fontId="150" fillId="0" borderId="0" xfId="2373" applyNumberFormat="1" applyFont="1" applyFill="1" applyAlignment="1"/>
    <xf numFmtId="3" fontId="150" fillId="0" borderId="0" xfId="0" applyNumberFormat="1" applyFont="1"/>
    <xf numFmtId="0" fontId="150" fillId="0" borderId="0" xfId="0" applyFont="1" applyAlignment="1">
      <alignment horizontal="center"/>
    </xf>
    <xf numFmtId="0" fontId="158" fillId="0" borderId="0" xfId="0" applyFont="1"/>
    <xf numFmtId="0" fontId="151" fillId="0" borderId="0" xfId="0" applyFont="1" applyAlignment="1">
      <alignment horizontal="left" indent="21"/>
    </xf>
    <xf numFmtId="0" fontId="153" fillId="0" borderId="0" xfId="0" applyFont="1" applyAlignment="1">
      <alignment horizontal="center"/>
    </xf>
    <xf numFmtId="43" fontId="151" fillId="0" borderId="0" xfId="2373" applyFont="1" applyFill="1" applyAlignment="1">
      <alignment horizontal="center" vertical="center" wrapText="1"/>
    </xf>
    <xf numFmtId="3" fontId="151" fillId="0" borderId="0" xfId="0" applyNumberFormat="1" applyFont="1" applyAlignment="1">
      <alignment horizontal="center" vertical="center" wrapText="1"/>
    </xf>
    <xf numFmtId="43" fontId="151" fillId="0" borderId="0" xfId="2373" applyFont="1" applyFill="1"/>
    <xf numFmtId="3" fontId="151" fillId="0" borderId="0" xfId="0" applyNumberFormat="1" applyFont="1"/>
    <xf numFmtId="0" fontId="153" fillId="0" borderId="0" xfId="0" applyFont="1" applyAlignment="1">
      <alignment horizontal="center" vertical="center"/>
    </xf>
    <xf numFmtId="0" fontId="151" fillId="0" borderId="0" xfId="0" applyFont="1" applyAlignment="1">
      <alignment vertical="center"/>
    </xf>
    <xf numFmtId="0" fontId="159" fillId="0" borderId="0" xfId="0" applyFont="1" applyAlignment="1">
      <alignment vertical="center"/>
    </xf>
    <xf numFmtId="0" fontId="150" fillId="0" borderId="0" xfId="0" applyFont="1" applyAlignment="1">
      <alignment horizontal="center" vertical="center" wrapText="1"/>
    </xf>
    <xf numFmtId="0" fontId="150" fillId="0" borderId="0" xfId="0" applyFont="1" applyAlignment="1">
      <alignment vertical="center" wrapText="1"/>
    </xf>
    <xf numFmtId="164" fontId="150" fillId="0" borderId="38" xfId="2373" applyNumberFormat="1" applyFont="1" applyFill="1" applyBorder="1" applyAlignment="1">
      <alignment horizontal="right" vertical="center"/>
    </xf>
    <xf numFmtId="164" fontId="150" fillId="0" borderId="0" xfId="2373" applyNumberFormat="1" applyFont="1" applyFill="1" applyBorder="1" applyAlignment="1">
      <alignment horizontal="right" vertical="center"/>
    </xf>
    <xf numFmtId="164" fontId="150" fillId="0" borderId="38" xfId="2373" applyNumberFormat="1" applyFont="1" applyFill="1" applyBorder="1" applyAlignment="1">
      <alignment horizontal="center" vertical="center"/>
    </xf>
    <xf numFmtId="164" fontId="151" fillId="5" borderId="0" xfId="2373" applyNumberFormat="1" applyFont="1" applyFill="1" applyBorder="1" applyAlignment="1">
      <alignment horizontal="right" vertical="center"/>
    </xf>
    <xf numFmtId="43" fontId="151" fillId="5" borderId="0" xfId="2373" applyFont="1" applyFill="1" applyBorder="1" applyAlignment="1">
      <alignment horizontal="right" vertical="center"/>
    </xf>
    <xf numFmtId="164" fontId="151" fillId="5" borderId="0" xfId="2373" applyNumberFormat="1" applyFont="1" applyFill="1" applyBorder="1" applyAlignment="1">
      <alignment horizontal="center" vertical="center"/>
    </xf>
    <xf numFmtId="43" fontId="150" fillId="5" borderId="0" xfId="2373" applyFont="1" applyFill="1" applyBorder="1" applyAlignment="1">
      <alignment horizontal="right" vertical="center"/>
    </xf>
    <xf numFmtId="164" fontId="150" fillId="5" borderId="0" xfId="2373" applyNumberFormat="1" applyFont="1" applyFill="1" applyBorder="1" applyAlignment="1">
      <alignment horizontal="right" vertical="center"/>
    </xf>
    <xf numFmtId="164" fontId="151" fillId="0" borderId="0" xfId="2373" applyNumberFormat="1" applyFont="1" applyFill="1" applyBorder="1" applyAlignment="1">
      <alignment horizontal="right" vertical="center"/>
    </xf>
    <xf numFmtId="0" fontId="145" fillId="5" borderId="0" xfId="0" applyFont="1" applyFill="1" applyAlignment="1">
      <alignment vertical="center"/>
    </xf>
    <xf numFmtId="164" fontId="151" fillId="0" borderId="0" xfId="2373" applyNumberFormat="1" applyFont="1" applyFill="1" applyBorder="1" applyAlignment="1">
      <alignment horizontal="center" vertical="center"/>
    </xf>
    <xf numFmtId="43" fontId="145" fillId="0" borderId="0" xfId="2373" applyFont="1" applyFill="1" applyAlignment="1">
      <alignment vertical="center"/>
    </xf>
    <xf numFmtId="0" fontId="151" fillId="0" borderId="0" xfId="0" applyFont="1" applyAlignment="1">
      <alignment horizontal="justify" vertical="center"/>
    </xf>
    <xf numFmtId="0" fontId="160" fillId="0" borderId="0" xfId="0" applyFont="1" applyAlignment="1">
      <alignment vertical="center"/>
    </xf>
    <xf numFmtId="0" fontId="158" fillId="0" borderId="0" xfId="0" applyFont="1" applyAlignment="1">
      <alignment vertical="center"/>
    </xf>
    <xf numFmtId="164" fontId="150" fillId="5" borderId="38" xfId="2373" applyNumberFormat="1" applyFont="1" applyFill="1" applyBorder="1" applyAlignment="1">
      <alignment horizontal="right" vertical="center"/>
    </xf>
    <xf numFmtId="164" fontId="150" fillId="5" borderId="38" xfId="2373" applyNumberFormat="1" applyFont="1" applyFill="1" applyBorder="1" applyAlignment="1">
      <alignment horizontal="center" vertical="center"/>
    </xf>
    <xf numFmtId="164" fontId="160" fillId="0" borderId="0" xfId="0" applyNumberFormat="1" applyFont="1" applyAlignment="1">
      <alignment vertical="center"/>
    </xf>
    <xf numFmtId="0" fontId="151" fillId="0" borderId="0" xfId="11417" applyFont="1" applyAlignment="1">
      <alignment vertical="center"/>
    </xf>
    <xf numFmtId="0" fontId="160" fillId="0" borderId="0" xfId="11417" applyFont="1" applyAlignment="1">
      <alignment vertical="center"/>
    </xf>
    <xf numFmtId="164" fontId="150" fillId="0" borderId="17" xfId="2373" applyNumberFormat="1" applyFont="1" applyFill="1" applyBorder="1" applyAlignment="1">
      <alignment horizontal="right" vertical="center"/>
    </xf>
    <xf numFmtId="188" fontId="160" fillId="0" borderId="0" xfId="2373" applyNumberFormat="1" applyFont="1" applyFill="1" applyAlignment="1">
      <alignment vertical="center"/>
    </xf>
    <xf numFmtId="164" fontId="145" fillId="0" borderId="0" xfId="0" applyNumberFormat="1" applyFont="1" applyAlignment="1">
      <alignment vertical="center"/>
    </xf>
    <xf numFmtId="43" fontId="150" fillId="0" borderId="0" xfId="2373" applyFont="1" applyFill="1" applyBorder="1" applyAlignment="1">
      <alignment horizontal="right" vertical="center"/>
    </xf>
    <xf numFmtId="0" fontId="158" fillId="0" borderId="0" xfId="0" applyFont="1" applyAlignment="1">
      <alignment horizontal="center" vertical="center"/>
    </xf>
    <xf numFmtId="164" fontId="145" fillId="0" borderId="0" xfId="2373" applyNumberFormat="1" applyFont="1" applyFill="1" applyAlignment="1">
      <alignment vertical="center"/>
    </xf>
    <xf numFmtId="164" fontId="145" fillId="0" borderId="0" xfId="2373" applyNumberFormat="1" applyFont="1" applyFill="1" applyBorder="1" applyAlignment="1">
      <alignment vertical="center"/>
    </xf>
    <xf numFmtId="43" fontId="145" fillId="0" borderId="0" xfId="2373" applyFont="1" applyFill="1" applyBorder="1" applyAlignment="1">
      <alignment vertical="center"/>
    </xf>
    <xf numFmtId="43" fontId="156" fillId="0" borderId="0" xfId="2373" applyFont="1" applyFill="1" applyAlignment="1">
      <alignment vertical="center"/>
    </xf>
    <xf numFmtId="43" fontId="156" fillId="0" borderId="0" xfId="2373" applyFont="1" applyFill="1" applyBorder="1" applyAlignment="1">
      <alignment vertical="center"/>
    </xf>
    <xf numFmtId="0" fontId="156" fillId="0" borderId="0" xfId="0" applyFont="1" applyAlignment="1">
      <alignment vertical="center"/>
    </xf>
    <xf numFmtId="164" fontId="151" fillId="0" borderId="0" xfId="8783" applyNumberFormat="1" applyFont="1" applyFill="1" applyBorder="1" applyAlignment="1">
      <alignment vertical="center"/>
    </xf>
    <xf numFmtId="0" fontId="151" fillId="5" borderId="0" xfId="11417" applyFont="1" applyFill="1" applyAlignment="1">
      <alignment vertical="center"/>
    </xf>
    <xf numFmtId="0" fontId="150" fillId="5" borderId="0" xfId="11417" applyFont="1" applyFill="1" applyAlignment="1">
      <alignment horizontal="center" vertical="center"/>
    </xf>
    <xf numFmtId="164" fontId="153" fillId="0" borderId="0" xfId="2373" applyNumberFormat="1" applyFont="1" applyFill="1" applyBorder="1" applyAlignment="1">
      <alignment horizontal="center"/>
    </xf>
    <xf numFmtId="164" fontId="151" fillId="0" borderId="0" xfId="2373" applyNumberFormat="1" applyFont="1" applyFill="1" applyBorder="1" applyAlignment="1">
      <alignment vertical="center"/>
    </xf>
    <xf numFmtId="0" fontId="150" fillId="0" borderId="0" xfId="11417" applyFont="1" applyAlignment="1">
      <alignment horizontal="center" vertical="center"/>
    </xf>
    <xf numFmtId="0" fontId="150" fillId="0" borderId="0" xfId="11417" applyFont="1" applyAlignment="1">
      <alignment vertical="center"/>
    </xf>
    <xf numFmtId="164" fontId="150" fillId="0" borderId="38" xfId="2373" applyNumberFormat="1" applyFont="1" applyFill="1" applyBorder="1" applyAlignment="1">
      <alignment vertical="center"/>
    </xf>
    <xf numFmtId="164" fontId="150" fillId="0" borderId="0" xfId="2373" applyNumberFormat="1" applyFont="1" applyFill="1" applyBorder="1" applyAlignment="1">
      <alignment vertical="center"/>
    </xf>
    <xf numFmtId="164" fontId="151" fillId="0" borderId="0" xfId="2373" applyNumberFormat="1" applyFont="1" applyFill="1" applyAlignment="1">
      <alignment vertical="center"/>
    </xf>
    <xf numFmtId="164" fontId="151" fillId="5" borderId="0" xfId="2373" applyNumberFormat="1" applyFont="1" applyFill="1" applyBorder="1" applyAlignment="1">
      <alignment vertical="center"/>
    </xf>
    <xf numFmtId="164" fontId="151" fillId="5" borderId="0" xfId="11417" applyNumberFormat="1" applyFont="1" applyFill="1" applyAlignment="1">
      <alignment vertical="center"/>
    </xf>
    <xf numFmtId="0" fontId="151" fillId="44" borderId="0" xfId="11417" applyFont="1" applyFill="1" applyAlignment="1">
      <alignment vertical="center"/>
    </xf>
    <xf numFmtId="164" fontId="151" fillId="44" borderId="0" xfId="2373" applyNumberFormat="1" applyFont="1" applyFill="1" applyBorder="1" applyAlignment="1">
      <alignment vertical="center"/>
    </xf>
    <xf numFmtId="0" fontId="151" fillId="0" borderId="0" xfId="11417" applyFont="1" applyAlignment="1">
      <alignment vertical="top"/>
    </xf>
    <xf numFmtId="0" fontId="151" fillId="0" borderId="0" xfId="11417" applyFont="1" applyAlignment="1">
      <alignment horizontal="center" vertical="center"/>
    </xf>
    <xf numFmtId="164" fontId="150" fillId="0" borderId="17" xfId="2373" applyNumberFormat="1" applyFont="1" applyFill="1" applyBorder="1" applyAlignment="1">
      <alignment vertical="center"/>
    </xf>
    <xf numFmtId="164" fontId="151" fillId="0" borderId="0" xfId="11417" applyNumberFormat="1" applyFont="1" applyAlignment="1">
      <alignment vertical="center"/>
    </xf>
    <xf numFmtId="0" fontId="151" fillId="5" borderId="0" xfId="11417" applyFont="1" applyFill="1" applyAlignment="1">
      <alignment horizontal="left" vertical="center"/>
    </xf>
    <xf numFmtId="0" fontId="150" fillId="5" borderId="0" xfId="11417" applyFont="1" applyFill="1" applyAlignment="1">
      <alignment horizontal="left" vertical="center"/>
    </xf>
    <xf numFmtId="164" fontId="150" fillId="0" borderId="0" xfId="8783" applyNumberFormat="1" applyFont="1" applyFill="1" applyBorder="1" applyAlignment="1">
      <alignment vertical="center"/>
    </xf>
    <xf numFmtId="0" fontId="150" fillId="0" borderId="0" xfId="19476" quotePrefix="1" applyFont="1" applyAlignment="1">
      <alignment horizontal="center"/>
    </xf>
    <xf numFmtId="0" fontId="150" fillId="0" borderId="0" xfId="19476" applyFont="1"/>
    <xf numFmtId="0" fontId="157" fillId="0" borderId="0" xfId="0" applyFont="1"/>
    <xf numFmtId="0" fontId="151" fillId="0" borderId="0" xfId="19478" applyNumberFormat="1" applyFont="1" applyFill="1"/>
    <xf numFmtId="0" fontId="159" fillId="0" borderId="4" xfId="19476" applyFont="1" applyBorder="1"/>
    <xf numFmtId="0" fontId="150" fillId="0" borderId="4" xfId="19476" applyFont="1" applyBorder="1" applyAlignment="1">
      <alignment vertical="center" wrapText="1"/>
    </xf>
    <xf numFmtId="0" fontId="158" fillId="0" borderId="4" xfId="19476" applyFont="1" applyBorder="1" applyAlignment="1">
      <alignment horizontal="center" vertical="center" wrapText="1"/>
    </xf>
    <xf numFmtId="0" fontId="150" fillId="0" borderId="4" xfId="19458" applyFont="1" applyBorder="1" applyAlignment="1">
      <alignment horizontal="center" vertical="center" wrapText="1"/>
    </xf>
    <xf numFmtId="0" fontId="161" fillId="0" borderId="0" xfId="19476" applyFont="1" applyAlignment="1">
      <alignment horizontal="left"/>
    </xf>
    <xf numFmtId="0" fontId="145" fillId="0" borderId="0" xfId="19476" applyFont="1" applyAlignment="1">
      <alignment horizontal="right"/>
    </xf>
    <xf numFmtId="187" fontId="145" fillId="0" borderId="0" xfId="19475" applyNumberFormat="1" applyFont="1" applyFill="1" applyBorder="1" applyAlignment="1">
      <alignment horizontal="right"/>
    </xf>
    <xf numFmtId="0" fontId="158" fillId="0" borderId="0" xfId="19476" applyFont="1" applyAlignment="1">
      <alignment horizontal="right" wrapText="1"/>
    </xf>
    <xf numFmtId="0" fontId="150" fillId="0" borderId="0" xfId="19458" applyFont="1" applyAlignment="1">
      <alignment horizontal="right" wrapText="1"/>
    </xf>
    <xf numFmtId="0" fontId="158" fillId="0" borderId="0" xfId="19476" applyFont="1"/>
    <xf numFmtId="164" fontId="151" fillId="0" borderId="0" xfId="19475" applyNumberFormat="1" applyFont="1" applyFill="1" applyBorder="1" applyAlignment="1">
      <alignment horizontal="right" vertical="justify"/>
    </xf>
    <xf numFmtId="164" fontId="145" fillId="0" borderId="0" xfId="19475" applyNumberFormat="1" applyFont="1" applyFill="1" applyBorder="1" applyAlignment="1">
      <alignment horizontal="right" vertical="justify" wrapText="1"/>
    </xf>
    <xf numFmtId="164" fontId="151" fillId="0" borderId="0" xfId="19475" applyNumberFormat="1" applyFont="1" applyFill="1" applyAlignment="1">
      <alignment horizontal="right" vertical="justify"/>
    </xf>
    <xf numFmtId="0" fontId="151" fillId="0" borderId="0" xfId="19458" applyFont="1" applyAlignment="1">
      <alignment horizontal="right" vertical="justify"/>
    </xf>
    <xf numFmtId="0" fontId="145" fillId="0" borderId="0" xfId="19476" applyFont="1"/>
    <xf numFmtId="164" fontId="151" fillId="0" borderId="0" xfId="2382" applyNumberFormat="1" applyFont="1" applyFill="1"/>
    <xf numFmtId="43" fontId="145" fillId="0" borderId="0" xfId="2382" applyFont="1"/>
    <xf numFmtId="164" fontId="145" fillId="0" borderId="0" xfId="2382" applyNumberFormat="1" applyFont="1"/>
    <xf numFmtId="0" fontId="158" fillId="5" borderId="48" xfId="19476" applyFont="1" applyFill="1" applyBorder="1"/>
    <xf numFmtId="0" fontId="151" fillId="5" borderId="48" xfId="19458" applyFont="1" applyFill="1" applyBorder="1"/>
    <xf numFmtId="164" fontId="150" fillId="5" borderId="48" xfId="19458" applyNumberFormat="1" applyFont="1" applyFill="1" applyBorder="1" applyAlignment="1">
      <alignment horizontal="right" vertical="justify"/>
    </xf>
    <xf numFmtId="164" fontId="151" fillId="0" borderId="0" xfId="2373" applyNumberFormat="1" applyFont="1" applyFill="1"/>
    <xf numFmtId="164" fontId="145" fillId="0" borderId="0" xfId="2373" applyNumberFormat="1" applyFont="1"/>
    <xf numFmtId="43" fontId="145" fillId="0" borderId="0" xfId="2373" applyFont="1"/>
    <xf numFmtId="164" fontId="145" fillId="5" borderId="0" xfId="2373" applyNumberFormat="1" applyFont="1" applyFill="1"/>
    <xf numFmtId="195" fontId="151" fillId="0" borderId="0" xfId="19477" applyNumberFormat="1" applyFont="1" applyFill="1"/>
    <xf numFmtId="164" fontId="151" fillId="0" borderId="0" xfId="19458" applyNumberFormat="1" applyFont="1"/>
    <xf numFmtId="0" fontId="158" fillId="0" borderId="48" xfId="19476" applyFont="1" applyBorder="1"/>
    <xf numFmtId="0" fontId="151" fillId="0" borderId="48" xfId="19458" applyFont="1" applyBorder="1"/>
    <xf numFmtId="164" fontId="150" fillId="0" borderId="48" xfId="19458" applyNumberFormat="1" applyFont="1" applyBorder="1" applyAlignment="1">
      <alignment horizontal="right" vertical="justify"/>
    </xf>
    <xf numFmtId="164" fontId="151" fillId="0" borderId="0" xfId="19475" applyNumberFormat="1" applyFont="1" applyFill="1"/>
    <xf numFmtId="164" fontId="151" fillId="0" borderId="0" xfId="19475" applyNumberFormat="1" applyFont="1" applyFill="1" applyBorder="1"/>
    <xf numFmtId="0" fontId="151" fillId="0" borderId="0" xfId="19458" applyFont="1"/>
    <xf numFmtId="164" fontId="150" fillId="0" borderId="0" xfId="19475" applyNumberFormat="1" applyFont="1" applyFill="1" applyBorder="1" applyAlignment="1">
      <alignment horizontal="right" vertical="justify"/>
    </xf>
    <xf numFmtId="164" fontId="161" fillId="0" borderId="0" xfId="19475" applyNumberFormat="1" applyFont="1" applyFill="1"/>
    <xf numFmtId="164" fontId="161" fillId="0" borderId="0" xfId="19475" applyNumberFormat="1" applyFont="1" applyFill="1" applyBorder="1"/>
    <xf numFmtId="164" fontId="151" fillId="0" borderId="0" xfId="2373" applyNumberFormat="1" applyFont="1" applyFill="1" applyAlignment="1">
      <alignment horizontal="right" vertical="justify"/>
    </xf>
    <xf numFmtId="43" fontId="150" fillId="5" borderId="48" xfId="2373" applyFont="1" applyFill="1" applyBorder="1" applyAlignment="1">
      <alignment horizontal="center"/>
    </xf>
    <xf numFmtId="164" fontId="150" fillId="5" borderId="48" xfId="2373" applyNumberFormat="1" applyFont="1" applyFill="1" applyBorder="1" applyAlignment="1">
      <alignment horizontal="center"/>
    </xf>
    <xf numFmtId="3" fontId="0" fillId="0" borderId="0" xfId="0" applyNumberFormat="1" applyAlignment="1">
      <alignment horizontal="right" vertical="top"/>
    </xf>
    <xf numFmtId="0" fontId="150" fillId="0" borderId="0" xfId="19458" applyFont="1"/>
    <xf numFmtId="164" fontId="151" fillId="55" borderId="0" xfId="2373" applyNumberFormat="1" applyFont="1" applyFill="1"/>
    <xf numFmtId="43" fontId="151" fillId="0" borderId="0" xfId="19458" applyNumberFormat="1" applyFont="1"/>
    <xf numFmtId="0" fontId="145" fillId="0" borderId="4" xfId="19476" applyFont="1" applyBorder="1"/>
    <xf numFmtId="0" fontId="151" fillId="0" borderId="4" xfId="19458" applyFont="1" applyBorder="1"/>
    <xf numFmtId="164" fontId="151" fillId="0" borderId="4" xfId="19458" applyNumberFormat="1" applyFont="1" applyBorder="1"/>
    <xf numFmtId="0" fontId="158" fillId="0" borderId="4" xfId="19476" applyFont="1" applyBorder="1"/>
    <xf numFmtId="164" fontId="150" fillId="0" borderId="48" xfId="19458" applyNumberFormat="1" applyFont="1" applyBorder="1" applyAlignment="1">
      <alignment horizontal="center"/>
    </xf>
    <xf numFmtId="164" fontId="150" fillId="5" borderId="48" xfId="19458" applyNumberFormat="1" applyFont="1" applyFill="1" applyBorder="1" applyAlignment="1">
      <alignment horizontal="center"/>
    </xf>
    <xf numFmtId="164" fontId="151" fillId="0" borderId="0" xfId="2373" applyNumberFormat="1" applyFont="1" applyFill="1" applyAlignment="1">
      <alignment horizontal="right"/>
    </xf>
    <xf numFmtId="164" fontId="151" fillId="0" borderId="0" xfId="19458" applyNumberFormat="1" applyFont="1" applyAlignment="1">
      <alignment horizontal="right"/>
    </xf>
    <xf numFmtId="0" fontId="151" fillId="0" borderId="0" xfId="19458" applyFont="1" applyAlignment="1">
      <alignment horizontal="right"/>
    </xf>
    <xf numFmtId="0" fontId="158" fillId="0" borderId="0" xfId="19458" applyFont="1" applyAlignment="1">
      <alignment horizontal="left" vertical="top"/>
    </xf>
    <xf numFmtId="0" fontId="151" fillId="0" borderId="0" xfId="19458" quotePrefix="1" applyFont="1" applyAlignment="1">
      <alignment horizontal="center" vertical="center"/>
    </xf>
    <xf numFmtId="0" fontId="151" fillId="0" borderId="0" xfId="19458" applyFont="1" applyAlignment="1">
      <alignment horizontal="center"/>
    </xf>
    <xf numFmtId="164" fontId="151" fillId="0" borderId="0" xfId="19490" applyNumberFormat="1" applyFont="1" applyFill="1" applyBorder="1" applyAlignment="1">
      <alignment horizontal="right"/>
    </xf>
    <xf numFmtId="187" fontId="145" fillId="0" borderId="4" xfId="19475" applyNumberFormat="1" applyFont="1" applyFill="1" applyBorder="1" applyAlignment="1">
      <alignment horizontal="right"/>
    </xf>
    <xf numFmtId="0" fontId="158" fillId="0" borderId="4" xfId="19476" applyFont="1" applyBorder="1" applyAlignment="1">
      <alignment horizontal="right" wrapText="1"/>
    </xf>
    <xf numFmtId="0" fontId="150" fillId="0" borderId="4" xfId="19458" applyFont="1" applyBorder="1" applyAlignment="1">
      <alignment horizontal="right" vertical="center" wrapText="1"/>
    </xf>
    <xf numFmtId="0" fontId="158" fillId="0" borderId="4" xfId="19476" applyFont="1" applyBorder="1" applyAlignment="1">
      <alignment horizontal="right" vertical="center" wrapText="1"/>
    </xf>
    <xf numFmtId="198" fontId="151" fillId="0" borderId="0" xfId="19473" applyNumberFormat="1" applyFont="1" applyFill="1"/>
    <xf numFmtId="188" fontId="151" fillId="0" borderId="4" xfId="2373" applyNumberFormat="1" applyFont="1" applyFill="1" applyBorder="1"/>
    <xf numFmtId="164" fontId="151" fillId="5" borderId="4" xfId="19458" applyNumberFormat="1" applyFont="1" applyFill="1" applyBorder="1"/>
    <xf numFmtId="164" fontId="150" fillId="0" borderId="0" xfId="19458" applyNumberFormat="1" applyFont="1" applyAlignment="1">
      <alignment horizontal="center"/>
    </xf>
    <xf numFmtId="49" fontId="153" fillId="0" borderId="0" xfId="8801" quotePrefix="1" applyNumberFormat="1" applyFont="1" applyFill="1" applyBorder="1" applyAlignment="1">
      <alignment horizontal="center"/>
    </xf>
    <xf numFmtId="0" fontId="150" fillId="0" borderId="0" xfId="11417" applyFont="1" applyAlignment="1">
      <alignment horizontal="center" vertical="top"/>
    </xf>
    <xf numFmtId="0" fontId="150" fillId="0" borderId="0" xfId="11417" applyFont="1" applyAlignment="1">
      <alignment horizontal="left" vertical="center"/>
    </xf>
    <xf numFmtId="0" fontId="150" fillId="0" borderId="0" xfId="0" applyFont="1" applyAlignment="1">
      <alignment horizontal="center" vertical="top"/>
    </xf>
    <xf numFmtId="164" fontId="151" fillId="0" borderId="0" xfId="8783" applyNumberFormat="1" applyFont="1" applyFill="1" applyBorder="1" applyAlignment="1">
      <alignment horizontal="right"/>
    </xf>
    <xf numFmtId="164" fontId="151" fillId="0" borderId="0" xfId="8783" applyNumberFormat="1" applyFont="1" applyFill="1"/>
    <xf numFmtId="164" fontId="151" fillId="0" borderId="38" xfId="8783" applyNumberFormat="1" applyFont="1" applyFill="1" applyBorder="1" applyAlignment="1">
      <alignment horizontal="right"/>
    </xf>
    <xf numFmtId="0" fontId="158" fillId="5" borderId="0" xfId="19476" applyFont="1" applyFill="1"/>
    <xf numFmtId="0" fontId="150" fillId="5" borderId="0" xfId="11417" applyFont="1" applyFill="1" applyAlignment="1">
      <alignment vertical="top"/>
    </xf>
    <xf numFmtId="0" fontId="151" fillId="0" borderId="0" xfId="11417" applyFont="1" applyAlignment="1">
      <alignment horizontal="left" vertical="center"/>
    </xf>
    <xf numFmtId="164" fontId="150" fillId="0" borderId="17" xfId="2373" applyNumberFormat="1" applyFont="1" applyFill="1" applyBorder="1" applyAlignment="1">
      <alignment horizontal="center" vertical="center"/>
    </xf>
    <xf numFmtId="14" fontId="158" fillId="0" borderId="0" xfId="19476" applyNumberFormat="1" applyFont="1" applyAlignment="1">
      <alignment horizontal="right" wrapText="1"/>
    </xf>
    <xf numFmtId="0" fontId="155" fillId="0" borderId="0" xfId="19458" applyFont="1"/>
    <xf numFmtId="49" fontId="153" fillId="0" borderId="0" xfId="8801" quotePrefix="1" applyNumberFormat="1" applyFont="1" applyFill="1" applyBorder="1" applyAlignment="1">
      <alignment horizontal="center" vertical="center"/>
    </xf>
    <xf numFmtId="196" fontId="158" fillId="0" borderId="0" xfId="0" applyNumberFormat="1" applyFont="1" applyAlignment="1">
      <alignment horizontal="center"/>
    </xf>
    <xf numFmtId="3" fontId="153" fillId="0" borderId="0" xfId="8801" quotePrefix="1" applyNumberFormat="1" applyFont="1" applyFill="1" applyAlignment="1">
      <alignment horizontal="center" vertical="center"/>
    </xf>
    <xf numFmtId="164" fontId="151" fillId="0" borderId="0" xfId="2373" applyNumberFormat="1" applyFont="1" applyFill="1" applyBorder="1" applyAlignment="1">
      <alignment horizontal="center"/>
    </xf>
    <xf numFmtId="0" fontId="145" fillId="0" borderId="0" xfId="0" applyFont="1" applyAlignment="1">
      <alignment horizontal="center" vertical="center"/>
    </xf>
    <xf numFmtId="0" fontId="151" fillId="44" borderId="0" xfId="0" applyFont="1" applyFill="1"/>
    <xf numFmtId="43" fontId="151" fillId="0" borderId="0" xfId="2373" applyFont="1" applyFill="1" applyBorder="1" applyAlignment="1">
      <alignment vertical="center"/>
    </xf>
    <xf numFmtId="1" fontId="150" fillId="0" borderId="0" xfId="2373" quotePrefix="1" applyNumberFormat="1" applyFont="1" applyFill="1" applyAlignment="1">
      <alignment horizontal="center" vertical="center"/>
    </xf>
    <xf numFmtId="1" fontId="150" fillId="0" borderId="0" xfId="8783" applyNumberFormat="1" applyFont="1" applyFill="1" applyBorder="1" applyAlignment="1">
      <alignment vertical="center"/>
    </xf>
    <xf numFmtId="187" fontId="150" fillId="0" borderId="0" xfId="8783" applyNumberFormat="1" applyFont="1" applyFill="1" applyBorder="1" applyAlignment="1">
      <alignment vertical="center"/>
    </xf>
    <xf numFmtId="43" fontId="150" fillId="0" borderId="0" xfId="2373" applyFont="1" applyFill="1" applyBorder="1" applyAlignment="1">
      <alignment vertical="center"/>
    </xf>
    <xf numFmtId="164" fontId="151" fillId="0" borderId="0" xfId="0" applyNumberFormat="1" applyFont="1"/>
    <xf numFmtId="2" fontId="151" fillId="0" borderId="0" xfId="0" applyNumberFormat="1" applyFont="1"/>
    <xf numFmtId="0" fontId="151" fillId="0" borderId="0" xfId="0" applyFont="1" applyAlignment="1">
      <alignment horizontal="left" vertical="justify" wrapText="1"/>
    </xf>
    <xf numFmtId="0" fontId="157" fillId="0" borderId="0" xfId="19460" applyFont="1" applyAlignment="1">
      <alignment horizontal="center" vertical="top"/>
    </xf>
    <xf numFmtId="164" fontId="151" fillId="0" borderId="0" xfId="8783" applyNumberFormat="1" applyFont="1" applyFill="1" applyBorder="1"/>
    <xf numFmtId="164" fontId="150" fillId="0" borderId="0" xfId="2373" applyNumberFormat="1" applyFont="1" applyFill="1" applyBorder="1" applyAlignment="1">
      <alignment horizontal="center" vertical="center"/>
    </xf>
    <xf numFmtId="43" fontId="153" fillId="0" borderId="0" xfId="2373" applyFont="1" applyFill="1" applyAlignment="1">
      <alignment horizontal="center" vertical="center"/>
    </xf>
    <xf numFmtId="187" fontId="150" fillId="0" borderId="38" xfId="8783" applyNumberFormat="1" applyFont="1" applyFill="1" applyBorder="1" applyAlignment="1">
      <alignment horizontal="center" vertical="center"/>
    </xf>
    <xf numFmtId="0" fontId="162" fillId="0" borderId="0" xfId="11417" applyFont="1" applyAlignment="1">
      <alignment horizontal="center" vertical="top"/>
    </xf>
    <xf numFmtId="164" fontId="151" fillId="0" borderId="0" xfId="2373" applyNumberFormat="1" applyFont="1" applyFill="1" applyAlignment="1">
      <alignment horizontal="center" vertical="center"/>
    </xf>
    <xf numFmtId="0" fontId="151" fillId="0" borderId="0" xfId="2436" applyFont="1" applyAlignment="1">
      <alignment horizontal="left" vertical="center"/>
    </xf>
    <xf numFmtId="0" fontId="150" fillId="0" borderId="38" xfId="2436" applyFont="1" applyBorder="1" applyAlignment="1">
      <alignment horizontal="left" vertical="center"/>
    </xf>
    <xf numFmtId="164" fontId="150" fillId="0" borderId="38" xfId="11417" applyNumberFormat="1" applyFont="1" applyBorder="1" applyAlignment="1">
      <alignment vertical="center"/>
    </xf>
    <xf numFmtId="43" fontId="151" fillId="0" borderId="0" xfId="2373" applyFont="1" applyFill="1" applyAlignment="1">
      <alignment vertical="center"/>
    </xf>
    <xf numFmtId="0" fontId="151" fillId="0" borderId="38" xfId="2436" applyFont="1" applyBorder="1" applyAlignment="1">
      <alignment horizontal="left" vertical="center"/>
    </xf>
    <xf numFmtId="0" fontId="151" fillId="0" borderId="38" xfId="11417" applyFont="1" applyBorder="1" applyAlignment="1">
      <alignment vertical="center"/>
    </xf>
    <xf numFmtId="164" fontId="151" fillId="0" borderId="38" xfId="2373" applyNumberFormat="1" applyFont="1" applyFill="1" applyBorder="1" applyAlignment="1">
      <alignment horizontal="center" vertical="center"/>
    </xf>
    <xf numFmtId="0" fontId="151" fillId="0" borderId="0" xfId="11417" applyFont="1" applyAlignment="1">
      <alignment horizontal="center" vertical="top"/>
    </xf>
    <xf numFmtId="3" fontId="151" fillId="0" borderId="0" xfId="11417" applyNumberFormat="1" applyFont="1" applyAlignment="1">
      <alignment vertical="center"/>
    </xf>
    <xf numFmtId="3" fontId="151" fillId="0" borderId="0" xfId="2373" applyNumberFormat="1" applyFont="1" applyFill="1" applyBorder="1" applyAlignment="1">
      <alignment vertical="center"/>
    </xf>
    <xf numFmtId="3" fontId="150" fillId="0" borderId="0" xfId="2373" applyNumberFormat="1" applyFont="1" applyFill="1" applyBorder="1" applyAlignment="1">
      <alignment vertical="center"/>
    </xf>
    <xf numFmtId="0" fontId="151" fillId="0" borderId="0" xfId="7386" applyFont="1" applyAlignment="1">
      <alignment vertical="center"/>
    </xf>
    <xf numFmtId="0" fontId="151" fillId="0" borderId="0" xfId="19454" applyFont="1" applyAlignment="1">
      <alignment vertical="center"/>
    </xf>
    <xf numFmtId="188" fontId="157" fillId="0" borderId="0" xfId="2373" applyNumberFormat="1" applyFont="1" applyFill="1" applyBorder="1" applyAlignment="1">
      <alignment vertical="center"/>
    </xf>
    <xf numFmtId="0" fontId="150" fillId="0" borderId="0" xfId="7386" applyFont="1" applyAlignment="1">
      <alignment vertical="center"/>
    </xf>
    <xf numFmtId="188" fontId="151" fillId="0" borderId="0" xfId="2373" applyNumberFormat="1" applyFont="1" applyFill="1" applyBorder="1" applyAlignment="1">
      <alignment vertical="center"/>
    </xf>
    <xf numFmtId="164" fontId="150" fillId="0" borderId="17" xfId="2373" applyNumberFormat="1" applyFont="1" applyFill="1" applyBorder="1" applyAlignment="1">
      <alignment horizontal="justify" vertical="center" wrapText="1"/>
    </xf>
    <xf numFmtId="0" fontId="151" fillId="0" borderId="0" xfId="11417" applyFont="1" applyAlignment="1">
      <alignment horizontal="justify" vertical="center" wrapText="1"/>
    </xf>
    <xf numFmtId="164" fontId="150" fillId="0" borderId="17" xfId="8783" applyNumberFormat="1" applyFont="1" applyFill="1" applyBorder="1" applyAlignment="1">
      <alignment horizontal="justify" vertical="center" wrapText="1"/>
    </xf>
    <xf numFmtId="164" fontId="151" fillId="0" borderId="0" xfId="2373" applyNumberFormat="1" applyFont="1" applyFill="1" applyBorder="1" applyAlignment="1">
      <alignment horizontal="justify" vertical="center" wrapText="1"/>
    </xf>
    <xf numFmtId="43" fontId="157" fillId="0" borderId="0" xfId="2382" applyFont="1" applyFill="1" applyBorder="1" applyAlignment="1">
      <alignment vertical="center"/>
    </xf>
    <xf numFmtId="164" fontId="150" fillId="0" borderId="0" xfId="2373" applyNumberFormat="1" applyFont="1" applyFill="1" applyBorder="1" applyAlignment="1">
      <alignment horizontal="justify" vertical="center" wrapText="1"/>
    </xf>
    <xf numFmtId="164" fontId="150" fillId="0" borderId="0" xfId="8783" applyNumberFormat="1" applyFont="1" applyFill="1" applyBorder="1" applyAlignment="1">
      <alignment horizontal="justify" vertical="center" wrapText="1"/>
    </xf>
    <xf numFmtId="0" fontId="153" fillId="0" borderId="0" xfId="2373" applyNumberFormat="1" applyFont="1" applyFill="1" applyBorder="1" applyAlignment="1">
      <alignment horizontal="center"/>
    </xf>
    <xf numFmtId="43" fontId="152" fillId="0" borderId="0" xfId="2373" applyFont="1" applyFill="1" applyBorder="1" applyAlignment="1">
      <alignment horizontal="center"/>
    </xf>
    <xf numFmtId="3" fontId="151" fillId="0" borderId="0" xfId="2373" applyNumberFormat="1" applyFont="1" applyFill="1" applyBorder="1" applyAlignment="1">
      <alignment horizontal="right" vertical="center"/>
    </xf>
    <xf numFmtId="43" fontId="151" fillId="0" borderId="0" xfId="2373" applyFont="1" applyFill="1" applyBorder="1" applyAlignment="1">
      <alignment horizontal="right" vertical="center"/>
    </xf>
    <xf numFmtId="0" fontId="151" fillId="0" borderId="0" xfId="0" applyFont="1" applyAlignment="1">
      <alignment horizontal="left" vertical="top"/>
    </xf>
    <xf numFmtId="3" fontId="150" fillId="0" borderId="0" xfId="11417" applyNumberFormat="1" applyFont="1" applyAlignment="1">
      <alignment vertical="center"/>
    </xf>
    <xf numFmtId="43" fontId="150" fillId="0" borderId="0" xfId="2382" applyFont="1" applyFill="1" applyBorder="1" applyAlignment="1">
      <alignment vertical="center"/>
    </xf>
    <xf numFmtId="164" fontId="150" fillId="5" borderId="0" xfId="2382" applyNumberFormat="1" applyFont="1" applyFill="1" applyBorder="1" applyAlignment="1">
      <alignment vertical="center"/>
    </xf>
    <xf numFmtId="3" fontId="150" fillId="5" borderId="0" xfId="11417" applyNumberFormat="1" applyFont="1" applyFill="1" applyAlignment="1">
      <alignment vertical="center"/>
    </xf>
    <xf numFmtId="187" fontId="150" fillId="5" borderId="0" xfId="8783" applyNumberFormat="1" applyFont="1" applyFill="1" applyBorder="1" applyAlignment="1">
      <alignment vertical="center"/>
    </xf>
    <xf numFmtId="164" fontId="151" fillId="5" borderId="0" xfId="2382" applyNumberFormat="1" applyFont="1" applyFill="1" applyBorder="1" applyAlignment="1">
      <alignment vertical="center"/>
    </xf>
    <xf numFmtId="3" fontId="151" fillId="0" borderId="0" xfId="2373" applyNumberFormat="1" applyFont="1" applyFill="1" applyBorder="1" applyAlignment="1">
      <alignment horizontal="center" vertical="center"/>
    </xf>
    <xf numFmtId="41" fontId="151" fillId="0" borderId="0" xfId="8772" applyFont="1" applyFill="1" applyBorder="1" applyAlignment="1">
      <alignment vertical="center"/>
    </xf>
    <xf numFmtId="0" fontId="159" fillId="0" borderId="0" xfId="11417" applyFont="1" applyAlignment="1">
      <alignment vertical="top" wrapText="1"/>
    </xf>
    <xf numFmtId="0" fontId="161" fillId="0" borderId="0" xfId="11417" applyFont="1" applyAlignment="1">
      <alignment horizontal="left" vertical="center"/>
    </xf>
    <xf numFmtId="0" fontId="159" fillId="0" borderId="0" xfId="11417" applyFont="1" applyAlignment="1">
      <alignment horizontal="left" vertical="center"/>
    </xf>
    <xf numFmtId="164" fontId="151" fillId="0" borderId="38" xfId="2373" applyNumberFormat="1" applyFont="1" applyFill="1" applyBorder="1" applyAlignment="1">
      <alignment vertical="center"/>
    </xf>
    <xf numFmtId="0" fontId="159" fillId="0" borderId="0" xfId="11417" applyFont="1" applyAlignment="1">
      <alignment vertical="center"/>
    </xf>
    <xf numFmtId="0" fontId="161" fillId="0" borderId="0" xfId="11417" applyFont="1" applyAlignment="1">
      <alignment vertical="center"/>
    </xf>
    <xf numFmtId="190" fontId="150" fillId="0" borderId="0" xfId="11417" applyNumberFormat="1" applyFont="1" applyAlignment="1">
      <alignment horizontal="center" vertical="top"/>
    </xf>
    <xf numFmtId="164" fontId="150" fillId="0" borderId="11" xfId="2382" applyNumberFormat="1" applyFont="1" applyFill="1" applyBorder="1" applyAlignment="1">
      <alignment vertical="center"/>
    </xf>
    <xf numFmtId="164" fontId="150" fillId="0" borderId="0" xfId="2382" applyNumberFormat="1" applyFont="1" applyFill="1" applyBorder="1" applyAlignment="1">
      <alignment vertical="center"/>
    </xf>
    <xf numFmtId="0" fontId="150" fillId="0" borderId="43" xfId="11417" applyFont="1" applyBorder="1" applyAlignment="1">
      <alignment horizontal="justify" vertical="center" wrapText="1"/>
    </xf>
    <xf numFmtId="0" fontId="150" fillId="0" borderId="15" xfId="11417" applyFont="1" applyBorder="1" applyAlignment="1">
      <alignment horizontal="justify" vertical="center" wrapText="1"/>
    </xf>
    <xf numFmtId="164" fontId="151" fillId="0" borderId="0" xfId="8783" applyNumberFormat="1" applyFont="1" applyFill="1" applyBorder="1" applyAlignment="1">
      <alignment vertical="center" wrapText="1"/>
    </xf>
    <xf numFmtId="164" fontId="151" fillId="0" borderId="0" xfId="11417" applyNumberFormat="1" applyFont="1" applyAlignment="1">
      <alignment horizontal="justify" vertical="center" wrapText="1"/>
    </xf>
    <xf numFmtId="164" fontId="151" fillId="0" borderId="0" xfId="11417" applyNumberFormat="1" applyFont="1" applyAlignment="1">
      <alignment horizontal="center" vertical="center"/>
    </xf>
    <xf numFmtId="0" fontId="151" fillId="0" borderId="38" xfId="11417" applyFont="1" applyBorder="1" applyAlignment="1">
      <alignment horizontal="justify" vertical="center" wrapText="1"/>
    </xf>
    <xf numFmtId="0" fontId="150" fillId="0" borderId="38" xfId="11417" applyFont="1" applyBorder="1" applyAlignment="1">
      <alignment vertical="center" wrapText="1"/>
    </xf>
    <xf numFmtId="164" fontId="150" fillId="0" borderId="38" xfId="8783" applyNumberFormat="1" applyFont="1" applyFill="1" applyBorder="1" applyAlignment="1">
      <alignment vertical="center" wrapText="1"/>
    </xf>
    <xf numFmtId="43" fontId="150" fillId="0" borderId="38" xfId="2373" applyFont="1" applyFill="1" applyBorder="1" applyAlignment="1">
      <alignment horizontal="justify" vertical="center" wrapText="1"/>
    </xf>
    <xf numFmtId="164" fontId="151" fillId="0" borderId="38" xfId="8783" applyNumberFormat="1" applyFont="1" applyFill="1" applyBorder="1" applyAlignment="1">
      <alignment vertical="center"/>
    </xf>
    <xf numFmtId="0" fontId="150" fillId="0" borderId="0" xfId="11417" applyFont="1" applyAlignment="1">
      <alignment vertical="center" wrapText="1"/>
    </xf>
    <xf numFmtId="43" fontId="150" fillId="0" borderId="0" xfId="2373" applyFont="1" applyFill="1" applyBorder="1" applyAlignment="1">
      <alignment horizontal="justify" vertical="center" wrapText="1"/>
    </xf>
    <xf numFmtId="0" fontId="151" fillId="0" borderId="0" xfId="0" applyFont="1" applyAlignment="1">
      <alignment horizontal="left"/>
    </xf>
    <xf numFmtId="164" fontId="151" fillId="0" borderId="46" xfId="8783" applyNumberFormat="1" applyFont="1" applyFill="1" applyBorder="1"/>
    <xf numFmtId="164" fontId="151" fillId="0" borderId="47" xfId="8783" applyNumberFormat="1" applyFont="1" applyFill="1" applyBorder="1" applyAlignment="1">
      <alignment horizontal="right"/>
    </xf>
    <xf numFmtId="164" fontId="151" fillId="0" borderId="13" xfId="8783" applyNumberFormat="1" applyFont="1" applyFill="1" applyBorder="1"/>
    <xf numFmtId="164" fontId="151" fillId="0" borderId="14" xfId="8783" applyNumberFormat="1" applyFont="1" applyFill="1" applyBorder="1"/>
    <xf numFmtId="43" fontId="151" fillId="0" borderId="0" xfId="2373" applyFont="1" applyFill="1" applyBorder="1"/>
    <xf numFmtId="164" fontId="150" fillId="0" borderId="0" xfId="8783" applyNumberFormat="1" applyFont="1" applyFill="1" applyBorder="1"/>
    <xf numFmtId="164" fontId="150" fillId="0" borderId="17" xfId="8783" applyNumberFormat="1" applyFont="1" applyFill="1" applyBorder="1"/>
    <xf numFmtId="41" fontId="150" fillId="0" borderId="17" xfId="0" applyNumberFormat="1" applyFont="1" applyBorder="1"/>
    <xf numFmtId="0" fontId="150" fillId="0" borderId="0" xfId="0" applyFont="1" applyAlignment="1">
      <alignment horizontal="left"/>
    </xf>
    <xf numFmtId="0" fontId="150" fillId="0" borderId="0" xfId="11417" applyFont="1" applyAlignment="1">
      <alignment horizontal="right" vertical="center" wrapText="1"/>
    </xf>
    <xf numFmtId="164" fontId="151" fillId="0" borderId="15" xfId="2373" applyNumberFormat="1" applyFont="1" applyFill="1" applyBorder="1" applyAlignment="1">
      <alignment vertical="center"/>
    </xf>
    <xf numFmtId="164" fontId="150" fillId="0" borderId="11" xfId="2373" applyNumberFormat="1" applyFont="1" applyFill="1" applyBorder="1" applyAlignment="1">
      <alignment vertical="center"/>
    </xf>
    <xf numFmtId="0" fontId="151" fillId="0" borderId="0" xfId="0" applyFont="1" applyAlignment="1">
      <alignment horizontal="justify" vertical="center" wrapText="1"/>
    </xf>
    <xf numFmtId="0" fontId="151" fillId="0" borderId="0" xfId="0" applyFont="1" applyAlignment="1">
      <alignment horizontal="justify" vertical="top" wrapText="1"/>
    </xf>
    <xf numFmtId="0" fontId="150" fillId="0" borderId="0" xfId="0" applyFont="1" applyAlignment="1">
      <alignment horizontal="left" vertical="top"/>
    </xf>
    <xf numFmtId="0" fontId="151" fillId="0" borderId="0" xfId="0" applyFont="1" applyAlignment="1">
      <alignment horizontal="left" vertical="center" wrapText="1"/>
    </xf>
    <xf numFmtId="164" fontId="151" fillId="0" borderId="0" xfId="2373" applyNumberFormat="1" applyFont="1" applyFill="1" applyAlignment="1">
      <alignment horizontal="center" vertical="center" wrapText="1"/>
    </xf>
    <xf numFmtId="164" fontId="151" fillId="0" borderId="38" xfId="0" applyNumberFormat="1" applyFont="1" applyBorder="1" applyAlignment="1">
      <alignment horizontal="left" vertical="center" wrapText="1"/>
    </xf>
    <xf numFmtId="9" fontId="151" fillId="0" borderId="0" xfId="0" applyNumberFormat="1" applyFont="1" applyAlignment="1">
      <alignment horizontal="right" vertical="center" wrapText="1"/>
    </xf>
    <xf numFmtId="0" fontId="151" fillId="0" borderId="0" xfId="0" applyFont="1" applyAlignment="1">
      <alignment horizontal="right" vertical="center" wrapText="1"/>
    </xf>
    <xf numFmtId="0" fontId="151" fillId="0" borderId="0" xfId="11417" applyFont="1" applyAlignment="1">
      <alignment horizontal="left" vertical="center" wrapText="1"/>
    </xf>
    <xf numFmtId="43" fontId="151" fillId="0" borderId="0" xfId="2382" applyFont="1" applyFill="1" applyAlignment="1">
      <alignment horizontal="justify" vertical="center" wrapText="1"/>
    </xf>
    <xf numFmtId="43" fontId="151" fillId="0" borderId="0" xfId="2382" applyFont="1" applyFill="1" applyBorder="1" applyAlignment="1">
      <alignment horizontal="justify" vertical="center" wrapText="1"/>
    </xf>
    <xf numFmtId="164" fontId="151" fillId="0" borderId="0" xfId="2373" applyNumberFormat="1" applyFont="1" applyFill="1" applyBorder="1" applyAlignment="1">
      <alignment horizontal="left" vertical="center" wrapText="1"/>
    </xf>
    <xf numFmtId="164" fontId="150" fillId="0" borderId="38" xfId="2373" applyNumberFormat="1" applyFont="1" applyFill="1" applyBorder="1" applyAlignment="1">
      <alignment horizontal="justify" vertical="center" wrapText="1"/>
    </xf>
    <xf numFmtId="164" fontId="151" fillId="0" borderId="38" xfId="2373" applyNumberFormat="1" applyFont="1" applyFill="1" applyBorder="1" applyAlignment="1">
      <alignment horizontal="justify" vertical="center" wrapText="1"/>
    </xf>
    <xf numFmtId="0" fontId="157" fillId="0" borderId="0" xfId="11417" applyFont="1" applyAlignment="1">
      <alignment horizontal="justify" vertical="center" wrapText="1"/>
    </xf>
    <xf numFmtId="164" fontId="150" fillId="0" borderId="38" xfId="19461" applyNumberFormat="1" applyFont="1" applyFill="1" applyBorder="1"/>
    <xf numFmtId="164" fontId="151" fillId="0" borderId="0" xfId="19461" applyNumberFormat="1" applyFont="1" applyFill="1" applyBorder="1" applyAlignment="1">
      <alignment horizontal="left"/>
    </xf>
    <xf numFmtId="0" fontId="150" fillId="0" borderId="0" xfId="0" applyFont="1" applyAlignment="1">
      <alignment horizontal="left" vertical="top" wrapText="1"/>
    </xf>
    <xf numFmtId="43" fontId="151" fillId="0" borderId="0" xfId="2382" applyFont="1" applyFill="1" applyAlignment="1">
      <alignment vertical="center"/>
    </xf>
    <xf numFmtId="43" fontId="151" fillId="0" borderId="0" xfId="2382" applyFont="1" applyFill="1" applyBorder="1" applyAlignment="1">
      <alignment vertical="center"/>
    </xf>
    <xf numFmtId="43" fontId="150" fillId="0" borderId="0" xfId="2373" quotePrefix="1" applyFont="1" applyFill="1" applyAlignment="1">
      <alignment horizontal="center" vertical="center"/>
    </xf>
    <xf numFmtId="0" fontId="151" fillId="0" borderId="0" xfId="19454" applyFont="1" applyAlignment="1">
      <alignment horizontal="left" vertical="center"/>
    </xf>
    <xf numFmtId="164" fontId="150" fillId="0" borderId="0" xfId="11417" applyNumberFormat="1" applyFont="1" applyAlignment="1">
      <alignment horizontal="justify" vertical="center" wrapText="1"/>
    </xf>
    <xf numFmtId="0" fontId="151" fillId="0" borderId="0" xfId="11417" applyFont="1" applyAlignment="1">
      <alignment horizontal="justify" vertical="top" wrapText="1"/>
    </xf>
    <xf numFmtId="189" fontId="150" fillId="0" borderId="0" xfId="11417" applyNumberFormat="1" applyFont="1" applyAlignment="1">
      <alignment horizontal="center" vertical="top"/>
    </xf>
    <xf numFmtId="0" fontId="157" fillId="0" borderId="0" xfId="11417" applyFont="1" applyAlignment="1">
      <alignment horizontal="justify" vertical="top" wrapText="1"/>
    </xf>
    <xf numFmtId="164" fontId="151" fillId="0" borderId="0" xfId="2382" applyNumberFormat="1" applyFont="1" applyFill="1" applyBorder="1" applyAlignment="1">
      <alignment vertical="center"/>
    </xf>
    <xf numFmtId="164" fontId="151" fillId="0" borderId="0" xfId="2382" applyNumberFormat="1" applyFont="1" applyFill="1" applyBorder="1" applyAlignment="1">
      <alignment horizontal="center" vertical="center"/>
    </xf>
    <xf numFmtId="43" fontId="157" fillId="0" borderId="0" xfId="2373" applyFont="1" applyFill="1" applyBorder="1" applyAlignment="1">
      <alignment vertical="center"/>
    </xf>
    <xf numFmtId="43" fontId="150" fillId="0" borderId="0" xfId="2382" applyFont="1" applyFill="1" applyBorder="1" applyAlignment="1">
      <alignment horizontal="justify" vertical="center" wrapText="1"/>
    </xf>
    <xf numFmtId="164" fontId="151" fillId="0" borderId="0" xfId="2382" applyNumberFormat="1" applyFont="1" applyFill="1" applyBorder="1" applyAlignment="1">
      <alignment horizontal="justify" vertical="center" wrapText="1"/>
    </xf>
    <xf numFmtId="164" fontId="150" fillId="0" borderId="38" xfId="2382" applyNumberFormat="1" applyFont="1" applyFill="1" applyBorder="1" applyAlignment="1">
      <alignment vertical="center"/>
    </xf>
    <xf numFmtId="188" fontId="150" fillId="0" borderId="0" xfId="8783" applyNumberFormat="1" applyFont="1" applyFill="1" applyBorder="1" applyAlignment="1">
      <alignment horizontal="center" vertical="center" wrapText="1"/>
    </xf>
    <xf numFmtId="0" fontId="153" fillId="0" borderId="0" xfId="2373" applyNumberFormat="1" applyFont="1" applyFill="1" applyBorder="1" applyAlignment="1">
      <alignment horizontal="center" vertical="center"/>
    </xf>
    <xf numFmtId="43" fontId="151" fillId="0" borderId="0" xfId="2373" applyFont="1" applyFill="1" applyAlignment="1">
      <alignment horizontal="justify" vertical="center" wrapText="1"/>
    </xf>
    <xf numFmtId="1" fontId="150" fillId="0" borderId="0" xfId="8783" applyNumberFormat="1" applyFont="1" applyFill="1" applyBorder="1" applyAlignment="1">
      <alignment horizontal="center" vertical="center"/>
    </xf>
    <xf numFmtId="187" fontId="150" fillId="0" borderId="0" xfId="8783" applyNumberFormat="1" applyFont="1" applyFill="1" applyBorder="1" applyAlignment="1">
      <alignment horizontal="center" vertical="center"/>
    </xf>
    <xf numFmtId="3" fontId="151" fillId="0" borderId="0" xfId="2373" applyNumberFormat="1" applyFont="1" applyFill="1" applyAlignment="1">
      <alignment vertical="center"/>
    </xf>
    <xf numFmtId="1" fontId="151" fillId="0" borderId="0" xfId="11417" applyNumberFormat="1" applyFont="1" applyAlignment="1">
      <alignment vertical="center"/>
    </xf>
    <xf numFmtId="43" fontId="151" fillId="0" borderId="0" xfId="2373" applyFont="1" applyFill="1" applyBorder="1" applyAlignment="1">
      <alignment horizontal="center" vertical="center"/>
    </xf>
    <xf numFmtId="43" fontId="151" fillId="0" borderId="0" xfId="2373" applyFont="1" applyFill="1" applyAlignment="1">
      <alignment horizontal="center" vertical="center"/>
    </xf>
    <xf numFmtId="43" fontId="151" fillId="0" borderId="0" xfId="2373" applyFont="1" applyFill="1" applyBorder="1" applyAlignment="1">
      <alignment horizontal="justify" vertical="center" wrapText="1"/>
    </xf>
    <xf numFmtId="0" fontId="150" fillId="0" borderId="0" xfId="19454" applyFont="1" applyAlignment="1">
      <alignment vertical="center"/>
    </xf>
    <xf numFmtId="164" fontId="151" fillId="0" borderId="42" xfId="2373" applyNumberFormat="1" applyFont="1" applyFill="1" applyBorder="1" applyAlignment="1">
      <alignment vertical="center"/>
    </xf>
    <xf numFmtId="164" fontId="151" fillId="0" borderId="44" xfId="2373" applyNumberFormat="1" applyFont="1" applyFill="1" applyBorder="1" applyAlignment="1">
      <alignment vertical="center"/>
    </xf>
    <xf numFmtId="164" fontId="151" fillId="0" borderId="0" xfId="2373" applyNumberFormat="1" applyFont="1" applyFill="1" applyBorder="1" applyAlignment="1">
      <alignment horizontal="center" vertical="center" wrapText="1"/>
    </xf>
    <xf numFmtId="164" fontId="150" fillId="0" borderId="17" xfId="2373" applyNumberFormat="1" applyFont="1" applyFill="1" applyBorder="1" applyAlignment="1">
      <alignment horizontal="center" vertical="center" wrapText="1"/>
    </xf>
    <xf numFmtId="164" fontId="150" fillId="0" borderId="0" xfId="2373" applyNumberFormat="1" applyFont="1" applyFill="1" applyBorder="1" applyAlignment="1">
      <alignment horizontal="right" vertical="center" wrapText="1"/>
    </xf>
    <xf numFmtId="164" fontId="150" fillId="0" borderId="0" xfId="2373" applyNumberFormat="1" applyFont="1" applyFill="1" applyBorder="1" applyAlignment="1"/>
    <xf numFmtId="0" fontId="151" fillId="0" borderId="0" xfId="19459" applyFont="1" applyAlignment="1">
      <alignment vertical="center"/>
    </xf>
    <xf numFmtId="188" fontId="151" fillId="0" borderId="0" xfId="2373" applyNumberFormat="1" applyFont="1" applyFill="1" applyAlignment="1">
      <alignment horizontal="justify" vertical="center" wrapText="1"/>
    </xf>
    <xf numFmtId="164" fontId="150" fillId="0" borderId="17" xfId="2373" applyNumberFormat="1" applyFont="1" applyFill="1" applyBorder="1" applyAlignment="1">
      <alignment horizontal="center"/>
    </xf>
    <xf numFmtId="196" fontId="151" fillId="0" borderId="0" xfId="11417" applyNumberFormat="1" applyFont="1" applyAlignment="1">
      <alignment horizontal="center" vertical="top"/>
    </xf>
    <xf numFmtId="196" fontId="150" fillId="0" borderId="0" xfId="11417" applyNumberFormat="1" applyFont="1" applyAlignment="1">
      <alignment horizontal="center" vertical="top"/>
    </xf>
    <xf numFmtId="3" fontId="151" fillId="5" borderId="0" xfId="2382" applyNumberFormat="1" applyFont="1" applyFill="1" applyBorder="1" applyAlignment="1">
      <alignment vertical="center"/>
    </xf>
    <xf numFmtId="3" fontId="151" fillId="0" borderId="38" xfId="2373" applyNumberFormat="1" applyFont="1" applyFill="1" applyBorder="1" applyAlignment="1">
      <alignment vertical="center"/>
    </xf>
    <xf numFmtId="3" fontId="150" fillId="0" borderId="17" xfId="2373" applyNumberFormat="1" applyFont="1" applyFill="1" applyBorder="1" applyAlignment="1">
      <alignment vertical="center"/>
    </xf>
    <xf numFmtId="0" fontId="150" fillId="0" borderId="0" xfId="2437" applyFont="1" applyAlignment="1">
      <alignment horizontal="left" vertical="center"/>
    </xf>
    <xf numFmtId="3" fontId="151" fillId="0" borderId="0" xfId="2373" applyNumberFormat="1" applyFont="1" applyFill="1" applyAlignment="1">
      <alignment horizontal="justify" vertical="center" wrapText="1"/>
    </xf>
    <xf numFmtId="3" fontId="151" fillId="0" borderId="0" xfId="11417" applyNumberFormat="1" applyFont="1" applyAlignment="1">
      <alignment horizontal="justify" vertical="center" wrapText="1"/>
    </xf>
    <xf numFmtId="3" fontId="151" fillId="0" borderId="0" xfId="8783" applyNumberFormat="1" applyFont="1" applyFill="1" applyBorder="1" applyAlignment="1">
      <alignment horizontal="right" vertical="center" wrapText="1"/>
    </xf>
    <xf numFmtId="0" fontId="151" fillId="0" borderId="0" xfId="19458" applyFont="1" applyAlignment="1">
      <alignment vertical="center"/>
    </xf>
    <xf numFmtId="3" fontId="150" fillId="0" borderId="0" xfId="11417" applyNumberFormat="1" applyFont="1" applyAlignment="1">
      <alignment horizontal="right" vertical="center" wrapText="1"/>
    </xf>
    <xf numFmtId="3" fontId="150" fillId="0" borderId="0" xfId="2373" applyNumberFormat="1" applyFont="1" applyFill="1" applyBorder="1" applyAlignment="1">
      <alignment horizontal="right" vertical="center"/>
    </xf>
    <xf numFmtId="196" fontId="151" fillId="5" borderId="0" xfId="11417" applyNumberFormat="1" applyFont="1" applyFill="1" applyAlignment="1">
      <alignment horizontal="center" vertical="top"/>
    </xf>
    <xf numFmtId="3" fontId="151" fillId="0" borderId="0" xfId="11417" applyNumberFormat="1" applyFont="1" applyAlignment="1">
      <alignment horizontal="right" vertical="center" wrapText="1"/>
    </xf>
    <xf numFmtId="164" fontId="151" fillId="0" borderId="0" xfId="2373" applyNumberFormat="1" applyFont="1" applyFill="1" applyAlignment="1">
      <alignment horizontal="justify" vertical="center" wrapText="1"/>
    </xf>
    <xf numFmtId="164" fontId="151" fillId="0" borderId="0" xfId="2373" applyNumberFormat="1" applyFont="1" applyFill="1" applyBorder="1" applyAlignment="1">
      <alignment horizontal="right" vertical="center" wrapText="1"/>
    </xf>
    <xf numFmtId="3" fontId="150" fillId="0" borderId="0" xfId="2373" applyNumberFormat="1" applyFont="1" applyFill="1" applyBorder="1" applyAlignment="1">
      <alignment horizontal="right" vertical="center" wrapText="1"/>
    </xf>
    <xf numFmtId="3" fontId="151" fillId="0" borderId="0" xfId="11417" applyNumberFormat="1" applyFont="1" applyAlignment="1">
      <alignment horizontal="right" vertical="center"/>
    </xf>
    <xf numFmtId="0" fontId="150" fillId="0" borderId="0" xfId="11417" applyFont="1" applyAlignment="1">
      <alignment horizontal="justify" vertical="center"/>
    </xf>
    <xf numFmtId="3" fontId="153" fillId="0" borderId="0" xfId="2373" applyNumberFormat="1" applyFont="1" applyFill="1" applyAlignment="1">
      <alignment horizontal="center" vertical="center"/>
    </xf>
    <xf numFmtId="0" fontId="151" fillId="5" borderId="0" xfId="19454" applyFont="1" applyFill="1" applyAlignment="1">
      <alignment vertical="center"/>
    </xf>
    <xf numFmtId="0" fontId="151" fillId="0" borderId="0" xfId="7389" applyFont="1" applyAlignment="1">
      <alignment vertical="center"/>
    </xf>
    <xf numFmtId="0" fontId="151" fillId="0" borderId="0" xfId="19458" applyFont="1" applyAlignment="1">
      <alignment vertical="top"/>
    </xf>
    <xf numFmtId="0" fontId="151" fillId="0" borderId="0" xfId="2426" applyFont="1" applyAlignment="1">
      <alignment vertical="center"/>
    </xf>
    <xf numFmtId="0" fontId="151" fillId="5" borderId="0" xfId="2426" applyFont="1" applyFill="1" applyAlignment="1">
      <alignment vertical="center"/>
    </xf>
    <xf numFmtId="43" fontId="151" fillId="5" borderId="0" xfId="2373" applyFont="1" applyFill="1" applyAlignment="1">
      <alignment vertical="center"/>
    </xf>
    <xf numFmtId="3" fontId="151" fillId="5" borderId="0" xfId="11417" applyNumberFormat="1" applyFont="1" applyFill="1" applyAlignment="1">
      <alignment vertical="center"/>
    </xf>
    <xf numFmtId="3" fontId="150" fillId="0" borderId="17" xfId="2373" quotePrefix="1" applyNumberFormat="1" applyFont="1" applyFill="1" applyBorder="1" applyAlignment="1">
      <alignment horizontal="right" vertical="center"/>
    </xf>
    <xf numFmtId="3" fontId="150" fillId="0" borderId="0" xfId="2373" quotePrefix="1" applyNumberFormat="1" applyFont="1" applyFill="1" applyBorder="1" applyAlignment="1">
      <alignment horizontal="right" vertical="center"/>
    </xf>
    <xf numFmtId="41" fontId="150" fillId="0" borderId="0" xfId="8772" applyFont="1" applyFill="1" applyBorder="1" applyAlignment="1">
      <alignment vertical="center"/>
    </xf>
    <xf numFmtId="3" fontId="151" fillId="0" borderId="0" xfId="8783" applyNumberFormat="1" applyFont="1" applyFill="1" applyBorder="1" applyAlignment="1">
      <alignment horizontal="justify" vertical="center" wrapText="1"/>
    </xf>
    <xf numFmtId="0" fontId="151" fillId="0" borderId="0" xfId="2437" applyFont="1" applyAlignment="1">
      <alignment horizontal="left" vertical="center"/>
    </xf>
    <xf numFmtId="3" fontId="150" fillId="0" borderId="17" xfId="2373" applyNumberFormat="1" applyFont="1" applyFill="1" applyBorder="1" applyAlignment="1">
      <alignment horizontal="right" vertical="center"/>
    </xf>
    <xf numFmtId="164" fontId="151" fillId="0" borderId="0" xfId="8783" applyNumberFormat="1" applyFont="1" applyFill="1" applyAlignment="1">
      <alignment horizontal="justify" vertical="center" wrapText="1"/>
    </xf>
    <xf numFmtId="3" fontId="150" fillId="0" borderId="0" xfId="2373" applyNumberFormat="1" applyFont="1" applyFill="1" applyBorder="1" applyAlignment="1">
      <alignment horizontal="center" vertical="center"/>
    </xf>
    <xf numFmtId="3" fontId="150" fillId="0" borderId="0" xfId="11417" applyNumberFormat="1" applyFont="1" applyAlignment="1">
      <alignment horizontal="justify" vertical="center" wrapText="1"/>
    </xf>
    <xf numFmtId="3" fontId="151" fillId="0" borderId="0" xfId="8783" applyNumberFormat="1" applyFont="1" applyFill="1" applyBorder="1" applyAlignment="1">
      <alignment vertical="center"/>
    </xf>
    <xf numFmtId="3" fontId="150" fillId="0" borderId="0" xfId="11417" applyNumberFormat="1" applyFont="1" applyAlignment="1">
      <alignment horizontal="right" vertical="center"/>
    </xf>
    <xf numFmtId="0" fontId="151" fillId="0" borderId="0" xfId="2373" applyNumberFormat="1" applyFont="1" applyFill="1" applyBorder="1" applyAlignment="1">
      <alignment horizontal="center" vertical="center"/>
    </xf>
    <xf numFmtId="0" fontId="150" fillId="44" borderId="0" xfId="7386" applyFont="1" applyFill="1" applyAlignment="1">
      <alignment vertical="center"/>
    </xf>
    <xf numFmtId="0" fontId="150" fillId="44" borderId="0" xfId="11417" applyFont="1" applyFill="1" applyAlignment="1">
      <alignment vertical="center"/>
    </xf>
    <xf numFmtId="43" fontId="151" fillId="44" borderId="0" xfId="2373" applyFont="1" applyFill="1" applyBorder="1" applyAlignment="1">
      <alignment vertical="center"/>
    </xf>
    <xf numFmtId="164" fontId="151" fillId="44" borderId="0" xfId="11417" applyNumberFormat="1" applyFont="1" applyFill="1" applyAlignment="1">
      <alignment vertical="center"/>
    </xf>
    <xf numFmtId="43" fontId="151" fillId="5" borderId="0" xfId="2382" applyFont="1" applyFill="1" applyBorder="1" applyAlignment="1">
      <alignment vertical="center"/>
    </xf>
    <xf numFmtId="43" fontId="150" fillId="5" borderId="0" xfId="2382" applyFont="1" applyFill="1" applyBorder="1" applyAlignment="1">
      <alignment vertical="center"/>
    </xf>
    <xf numFmtId="164" fontId="151" fillId="5" borderId="0" xfId="2382" applyNumberFormat="1" applyFont="1" applyFill="1" applyBorder="1" applyAlignment="1">
      <alignment horizontal="center" vertical="center"/>
    </xf>
    <xf numFmtId="0" fontId="151" fillId="5" borderId="0" xfId="2382" applyNumberFormat="1" applyFont="1" applyFill="1" applyBorder="1" applyAlignment="1">
      <alignment horizontal="center" vertical="center"/>
    </xf>
    <xf numFmtId="164" fontId="150" fillId="5" borderId="17" xfId="2382" applyNumberFormat="1" applyFont="1" applyFill="1" applyBorder="1" applyAlignment="1">
      <alignment vertical="center"/>
    </xf>
    <xf numFmtId="0" fontId="150" fillId="0" borderId="38" xfId="0" applyFont="1" applyBorder="1" applyAlignment="1">
      <alignment vertical="center"/>
    </xf>
    <xf numFmtId="0" fontId="150" fillId="0" borderId="38" xfId="0" applyFont="1" applyBorder="1" applyAlignment="1">
      <alignment horizontal="center" vertical="center" wrapText="1"/>
    </xf>
    <xf numFmtId="0" fontId="150" fillId="0" borderId="38" xfId="0" applyFont="1" applyBorder="1"/>
    <xf numFmtId="0" fontId="151" fillId="0" borderId="38" xfId="0" applyFont="1" applyBorder="1"/>
    <xf numFmtId="0" fontId="151" fillId="5" borderId="0" xfId="11417" applyFont="1" applyFill="1" applyAlignment="1">
      <alignment horizontal="justify" vertical="top" wrapText="1"/>
    </xf>
    <xf numFmtId="0" fontId="151" fillId="5" borderId="0" xfId="11417" applyFont="1" applyFill="1" applyAlignment="1">
      <alignment vertical="top" wrapText="1"/>
    </xf>
    <xf numFmtId="9" fontId="151" fillId="0" borderId="0" xfId="11417" applyNumberFormat="1" applyFont="1" applyAlignment="1">
      <alignment horizontal="justify" vertical="top" wrapText="1"/>
    </xf>
    <xf numFmtId="0" fontId="151" fillId="0" borderId="0" xfId="11417" applyFont="1" applyAlignment="1">
      <alignment vertical="top" wrapText="1"/>
    </xf>
    <xf numFmtId="9" fontId="151" fillId="0" borderId="0" xfId="0" applyNumberFormat="1" applyFont="1" applyAlignment="1">
      <alignment horizontal="left"/>
    </xf>
    <xf numFmtId="43" fontId="153" fillId="0" borderId="0" xfId="2382" applyFont="1" applyFill="1" applyBorder="1" applyAlignment="1"/>
    <xf numFmtId="43" fontId="153" fillId="0" borderId="0" xfId="2382" applyFont="1" applyFill="1" applyBorder="1" applyAlignment="1">
      <alignment horizontal="center"/>
    </xf>
    <xf numFmtId="9" fontId="151" fillId="5" borderId="0" xfId="11417" applyNumberFormat="1" applyFont="1" applyFill="1" applyAlignment="1">
      <alignment horizontal="left" vertical="center"/>
    </xf>
    <xf numFmtId="0" fontId="150" fillId="0" borderId="43" xfId="11417" applyFont="1" applyBorder="1" applyAlignment="1">
      <alignment horizontal="center" vertical="center" wrapText="1"/>
    </xf>
    <xf numFmtId="0" fontId="150" fillId="0" borderId="15" xfId="11417" applyFont="1" applyBorder="1" applyAlignment="1">
      <alignment horizontal="center" vertical="center" wrapText="1"/>
    </xf>
    <xf numFmtId="0" fontId="151" fillId="0" borderId="0" xfId="2373" applyNumberFormat="1" applyFont="1" applyFill="1" applyAlignment="1">
      <alignment horizontal="center" vertical="center"/>
    </xf>
    <xf numFmtId="0" fontId="151" fillId="0" borderId="0" xfId="2373" applyNumberFormat="1" applyFont="1" applyFill="1" applyAlignment="1">
      <alignment horizontal="center" vertical="center" wrapText="1"/>
    </xf>
    <xf numFmtId="164" fontId="151" fillId="5" borderId="0" xfId="2373" applyNumberFormat="1" applyFont="1" applyFill="1" applyAlignment="1">
      <alignment horizontal="left" vertical="center"/>
    </xf>
    <xf numFmtId="0" fontId="150" fillId="0" borderId="15" xfId="11417" applyFont="1" applyBorder="1" applyAlignment="1">
      <alignment horizontal="left" vertical="center"/>
    </xf>
    <xf numFmtId="15" fontId="150" fillId="0" borderId="0" xfId="11417" applyNumberFormat="1" applyFont="1" applyAlignment="1">
      <alignment horizontal="left" vertical="center"/>
    </xf>
    <xf numFmtId="164" fontId="151" fillId="0" borderId="0" xfId="2373" applyNumberFormat="1" applyFont="1" applyFill="1" applyAlignment="1">
      <alignment horizontal="left" vertical="center"/>
    </xf>
    <xf numFmtId="43" fontId="151" fillId="0" borderId="0" xfId="2373" applyFont="1" applyFill="1" applyAlignment="1">
      <alignment horizontal="left" vertical="center"/>
    </xf>
    <xf numFmtId="164" fontId="150" fillId="0" borderId="38" xfId="11417" applyNumberFormat="1" applyFont="1" applyBorder="1" applyAlignment="1">
      <alignment horizontal="left" vertical="center"/>
    </xf>
    <xf numFmtId="164" fontId="151" fillId="0" borderId="38" xfId="11417" applyNumberFormat="1" applyFont="1" applyBorder="1" applyAlignment="1">
      <alignment horizontal="left" vertical="center"/>
    </xf>
    <xf numFmtId="164" fontId="150" fillId="0" borderId="38" xfId="2373" applyNumberFormat="1" applyFont="1" applyFill="1" applyBorder="1" applyAlignment="1">
      <alignment horizontal="left" vertical="center"/>
    </xf>
    <xf numFmtId="15" fontId="150" fillId="5" borderId="0" xfId="11417" applyNumberFormat="1" applyFont="1" applyFill="1" applyAlignment="1">
      <alignment horizontal="left" vertical="center"/>
    </xf>
    <xf numFmtId="0" fontId="150" fillId="5" borderId="38" xfId="11417" applyFont="1" applyFill="1" applyBorder="1" applyAlignment="1">
      <alignment horizontal="left" vertical="center"/>
    </xf>
    <xf numFmtId="0" fontId="150" fillId="5" borderId="38" xfId="11417" applyFont="1" applyFill="1" applyBorder="1" applyAlignment="1">
      <alignment horizontal="center" vertical="center" wrapText="1"/>
    </xf>
    <xf numFmtId="43" fontId="151" fillId="0" borderId="0" xfId="11417" applyNumberFormat="1" applyFont="1" applyAlignment="1">
      <alignment horizontal="left" vertical="center"/>
    </xf>
    <xf numFmtId="0" fontId="151" fillId="5" borderId="38" xfId="11417" applyFont="1" applyFill="1" applyBorder="1" applyAlignment="1">
      <alignment horizontal="left" vertical="center"/>
    </xf>
    <xf numFmtId="164" fontId="150" fillId="5" borderId="38" xfId="11417" applyNumberFormat="1" applyFont="1" applyFill="1" applyBorder="1" applyAlignment="1">
      <alignment horizontal="left" vertical="center"/>
    </xf>
    <xf numFmtId="164" fontId="150" fillId="0" borderId="0" xfId="11417" applyNumberFormat="1" applyFont="1" applyAlignment="1">
      <alignment horizontal="left" vertical="center"/>
    </xf>
    <xf numFmtId="164" fontId="151" fillId="0" borderId="0" xfId="11417" applyNumberFormat="1" applyFont="1" applyAlignment="1">
      <alignment horizontal="left" vertical="center"/>
    </xf>
    <xf numFmtId="0" fontId="150" fillId="0" borderId="0" xfId="11417" applyFont="1" applyAlignment="1">
      <alignment horizontal="left" vertical="center" wrapText="1"/>
    </xf>
    <xf numFmtId="0" fontId="150" fillId="0" borderId="0" xfId="11417" applyFont="1" applyAlignment="1">
      <alignment horizontal="center" vertical="center" wrapText="1"/>
    </xf>
    <xf numFmtId="0" fontId="150" fillId="0" borderId="42" xfId="11417" applyFont="1" applyBorder="1" applyAlignment="1">
      <alignment horizontal="center" vertical="center"/>
    </xf>
    <xf numFmtId="0" fontId="150" fillId="0" borderId="13" xfId="11417" applyFont="1" applyBorder="1" applyAlignment="1">
      <alignment horizontal="center" vertical="center"/>
    </xf>
    <xf numFmtId="0" fontId="153" fillId="0" borderId="0" xfId="11417" applyFont="1" applyAlignment="1">
      <alignment horizontal="center" vertical="center" wrapText="1"/>
    </xf>
    <xf numFmtId="0" fontId="151" fillId="0" borderId="3" xfId="11417" applyFont="1" applyBorder="1" applyAlignment="1">
      <alignment horizontal="left" vertical="center" wrapText="1"/>
    </xf>
    <xf numFmtId="0" fontId="151" fillId="0" borderId="3" xfId="11417" applyFont="1" applyBorder="1" applyAlignment="1">
      <alignment horizontal="center" vertical="center" wrapText="1"/>
    </xf>
    <xf numFmtId="164" fontId="151" fillId="5" borderId="3" xfId="11417" applyNumberFormat="1" applyFont="1" applyFill="1" applyBorder="1" applyAlignment="1">
      <alignment vertical="center"/>
    </xf>
    <xf numFmtId="0" fontId="151" fillId="0" borderId="3" xfId="11417" applyFont="1" applyBorder="1" applyAlignment="1">
      <alignment horizontal="left" vertical="center"/>
    </xf>
    <xf numFmtId="164" fontId="151" fillId="0" borderId="3" xfId="11417" applyNumberFormat="1" applyFont="1" applyBorder="1" applyAlignment="1">
      <alignment vertical="center"/>
    </xf>
    <xf numFmtId="0" fontId="151" fillId="0" borderId="2" xfId="11417" applyFont="1" applyBorder="1" applyAlignment="1">
      <alignment horizontal="left" vertical="center" wrapText="1"/>
    </xf>
    <xf numFmtId="0" fontId="151" fillId="0" borderId="2" xfId="11417" applyFont="1" applyBorder="1" applyAlignment="1">
      <alignment horizontal="center" vertical="center" wrapText="1"/>
    </xf>
    <xf numFmtId="0" fontId="151" fillId="0" borderId="40" xfId="11417" applyFont="1" applyBorder="1" applyAlignment="1">
      <alignment horizontal="center" vertical="center" wrapText="1"/>
    </xf>
    <xf numFmtId="164" fontId="150" fillId="0" borderId="11" xfId="8783" applyNumberFormat="1" applyFont="1" applyFill="1" applyBorder="1" applyAlignment="1">
      <alignment horizontal="center" vertical="center" wrapText="1"/>
    </xf>
    <xf numFmtId="0" fontId="150" fillId="5" borderId="15" xfId="2382" quotePrefix="1" applyNumberFormat="1" applyFont="1" applyFill="1" applyBorder="1" applyAlignment="1">
      <alignment horizontal="center" vertical="center"/>
    </xf>
    <xf numFmtId="0" fontId="150" fillId="0" borderId="15" xfId="2382" quotePrefix="1" applyNumberFormat="1" applyFont="1" applyFill="1" applyBorder="1" applyAlignment="1">
      <alignment horizontal="center" vertical="center"/>
    </xf>
    <xf numFmtId="0" fontId="150" fillId="5" borderId="0" xfId="2382" quotePrefix="1" applyNumberFormat="1" applyFont="1" applyFill="1" applyBorder="1" applyAlignment="1">
      <alignment horizontal="center" vertical="center"/>
    </xf>
    <xf numFmtId="0" fontId="150" fillId="0" borderId="0" xfId="2382" quotePrefix="1" applyNumberFormat="1" applyFont="1" applyFill="1" applyBorder="1" applyAlignment="1">
      <alignment horizontal="center" vertical="center"/>
    </xf>
    <xf numFmtId="43" fontId="151" fillId="5" borderId="0" xfId="2382" applyFont="1" applyFill="1" applyAlignment="1">
      <alignment vertical="center"/>
    </xf>
    <xf numFmtId="164" fontId="150" fillId="0" borderId="0" xfId="8783" applyNumberFormat="1" applyFont="1" applyFill="1" applyBorder="1" applyAlignment="1">
      <alignment horizontal="center" vertical="center" wrapText="1"/>
    </xf>
    <xf numFmtId="43" fontId="151" fillId="5" borderId="0" xfId="2382" applyFont="1" applyFill="1" applyBorder="1" applyAlignment="1">
      <alignment horizontal="justify" vertical="center" wrapText="1"/>
    </xf>
    <xf numFmtId="9" fontId="150" fillId="5" borderId="17" xfId="2382" applyNumberFormat="1" applyFont="1" applyFill="1" applyBorder="1" applyAlignment="1">
      <alignment horizontal="right" vertical="center" wrapText="1"/>
    </xf>
    <xf numFmtId="164" fontId="151" fillId="0" borderId="0" xfId="2382" applyNumberFormat="1" applyFont="1" applyFill="1" applyBorder="1" applyAlignment="1">
      <alignment horizontal="right" vertical="center"/>
    </xf>
    <xf numFmtId="164" fontId="150" fillId="0" borderId="0" xfId="11417" applyNumberFormat="1" applyFont="1" applyAlignment="1">
      <alignment horizontal="right" vertical="center"/>
    </xf>
    <xf numFmtId="164" fontId="151" fillId="5" borderId="0" xfId="2382" applyNumberFormat="1" applyFont="1" applyFill="1" applyBorder="1" applyAlignment="1">
      <alignment horizontal="right" vertical="center"/>
    </xf>
    <xf numFmtId="164" fontId="150" fillId="0" borderId="17" xfId="2382" applyNumberFormat="1" applyFont="1" applyFill="1" applyBorder="1" applyAlignment="1">
      <alignment vertical="center"/>
    </xf>
    <xf numFmtId="43" fontId="150" fillId="5" borderId="0" xfId="2382" applyFont="1" applyFill="1" applyAlignment="1">
      <alignment horizontal="left" vertical="center"/>
    </xf>
    <xf numFmtId="43" fontId="151" fillId="5" borderId="0" xfId="2373" applyFont="1" applyFill="1" applyBorder="1" applyAlignment="1">
      <alignment vertical="center"/>
    </xf>
    <xf numFmtId="0" fontId="151" fillId="5" borderId="0" xfId="11417" applyFont="1" applyFill="1" applyAlignment="1">
      <alignment horizontal="left" vertical="center" indent="2"/>
    </xf>
    <xf numFmtId="0" fontId="150" fillId="44" borderId="0" xfId="11417" applyFont="1" applyFill="1" applyAlignment="1">
      <alignment horizontal="center" vertical="center"/>
    </xf>
    <xf numFmtId="43" fontId="151" fillId="44" borderId="0" xfId="2382" applyFont="1" applyFill="1" applyBorder="1" applyAlignment="1">
      <alignment vertical="center"/>
    </xf>
    <xf numFmtId="164" fontId="150" fillId="44" borderId="17" xfId="2382" applyNumberFormat="1" applyFont="1" applyFill="1" applyBorder="1"/>
    <xf numFmtId="0" fontId="151" fillId="0" borderId="0" xfId="11417" applyFont="1" applyAlignment="1">
      <alignment horizontal="left" vertical="top" indent="2"/>
    </xf>
    <xf numFmtId="164" fontId="150" fillId="0" borderId="0" xfId="11417" applyNumberFormat="1" applyFont="1" applyAlignment="1">
      <alignment vertical="center"/>
    </xf>
    <xf numFmtId="0" fontId="151" fillId="0" borderId="0" xfId="11417" applyFont="1" applyAlignment="1">
      <alignment horizontal="justify" vertical="top"/>
    </xf>
    <xf numFmtId="0" fontId="151" fillId="0" borderId="0" xfId="11417" applyFont="1" applyAlignment="1">
      <alignment horizontal="left" vertical="top" wrapText="1"/>
    </xf>
    <xf numFmtId="200" fontId="156" fillId="0" borderId="0" xfId="2373" applyNumberFormat="1" applyFont="1" applyFill="1" applyAlignment="1">
      <alignment horizontal="center"/>
    </xf>
    <xf numFmtId="200" fontId="151" fillId="0" borderId="0" xfId="0" applyNumberFormat="1" applyFont="1" applyAlignment="1">
      <alignment horizontal="center"/>
    </xf>
    <xf numFmtId="164" fontId="145" fillId="0" borderId="0" xfId="19475" applyNumberFormat="1" applyFont="1" applyFill="1" applyBorder="1" applyAlignment="1">
      <alignment horizontal="right" vertical="justify"/>
    </xf>
    <xf numFmtId="0" fontId="123" fillId="5" borderId="0" xfId="11417" applyFont="1" applyFill="1" applyAlignment="1">
      <alignment horizontal="center" vertical="center"/>
    </xf>
    <xf numFmtId="164" fontId="42" fillId="0" borderId="0" xfId="8783" applyNumberFormat="1" applyFont="1" applyFill="1" applyBorder="1" applyAlignment="1">
      <alignment vertical="center"/>
    </xf>
    <xf numFmtId="0" fontId="123" fillId="5" borderId="0" xfId="11417" applyFont="1" applyFill="1" applyAlignment="1">
      <alignment vertical="center"/>
    </xf>
    <xf numFmtId="0" fontId="42" fillId="5" borderId="0" xfId="11417" applyFont="1" applyFill="1" applyAlignment="1">
      <alignment horizontal="center" vertical="center"/>
    </xf>
    <xf numFmtId="164" fontId="163" fillId="5" borderId="0" xfId="2373" quotePrefix="1" applyNumberFormat="1" applyFont="1" applyFill="1" applyBorder="1" applyAlignment="1">
      <alignment horizontal="center" vertical="center"/>
    </xf>
    <xf numFmtId="1" fontId="123" fillId="0" borderId="0" xfId="0" applyNumberFormat="1" applyFont="1" applyAlignment="1">
      <alignment horizontal="center"/>
    </xf>
    <xf numFmtId="43" fontId="163" fillId="5" borderId="0" xfId="2373" quotePrefix="1" applyFont="1" applyFill="1" applyBorder="1" applyAlignment="1">
      <alignment horizontal="center" vertical="center"/>
    </xf>
    <xf numFmtId="164" fontId="140" fillId="0" borderId="0" xfId="2373" applyNumberFormat="1" applyFont="1" applyFill="1" applyBorder="1" applyAlignment="1">
      <alignment horizontal="center"/>
    </xf>
    <xf numFmtId="3" fontId="140" fillId="0" borderId="0" xfId="0" applyNumberFormat="1" applyFont="1" applyAlignment="1">
      <alignment horizontal="center"/>
    </xf>
    <xf numFmtId="0" fontId="141" fillId="5" borderId="0" xfId="11417" applyFont="1" applyFill="1" applyAlignment="1">
      <alignment horizontal="center" vertical="center"/>
    </xf>
    <xf numFmtId="0" fontId="141" fillId="5" borderId="0" xfId="11417" applyFont="1" applyFill="1" applyAlignment="1">
      <alignment vertical="center"/>
    </xf>
    <xf numFmtId="164" fontId="42" fillId="0" borderId="0" xfId="2373" applyNumberFormat="1" applyFont="1" applyFill="1" applyBorder="1" applyAlignment="1">
      <alignment vertical="center"/>
    </xf>
    <xf numFmtId="164" fontId="123" fillId="0" borderId="38" xfId="2373" applyNumberFormat="1" applyFont="1" applyFill="1" applyBorder="1" applyAlignment="1">
      <alignment vertical="center"/>
    </xf>
    <xf numFmtId="164" fontId="123" fillId="0" borderId="0" xfId="2373" applyNumberFormat="1" applyFont="1" applyFill="1" applyBorder="1" applyAlignment="1">
      <alignment vertical="center"/>
    </xf>
    <xf numFmtId="164" fontId="42" fillId="0" borderId="0" xfId="2373" applyNumberFormat="1" applyFont="1" applyFill="1" applyAlignment="1">
      <alignment vertical="center"/>
    </xf>
    <xf numFmtId="164" fontId="42" fillId="5" borderId="0" xfId="2373" applyNumberFormat="1" applyFont="1" applyFill="1" applyBorder="1" applyAlignment="1">
      <alignment vertical="center"/>
    </xf>
    <xf numFmtId="164" fontId="164" fillId="0" borderId="0" xfId="8783" applyNumberFormat="1" applyFont="1" applyFill="1" applyBorder="1" applyAlignment="1">
      <alignment vertical="center"/>
    </xf>
    <xf numFmtId="164" fontId="123" fillId="5" borderId="38" xfId="2373" applyNumberFormat="1" applyFont="1" applyFill="1" applyBorder="1" applyAlignment="1">
      <alignment vertical="center"/>
    </xf>
    <xf numFmtId="38" fontId="141" fillId="5" borderId="0" xfId="2389" applyNumberFormat="1" applyFont="1" applyFill="1" applyAlignment="1">
      <alignment vertical="center" wrapText="1"/>
    </xf>
    <xf numFmtId="38" fontId="141" fillId="0" borderId="0" xfId="2389" applyNumberFormat="1" applyFont="1" applyFill="1" applyAlignment="1">
      <alignment vertical="center" wrapText="1"/>
    </xf>
    <xf numFmtId="164" fontId="123" fillId="0" borderId="0" xfId="2373" applyNumberFormat="1" applyFont="1" applyFill="1" applyAlignment="1">
      <alignment vertical="center"/>
    </xf>
    <xf numFmtId="164" fontId="42" fillId="5" borderId="0" xfId="11417" applyNumberFormat="1" applyFont="1" applyFill="1" applyAlignment="1">
      <alignment vertical="center"/>
    </xf>
    <xf numFmtId="164" fontId="165" fillId="0" borderId="0" xfId="8783" applyNumberFormat="1" applyFont="1" applyFill="1" applyBorder="1" applyAlignment="1">
      <alignment vertical="center"/>
    </xf>
    <xf numFmtId="164" fontId="123" fillId="5" borderId="0" xfId="2373" applyNumberFormat="1" applyFont="1" applyFill="1" applyBorder="1" applyAlignment="1">
      <alignment vertical="center"/>
    </xf>
    <xf numFmtId="164" fontId="123" fillId="5" borderId="0" xfId="8783" applyNumberFormat="1" applyFont="1" applyFill="1" applyBorder="1" applyAlignment="1">
      <alignment vertical="center"/>
    </xf>
    <xf numFmtId="0" fontId="123" fillId="5" borderId="0" xfId="11417" applyFont="1" applyFill="1" applyAlignment="1">
      <alignment horizontal="center" vertical="top"/>
    </xf>
    <xf numFmtId="0" fontId="42" fillId="5" borderId="0" xfId="11417" applyFont="1" applyFill="1" applyAlignment="1">
      <alignment vertical="top"/>
    </xf>
    <xf numFmtId="0" fontId="42" fillId="0" borderId="0" xfId="11417" applyFont="1" applyAlignment="1">
      <alignment vertical="top"/>
    </xf>
    <xf numFmtId="164" fontId="42" fillId="44" borderId="0" xfId="2373" applyNumberFormat="1" applyFont="1" applyFill="1" applyBorder="1" applyAlignment="1">
      <alignment vertical="top"/>
    </xf>
    <xf numFmtId="164" fontId="42" fillId="0" borderId="0" xfId="2373" applyNumberFormat="1" applyFont="1" applyFill="1" applyBorder="1" applyAlignment="1">
      <alignment vertical="top"/>
    </xf>
    <xf numFmtId="164" fontId="42" fillId="5" borderId="0" xfId="2373" applyNumberFormat="1" applyFont="1" applyFill="1" applyBorder="1" applyAlignment="1">
      <alignment vertical="top"/>
    </xf>
    <xf numFmtId="164" fontId="42" fillId="0" borderId="0" xfId="8783" applyNumberFormat="1" applyFont="1" applyFill="1" applyBorder="1" applyAlignment="1">
      <alignment vertical="top"/>
    </xf>
    <xf numFmtId="164" fontId="42" fillId="0" borderId="0" xfId="11417" applyNumberFormat="1" applyFont="1" applyAlignment="1">
      <alignment vertical="top"/>
    </xf>
    <xf numFmtId="164" fontId="42" fillId="5" borderId="0" xfId="8783" applyNumberFormat="1" applyFont="1" applyFill="1" applyBorder="1" applyAlignment="1">
      <alignment vertical="top"/>
    </xf>
    <xf numFmtId="164" fontId="42" fillId="5" borderId="0" xfId="8783" applyNumberFormat="1" applyFont="1" applyFill="1" applyBorder="1" applyAlignment="1">
      <alignment vertical="center"/>
    </xf>
    <xf numFmtId="188" fontId="123" fillId="5" borderId="0" xfId="2373" applyNumberFormat="1" applyFont="1" applyFill="1" applyBorder="1" applyAlignment="1">
      <alignment vertical="center"/>
    </xf>
    <xf numFmtId="0" fontId="142" fillId="5" borderId="0" xfId="11417" applyFont="1" applyFill="1" applyAlignment="1">
      <alignment vertical="center"/>
    </xf>
    <xf numFmtId="164" fontId="42" fillId="0" borderId="43" xfId="2373" applyNumberFormat="1" applyFont="1" applyFill="1" applyBorder="1" applyAlignment="1">
      <alignment vertical="center"/>
    </xf>
    <xf numFmtId="164" fontId="42" fillId="5" borderId="43" xfId="2373" applyNumberFormat="1" applyFont="1" applyFill="1" applyBorder="1" applyAlignment="1">
      <alignment vertical="center"/>
    </xf>
    <xf numFmtId="164" fontId="123" fillId="0" borderId="17" xfId="2373" applyNumberFormat="1" applyFont="1" applyFill="1" applyBorder="1" applyAlignment="1">
      <alignment vertical="center"/>
    </xf>
    <xf numFmtId="164" fontId="42" fillId="0" borderId="0" xfId="11417" applyNumberFormat="1" applyFont="1" applyAlignment="1">
      <alignment vertical="center"/>
    </xf>
    <xf numFmtId="164" fontId="149" fillId="0" borderId="0" xfId="2373" applyNumberFormat="1" applyFont="1" applyFill="1" applyBorder="1" applyAlignment="1">
      <alignment vertical="center"/>
    </xf>
    <xf numFmtId="0" fontId="116" fillId="0" borderId="0" xfId="11417" applyFont="1" applyAlignment="1">
      <alignment vertical="center"/>
    </xf>
    <xf numFmtId="164" fontId="116" fillId="0" borderId="0" xfId="11417" applyNumberFormat="1" applyFont="1" applyAlignment="1">
      <alignment vertical="center"/>
    </xf>
    <xf numFmtId="164" fontId="123" fillId="0" borderId="0" xfId="8783" applyNumberFormat="1" applyFont="1" applyFill="1" applyBorder="1" applyAlignment="1">
      <alignment vertical="center"/>
    </xf>
    <xf numFmtId="164" fontId="42" fillId="0" borderId="0" xfId="8783" applyNumberFormat="1" applyFont="1" applyFill="1" applyAlignment="1">
      <alignment vertical="center"/>
    </xf>
    <xf numFmtId="10" fontId="42" fillId="5" borderId="0" xfId="0" applyNumberFormat="1" applyFont="1" applyFill="1" applyAlignment="1">
      <alignment horizontal="justify" vertical="top" wrapText="1"/>
    </xf>
    <xf numFmtId="200" fontId="42" fillId="44" borderId="0" xfId="11417" applyNumberFormat="1" applyFont="1" applyFill="1" applyAlignment="1">
      <alignment horizontal="justify" vertical="justify" wrapText="1"/>
    </xf>
    <xf numFmtId="0" fontId="123" fillId="5" borderId="0" xfId="0" applyFont="1" applyFill="1" applyAlignment="1">
      <alignment horizontal="center"/>
    </xf>
    <xf numFmtId="0" fontId="44" fillId="0" borderId="0" xfId="0" applyFont="1" applyAlignment="1">
      <alignment vertical="top" wrapText="1"/>
    </xf>
    <xf numFmtId="0" fontId="133" fillId="0" borderId="0" xfId="0" applyFont="1" applyAlignment="1">
      <alignment horizontal="left"/>
    </xf>
    <xf numFmtId="0" fontId="116" fillId="0" borderId="0" xfId="11417" applyFont="1" applyAlignment="1">
      <alignment horizontal="justify" vertical="top" wrapText="1"/>
    </xf>
    <xf numFmtId="0" fontId="44" fillId="0" borderId="0" xfId="0" applyFont="1"/>
    <xf numFmtId="10" fontId="123" fillId="5" borderId="0" xfId="0" applyNumberFormat="1" applyFont="1" applyFill="1" applyAlignment="1">
      <alignment horizontal="left" vertical="top" wrapText="1"/>
    </xf>
    <xf numFmtId="10" fontId="42" fillId="5" borderId="0" xfId="0" applyNumberFormat="1" applyFont="1" applyFill="1" applyAlignment="1">
      <alignment horizontal="center" vertical="top" wrapText="1"/>
    </xf>
    <xf numFmtId="0" fontId="42" fillId="5" borderId="0" xfId="0" applyFont="1" applyFill="1" applyAlignment="1">
      <alignment horizontal="center" vertical="top" wrapText="1"/>
    </xf>
    <xf numFmtId="10" fontId="42" fillId="0" borderId="0" xfId="0" applyNumberFormat="1" applyFont="1" applyAlignment="1">
      <alignment vertical="top" wrapText="1"/>
    </xf>
    <xf numFmtId="0" fontId="42" fillId="5" borderId="0" xfId="0" quotePrefix="1" applyFont="1" applyFill="1" applyAlignment="1">
      <alignment horizontal="center" vertical="top" wrapText="1"/>
    </xf>
    <xf numFmtId="0" fontId="42" fillId="5" borderId="0" xfId="0" applyFont="1" applyFill="1" applyAlignment="1">
      <alignment horizontal="left" vertical="top" wrapText="1"/>
    </xf>
    <xf numFmtId="10" fontId="42" fillId="5" borderId="0" xfId="0" applyNumberFormat="1" applyFont="1" applyFill="1" applyAlignment="1">
      <alignment vertical="top" wrapText="1"/>
    </xf>
    <xf numFmtId="10" fontId="123" fillId="5" borderId="0" xfId="0" applyNumberFormat="1" applyFont="1" applyFill="1" applyAlignment="1">
      <alignment horizontal="justify" vertical="top" wrapText="1"/>
    </xf>
    <xf numFmtId="0" fontId="44" fillId="0" borderId="0" xfId="11417" applyFont="1" applyAlignment="1">
      <alignment vertical="center"/>
    </xf>
    <xf numFmtId="0" fontId="42" fillId="0" borderId="0" xfId="11417" applyFont="1" applyAlignment="1">
      <alignment vertical="top" wrapText="1"/>
    </xf>
    <xf numFmtId="0" fontId="42" fillId="0" borderId="0" xfId="11417" applyFont="1" applyAlignment="1">
      <alignment horizontal="center" vertical="top" wrapText="1"/>
    </xf>
    <xf numFmtId="0" fontId="150" fillId="0" borderId="0" xfId="11417" applyFont="1" applyFill="1" applyAlignment="1">
      <alignment horizontal="center" vertical="center"/>
    </xf>
    <xf numFmtId="0" fontId="151" fillId="0" borderId="3" xfId="11417" applyFont="1" applyFill="1" applyBorder="1" applyAlignment="1">
      <alignment horizontal="left" vertical="center" wrapText="1"/>
    </xf>
    <xf numFmtId="0" fontId="151" fillId="0" borderId="3" xfId="11417" applyFont="1" applyFill="1" applyBorder="1" applyAlignment="1">
      <alignment horizontal="center" vertical="center" wrapText="1"/>
    </xf>
    <xf numFmtId="164" fontId="151" fillId="0" borderId="3" xfId="11417" applyNumberFormat="1" applyFont="1" applyFill="1" applyBorder="1" applyAlignment="1">
      <alignment vertical="center"/>
    </xf>
    <xf numFmtId="0" fontId="151" fillId="0" borderId="0" xfId="11417" applyFont="1" applyFill="1" applyAlignment="1">
      <alignment vertical="center"/>
    </xf>
    <xf numFmtId="3" fontId="151" fillId="0" borderId="0" xfId="11417" applyNumberFormat="1" applyFont="1" applyFill="1" applyAlignment="1">
      <alignment vertical="center"/>
    </xf>
    <xf numFmtId="164" fontId="151" fillId="0" borderId="46" xfId="8783" applyNumberFormat="1" applyFont="1" applyFill="1" applyBorder="1" applyAlignment="1">
      <alignment horizontal="center" vertical="center"/>
    </xf>
    <xf numFmtId="164" fontId="151" fillId="0" borderId="47" xfId="8783" applyNumberFormat="1" applyFont="1" applyFill="1" applyBorder="1" applyAlignment="1">
      <alignment horizontal="center" vertical="center"/>
    </xf>
    <xf numFmtId="164" fontId="150" fillId="63" borderId="17" xfId="2382" applyNumberFormat="1" applyFont="1" applyFill="1" applyBorder="1"/>
    <xf numFmtId="0" fontId="151" fillId="0" borderId="0" xfId="0" applyFont="1" applyFill="1"/>
    <xf numFmtId="0" fontId="150" fillId="0" borderId="0" xfId="2437" applyFont="1" applyFill="1" applyAlignment="1">
      <alignment vertical="center"/>
    </xf>
    <xf numFmtId="0" fontId="150" fillId="0" borderId="0" xfId="2437" applyFont="1" applyFill="1" applyAlignment="1">
      <alignment horizontal="center" vertical="center"/>
    </xf>
    <xf numFmtId="0" fontId="145" fillId="0" borderId="0" xfId="0" applyFont="1" applyFill="1"/>
    <xf numFmtId="164" fontId="145" fillId="0" borderId="0" xfId="0" applyNumberFormat="1" applyFont="1" applyFill="1"/>
    <xf numFmtId="164" fontId="151" fillId="0" borderId="0" xfId="2382" applyNumberFormat="1" applyFont="1" applyFill="1" applyBorder="1"/>
    <xf numFmtId="0" fontId="151" fillId="0" borderId="0" xfId="2437" applyFont="1" applyFill="1"/>
    <xf numFmtId="0" fontId="151" fillId="0" borderId="0" xfId="2437" applyFont="1" applyFill="1" applyAlignment="1">
      <alignment horizontal="center"/>
    </xf>
    <xf numFmtId="191" fontId="151" fillId="0" borderId="0" xfId="0" applyNumberFormat="1" applyFont="1" applyFill="1" applyAlignment="1">
      <alignment vertical="top"/>
    </xf>
    <xf numFmtId="164" fontId="150" fillId="63" borderId="38" xfId="2373" applyNumberFormat="1" applyFont="1" applyFill="1" applyBorder="1" applyAlignment="1">
      <alignment horizontal="center" vertical="center"/>
    </xf>
    <xf numFmtId="0" fontId="42" fillId="63" borderId="0" xfId="11417" applyFont="1" applyFill="1" applyAlignment="1">
      <alignment vertical="center"/>
    </xf>
    <xf numFmtId="164" fontId="42" fillId="63" borderId="0" xfId="2373" applyNumberFormat="1" applyFont="1" applyFill="1" applyBorder="1" applyAlignment="1">
      <alignment vertical="center"/>
    </xf>
    <xf numFmtId="164" fontId="123" fillId="63" borderId="38" xfId="2373" applyNumberFormat="1" applyFont="1" applyFill="1" applyBorder="1" applyAlignment="1">
      <alignment vertical="center"/>
    </xf>
    <xf numFmtId="164" fontId="42" fillId="63" borderId="0" xfId="2373" applyNumberFormat="1" applyFont="1" applyFill="1" applyBorder="1" applyAlignment="1">
      <alignment vertical="top"/>
    </xf>
    <xf numFmtId="164" fontId="151" fillId="63" borderId="0" xfId="2382" applyNumberFormat="1" applyFont="1" applyFill="1" applyBorder="1" applyAlignment="1">
      <alignment horizontal="center" vertical="center"/>
    </xf>
    <xf numFmtId="0" fontId="151" fillId="63" borderId="0" xfId="19458" applyFont="1" applyFill="1"/>
    <xf numFmtId="0" fontId="145" fillId="63" borderId="0" xfId="0" applyFont="1" applyFill="1"/>
    <xf numFmtId="164" fontId="151" fillId="63" borderId="0" xfId="2382" applyNumberFormat="1" applyFont="1" applyFill="1"/>
    <xf numFmtId="164" fontId="151" fillId="63" borderId="0" xfId="19475" applyNumberFormat="1" applyFont="1" applyFill="1" applyBorder="1" applyAlignment="1">
      <alignment horizontal="right" vertical="justify"/>
    </xf>
    <xf numFmtId="0" fontId="151" fillId="63" borderId="0" xfId="19459" applyFont="1" applyFill="1" applyAlignment="1">
      <alignment vertical="center"/>
    </xf>
    <xf numFmtId="0" fontId="151" fillId="63" borderId="0" xfId="11417" applyFont="1" applyFill="1" applyAlignment="1">
      <alignment vertical="center"/>
    </xf>
    <xf numFmtId="43" fontId="151" fillId="63" borderId="0" xfId="2382" applyFont="1" applyFill="1" applyBorder="1" applyAlignment="1">
      <alignment vertical="center"/>
    </xf>
    <xf numFmtId="164" fontId="151" fillId="63" borderId="0" xfId="2373" applyNumberFormat="1" applyFont="1" applyFill="1" applyBorder="1" applyAlignment="1">
      <alignment vertical="center"/>
    </xf>
    <xf numFmtId="3" fontId="151" fillId="63" borderId="0" xfId="11417" applyNumberFormat="1" applyFont="1" applyFill="1" applyAlignment="1">
      <alignment vertical="center"/>
    </xf>
    <xf numFmtId="190" fontId="150" fillId="0" borderId="0" xfId="11417" applyNumberFormat="1" applyFont="1" applyFill="1" applyAlignment="1">
      <alignment horizontal="center" vertical="top"/>
    </xf>
    <xf numFmtId="0" fontId="150" fillId="0" borderId="0" xfId="11417" applyFont="1" applyFill="1" applyAlignment="1">
      <alignment horizontal="center" vertical="top"/>
    </xf>
    <xf numFmtId="0" fontId="150" fillId="0" borderId="0" xfId="11417" applyFont="1" applyFill="1" applyAlignment="1">
      <alignment vertical="center"/>
    </xf>
    <xf numFmtId="0" fontId="151" fillId="0" borderId="0" xfId="19454" applyFont="1" applyFill="1" applyAlignment="1">
      <alignment vertical="center"/>
    </xf>
    <xf numFmtId="164" fontId="156" fillId="63" borderId="0" xfId="2373" applyNumberFormat="1" applyFont="1" applyFill="1" applyBorder="1" applyAlignment="1">
      <alignment vertical="center"/>
    </xf>
    <xf numFmtId="0" fontId="145" fillId="0" borderId="0" xfId="0" applyFont="1" applyAlignment="1">
      <alignment horizontal="center" vertical="top"/>
    </xf>
    <xf numFmtId="0" fontId="151" fillId="5" borderId="0" xfId="0" applyFont="1" applyFill="1" applyAlignment="1">
      <alignment horizontal="left" vertical="justify" wrapText="1"/>
    </xf>
    <xf numFmtId="0" fontId="151" fillId="5" borderId="0" xfId="0" applyFont="1" applyFill="1" applyAlignment="1">
      <alignment horizontal="left"/>
    </xf>
    <xf numFmtId="0" fontId="150" fillId="5" borderId="0" xfId="0" applyFont="1" applyFill="1" applyAlignment="1">
      <alignment horizontal="left"/>
    </xf>
    <xf numFmtId="0" fontId="145" fillId="0" borderId="0" xfId="0" applyFont="1" applyAlignment="1">
      <alignment horizontal="right" vertical="top"/>
    </xf>
    <xf numFmtId="0" fontId="158" fillId="0" borderId="0" xfId="0" applyFont="1" applyAlignment="1">
      <alignment horizontal="center" vertical="top"/>
    </xf>
    <xf numFmtId="0" fontId="150" fillId="5" borderId="0" xfId="0" applyFont="1" applyFill="1" applyAlignment="1">
      <alignment horizontal="center"/>
    </xf>
    <xf numFmtId="0" fontId="150" fillId="5" borderId="0" xfId="0" applyFont="1" applyFill="1" applyAlignment="1">
      <alignment horizontal="center" vertical="center"/>
    </xf>
    <xf numFmtId="0" fontId="151" fillId="5" borderId="0" xfId="0" applyFont="1" applyFill="1" applyAlignment="1">
      <alignment horizontal="center"/>
    </xf>
    <xf numFmtId="43" fontId="152" fillId="5" borderId="0" xfId="2373" applyFont="1" applyFill="1" applyBorder="1" applyAlignment="1">
      <alignment horizontal="center"/>
    </xf>
    <xf numFmtId="0" fontId="153" fillId="5" borderId="0" xfId="0" applyFont="1" applyFill="1" applyAlignment="1">
      <alignment horizontal="center" vertical="center"/>
    </xf>
    <xf numFmtId="0" fontId="150" fillId="0" borderId="0" xfId="0" applyFont="1" applyAlignment="1">
      <alignment horizontal="center" vertical="justify" wrapText="1"/>
    </xf>
    <xf numFmtId="0" fontId="151" fillId="0" borderId="0" xfId="0" applyFont="1" applyAlignment="1">
      <alignment horizontal="center" vertical="justify" wrapText="1"/>
    </xf>
    <xf numFmtId="0" fontId="151" fillId="0" borderId="0" xfId="0" applyFont="1" applyAlignment="1">
      <alignment horizontal="center"/>
    </xf>
    <xf numFmtId="0" fontId="150" fillId="0" borderId="0" xfId="0" applyFont="1" applyAlignment="1">
      <alignment horizontal="center"/>
    </xf>
    <xf numFmtId="43" fontId="150" fillId="0" borderId="0" xfId="2373" applyFont="1" applyFill="1" applyAlignment="1">
      <alignment horizontal="center"/>
    </xf>
    <xf numFmtId="43" fontId="153" fillId="0" borderId="0" xfId="2373" applyFont="1" applyFill="1" applyBorder="1" applyAlignment="1">
      <alignment horizontal="center" vertical="center"/>
    </xf>
    <xf numFmtId="0" fontId="145" fillId="0" borderId="0" xfId="0" applyFont="1" applyFill="1" applyAlignment="1">
      <alignment horizontal="center" vertical="top"/>
    </xf>
    <xf numFmtId="0" fontId="153" fillId="5" borderId="0" xfId="2373" applyNumberFormat="1" applyFont="1" applyFill="1" applyBorder="1" applyAlignment="1">
      <alignment horizontal="center"/>
    </xf>
    <xf numFmtId="43" fontId="151" fillId="0" borderId="0" xfId="2373" applyFont="1" applyFill="1" applyAlignment="1">
      <alignment horizontal="right" vertical="center" wrapText="1"/>
    </xf>
    <xf numFmtId="0" fontId="150" fillId="0" borderId="0" xfId="0" applyFont="1" applyAlignment="1">
      <alignment horizontal="center" vertical="center"/>
    </xf>
    <xf numFmtId="0" fontId="151" fillId="0" borderId="0" xfId="0" applyFont="1" applyAlignment="1">
      <alignment horizontal="center" vertical="center"/>
    </xf>
    <xf numFmtId="0" fontId="153" fillId="0" borderId="0" xfId="0" applyFont="1" applyAlignment="1">
      <alignment horizontal="left" vertical="center" wrapText="1"/>
    </xf>
    <xf numFmtId="0" fontId="150" fillId="0" borderId="43" xfId="0" applyFont="1" applyBorder="1" applyAlignment="1">
      <alignment horizontal="center" vertical="center" wrapText="1"/>
    </xf>
    <xf numFmtId="0" fontId="150" fillId="0" borderId="15" xfId="0" applyFont="1" applyBorder="1" applyAlignment="1">
      <alignment horizontal="center" vertical="center" wrapText="1"/>
    </xf>
    <xf numFmtId="0" fontId="159" fillId="0" borderId="0" xfId="0" applyFont="1" applyAlignment="1">
      <alignment horizontal="right" vertical="center"/>
    </xf>
    <xf numFmtId="0" fontId="151" fillId="0" borderId="0" xfId="0" applyFont="1" applyAlignment="1">
      <alignment horizontal="left" vertical="center" wrapText="1"/>
    </xf>
    <xf numFmtId="0" fontId="158" fillId="0" borderId="0" xfId="0" applyFont="1" applyAlignment="1">
      <alignment horizontal="center" vertical="center"/>
    </xf>
    <xf numFmtId="0" fontId="145" fillId="0" borderId="0" xfId="0" applyFont="1" applyAlignment="1">
      <alignment horizontal="center" vertical="center"/>
    </xf>
    <xf numFmtId="0" fontId="123" fillId="5" borderId="0" xfId="11417" applyFont="1" applyFill="1" applyAlignment="1">
      <alignment horizontal="center" vertical="center"/>
    </xf>
    <xf numFmtId="164" fontId="123" fillId="0" borderId="0" xfId="11417" applyNumberFormat="1" applyFont="1" applyAlignment="1">
      <alignment horizontal="center" vertical="center"/>
    </xf>
    <xf numFmtId="164" fontId="116" fillId="0" borderId="0" xfId="11417" applyNumberFormat="1" applyFont="1" applyAlignment="1">
      <alignment horizontal="center" vertical="center"/>
    </xf>
    <xf numFmtId="0" fontId="42" fillId="0" borderId="0" xfId="0" applyFont="1" applyAlignment="1">
      <alignment horizontal="left"/>
    </xf>
    <xf numFmtId="0" fontId="123" fillId="0" borderId="0" xfId="11417" applyFont="1" applyAlignment="1">
      <alignment horizontal="center" vertical="center"/>
    </xf>
    <xf numFmtId="0" fontId="42" fillId="5" borderId="0" xfId="11417" applyFont="1" applyFill="1" applyAlignment="1">
      <alignment horizontal="center" vertical="center"/>
    </xf>
    <xf numFmtId="38" fontId="141" fillId="5" borderId="0" xfId="2389" applyNumberFormat="1" applyFont="1" applyFill="1" applyAlignment="1">
      <alignment horizontal="left" vertical="center" wrapText="1"/>
    </xf>
    <xf numFmtId="43" fontId="163" fillId="0" borderId="0" xfId="2373" applyFont="1" applyFill="1" applyAlignment="1">
      <alignment horizontal="center" wrapText="1"/>
    </xf>
    <xf numFmtId="0" fontId="140" fillId="0" borderId="0" xfId="11417" applyFont="1" applyAlignment="1">
      <alignment horizontal="center" vertical="center"/>
    </xf>
    <xf numFmtId="0" fontId="115" fillId="0" borderId="0" xfId="0" applyFont="1"/>
    <xf numFmtId="0" fontId="42" fillId="0" borderId="0" xfId="11417" applyFont="1" applyAlignment="1">
      <alignment horizontal="justify" vertical="top" wrapText="1"/>
    </xf>
    <xf numFmtId="200" fontId="42" fillId="0" borderId="0" xfId="11417" applyNumberFormat="1" applyFont="1" applyFill="1" applyAlignment="1">
      <alignment horizontal="justify" vertical="justify" wrapText="1"/>
    </xf>
    <xf numFmtId="0" fontId="42" fillId="0" borderId="10" xfId="11417" applyFont="1" applyBorder="1" applyAlignment="1">
      <alignment horizontal="center" vertical="top" wrapText="1"/>
    </xf>
    <xf numFmtId="0" fontId="42" fillId="5" borderId="0" xfId="11417" applyFont="1" applyFill="1" applyAlignment="1">
      <alignment horizontal="justify" vertical="top" wrapText="1"/>
    </xf>
    <xf numFmtId="10" fontId="123" fillId="5" borderId="0" xfId="0" applyNumberFormat="1" applyFont="1" applyFill="1" applyAlignment="1">
      <alignment horizontal="left" vertical="top" wrapText="1"/>
    </xf>
    <xf numFmtId="10" fontId="42" fillId="5" borderId="0" xfId="0" applyNumberFormat="1" applyFont="1" applyFill="1" applyAlignment="1">
      <alignment horizontal="justify" vertical="top" wrapText="1"/>
    </xf>
    <xf numFmtId="0" fontId="123" fillId="5" borderId="0" xfId="0" applyFont="1" applyFill="1" applyAlignment="1">
      <alignment horizontal="left" vertical="top" wrapText="1"/>
    </xf>
    <xf numFmtId="0" fontId="42" fillId="5" borderId="0" xfId="0" applyFont="1" applyFill="1" applyAlignment="1">
      <alignment horizontal="justify" vertical="top" wrapText="1"/>
    </xf>
    <xf numFmtId="10" fontId="42" fillId="0" borderId="0" xfId="0" applyNumberFormat="1" applyFont="1" applyAlignment="1">
      <alignment horizontal="justify" vertical="top" wrapText="1"/>
    </xf>
    <xf numFmtId="0" fontId="42" fillId="0" borderId="0" xfId="11417" applyFont="1" applyAlignment="1">
      <alignment horizontal="center" vertical="center"/>
    </xf>
    <xf numFmtId="0" fontId="123" fillId="0" borderId="0" xfId="11417" applyFont="1" applyAlignment="1">
      <alignment horizontal="left" vertical="center"/>
    </xf>
    <xf numFmtId="0" fontId="44" fillId="0" borderId="0" xfId="11417" applyFont="1" applyAlignment="1">
      <alignment horizontal="justify" vertical="top" wrapText="1"/>
    </xf>
    <xf numFmtId="0" fontId="115" fillId="0" borderId="0" xfId="11417" applyFont="1" applyAlignment="1">
      <alignment horizontal="justify" vertical="top" wrapText="1"/>
    </xf>
    <xf numFmtId="0" fontId="44" fillId="5" borderId="0" xfId="11417" applyFont="1" applyFill="1" applyAlignment="1">
      <alignment horizontal="justify" vertical="top" wrapText="1"/>
    </xf>
    <xf numFmtId="0" fontId="42" fillId="0" borderId="0" xfId="11417" applyFont="1" applyAlignment="1">
      <alignment horizontal="justify" vertical="center" wrapText="1"/>
    </xf>
    <xf numFmtId="0" fontId="42" fillId="0" borderId="0" xfId="5308" quotePrefix="1" applyFont="1" applyAlignment="1">
      <alignment horizontal="left" vertical="center" wrapText="1"/>
    </xf>
    <xf numFmtId="0" fontId="42" fillId="0" borderId="0" xfId="5308" quotePrefix="1" applyFont="1" applyAlignment="1">
      <alignment horizontal="justify" vertical="center" wrapText="1"/>
    </xf>
    <xf numFmtId="0" fontId="123" fillId="5" borderId="0" xfId="11417" applyFont="1" applyFill="1" applyAlignment="1">
      <alignment horizontal="left" vertical="center"/>
    </xf>
    <xf numFmtId="0" fontId="42" fillId="5" borderId="0" xfId="11417" applyFont="1" applyFill="1" applyAlignment="1">
      <alignment horizontal="left" vertical="top"/>
    </xf>
    <xf numFmtId="0" fontId="42" fillId="5" borderId="0" xfId="11417" applyFont="1" applyFill="1" applyAlignment="1">
      <alignment horizontal="left" vertical="top" wrapText="1"/>
    </xf>
    <xf numFmtId="0" fontId="42" fillId="0" borderId="0" xfId="0" applyFont="1" applyAlignment="1">
      <alignment horizontal="justify" vertical="top" wrapText="1"/>
    </xf>
    <xf numFmtId="0" fontId="42" fillId="5" borderId="0" xfId="11417" applyFont="1" applyFill="1" applyAlignment="1">
      <alignment horizontal="center" vertical="top"/>
    </xf>
    <xf numFmtId="0" fontId="42" fillId="5" borderId="0" xfId="11417" applyFont="1" applyFill="1" applyAlignment="1">
      <alignment vertical="distributed"/>
    </xf>
    <xf numFmtId="0" fontId="123" fillId="0" borderId="0" xfId="11417" applyFont="1" applyAlignment="1">
      <alignment horizontal="left"/>
    </xf>
    <xf numFmtId="0" fontId="123" fillId="0" borderId="0" xfId="11417" applyFont="1" applyAlignment="1">
      <alignment horizontal="left" vertical="top" wrapText="1"/>
    </xf>
    <xf numFmtId="0" fontId="42" fillId="0" borderId="0" xfId="11417" applyFont="1" applyAlignment="1">
      <alignment horizontal="left" vertical="top" wrapText="1"/>
    </xf>
    <xf numFmtId="0" fontId="42" fillId="0" borderId="0" xfId="11417" applyFont="1" applyAlignment="1">
      <alignment vertical="top" wrapText="1"/>
    </xf>
    <xf numFmtId="10" fontId="42" fillId="5" borderId="0" xfId="0" applyNumberFormat="1" applyFont="1" applyFill="1" applyAlignment="1">
      <alignment horizontal="left" vertical="top" wrapText="1"/>
    </xf>
    <xf numFmtId="10" fontId="123" fillId="5" borderId="0" xfId="0" applyNumberFormat="1" applyFont="1" applyFill="1" applyAlignment="1">
      <alignment horizontal="justify" vertical="top" wrapText="1"/>
    </xf>
    <xf numFmtId="164" fontId="150" fillId="0" borderId="0" xfId="19458" applyNumberFormat="1" applyFont="1" applyAlignment="1">
      <alignment horizontal="center"/>
    </xf>
    <xf numFmtId="0" fontId="151" fillId="0" borderId="0" xfId="0" applyFont="1" applyAlignment="1">
      <alignment horizontal="left" vertical="center"/>
    </xf>
    <xf numFmtId="0" fontId="151" fillId="0" borderId="0" xfId="0" applyFont="1" applyAlignment="1">
      <alignment horizontal="left" vertical="justify" wrapText="1"/>
    </xf>
    <xf numFmtId="0" fontId="158" fillId="0" borderId="0" xfId="19458" applyFont="1" applyAlignment="1">
      <alignment horizontal="left" vertical="top" wrapText="1"/>
    </xf>
    <xf numFmtId="0" fontId="159" fillId="0" borderId="4" xfId="19476" applyFont="1" applyBorder="1" applyAlignment="1">
      <alignment horizontal="left"/>
    </xf>
    <xf numFmtId="0" fontId="151" fillId="0" borderId="0" xfId="0" applyFont="1" applyAlignment="1">
      <alignment horizontal="justify" vertical="center" wrapText="1"/>
    </xf>
    <xf numFmtId="0" fontId="153" fillId="0" borderId="0" xfId="2373" applyNumberFormat="1" applyFont="1" applyFill="1" applyBorder="1" applyAlignment="1">
      <alignment horizontal="center" vertical="center"/>
    </xf>
    <xf numFmtId="0" fontId="151" fillId="0" borderId="0" xfId="11417" applyFont="1" applyAlignment="1">
      <alignment horizontal="center" vertical="center"/>
    </xf>
    <xf numFmtId="0" fontId="151" fillId="0" borderId="0" xfId="0" applyFont="1" applyAlignment="1">
      <alignment horizontal="justify" vertical="top" wrapText="1"/>
    </xf>
    <xf numFmtId="0" fontId="151" fillId="0" borderId="0" xfId="11417" applyFont="1" applyAlignment="1">
      <alignment horizontal="left" vertical="center" wrapText="1"/>
    </xf>
    <xf numFmtId="0" fontId="159" fillId="0" borderId="0" xfId="11417" applyFont="1" applyAlignment="1">
      <alignment horizontal="left" vertical="top" wrapText="1"/>
    </xf>
    <xf numFmtId="43" fontId="150" fillId="0" borderId="43" xfId="2373" applyFont="1" applyFill="1" applyBorder="1" applyAlignment="1">
      <alignment horizontal="center" vertical="center" wrapText="1"/>
    </xf>
    <xf numFmtId="43" fontId="150" fillId="0" borderId="15" xfId="2373" quotePrefix="1" applyFont="1" applyFill="1" applyBorder="1" applyAlignment="1">
      <alignment horizontal="center" vertical="center"/>
    </xf>
    <xf numFmtId="0" fontId="150" fillId="0" borderId="43" xfId="11417" applyFont="1" applyBorder="1" applyAlignment="1">
      <alignment horizontal="center" vertical="center" wrapText="1"/>
    </xf>
    <xf numFmtId="0" fontId="150" fillId="0" borderId="15" xfId="11417" applyFont="1" applyBorder="1" applyAlignment="1">
      <alignment horizontal="center" vertical="center" wrapText="1"/>
    </xf>
    <xf numFmtId="43" fontId="150" fillId="0" borderId="15" xfId="2373" applyFont="1" applyFill="1" applyBorder="1" applyAlignment="1">
      <alignment horizontal="center" vertical="center" wrapText="1"/>
    </xf>
    <xf numFmtId="0" fontId="42" fillId="5" borderId="0" xfId="11417" applyFont="1" applyFill="1" applyAlignment="1">
      <alignment horizontal="justify" vertical="center"/>
    </xf>
    <xf numFmtId="0" fontId="150" fillId="0" borderId="43" xfId="11417" applyFont="1" applyBorder="1" applyAlignment="1">
      <alignment horizontal="left" vertical="center" wrapText="1"/>
    </xf>
    <xf numFmtId="0" fontId="150" fillId="0" borderId="15" xfId="11417" applyFont="1" applyBorder="1" applyAlignment="1">
      <alignment horizontal="left" vertical="center" wrapText="1"/>
    </xf>
    <xf numFmtId="0" fontId="151" fillId="0" borderId="0" xfId="11417" applyFont="1" applyAlignment="1">
      <alignment horizontal="justify" vertical="center"/>
    </xf>
    <xf numFmtId="0" fontId="151" fillId="0" borderId="0" xfId="11417" applyFont="1" applyAlignment="1">
      <alignment horizontal="justify" vertical="top" wrapText="1"/>
    </xf>
    <xf numFmtId="0" fontId="150" fillId="0" borderId="0" xfId="0" applyFont="1" applyAlignment="1">
      <alignment horizontal="left" vertical="center" wrapText="1"/>
    </xf>
    <xf numFmtId="0" fontId="151" fillId="0" borderId="0" xfId="11417" applyFont="1" applyAlignment="1">
      <alignment horizontal="justify" vertical="center" wrapText="1"/>
    </xf>
    <xf numFmtId="0" fontId="145" fillId="0" borderId="0" xfId="11417" applyFont="1" applyFill="1" applyAlignment="1">
      <alignment horizontal="justify" vertical="center" wrapText="1"/>
    </xf>
    <xf numFmtId="0" fontId="150" fillId="0" borderId="0" xfId="11417" applyFont="1" applyAlignment="1">
      <alignment horizontal="left" vertical="center" wrapText="1"/>
    </xf>
    <xf numFmtId="0" fontId="150" fillId="0" borderId="0" xfId="11417" applyFont="1" applyAlignment="1">
      <alignment horizontal="justify" vertical="top" wrapText="1"/>
    </xf>
    <xf numFmtId="0" fontId="151" fillId="5" borderId="0" xfId="11417" applyFont="1" applyFill="1" applyAlignment="1">
      <alignment horizontal="justify" vertical="top" wrapText="1"/>
    </xf>
    <xf numFmtId="0" fontId="150" fillId="0" borderId="0" xfId="11417" applyFont="1" applyAlignment="1">
      <alignment horizontal="left" vertical="top" wrapText="1"/>
    </xf>
    <xf numFmtId="0" fontId="150" fillId="0" borderId="41" xfId="11417" applyFont="1" applyBorder="1" applyAlignment="1">
      <alignment horizontal="center" vertical="center"/>
    </xf>
    <xf numFmtId="0" fontId="150" fillId="0" borderId="10" xfId="11417" applyFont="1" applyBorder="1" applyAlignment="1">
      <alignment horizontal="center" vertical="center"/>
    </xf>
    <xf numFmtId="0" fontId="150" fillId="0" borderId="38" xfId="11417" applyFont="1" applyBorder="1" applyAlignment="1">
      <alignment horizontal="center" vertical="center"/>
    </xf>
    <xf numFmtId="0" fontId="150" fillId="0" borderId="43" xfId="11417" applyFont="1" applyBorder="1" applyAlignment="1">
      <alignment horizontal="center" vertical="center"/>
    </xf>
    <xf numFmtId="0" fontId="150" fillId="0" borderId="15" xfId="11417" applyFont="1" applyBorder="1" applyAlignment="1">
      <alignment horizontal="center" vertical="center"/>
    </xf>
    <xf numFmtId="0" fontId="145" fillId="0" borderId="0" xfId="11417" applyFont="1" applyFill="1" applyAlignment="1">
      <alignment horizontal="left" vertical="center" wrapText="1"/>
    </xf>
    <xf numFmtId="0" fontId="150" fillId="0" borderId="0" xfId="11417" applyFont="1" applyAlignment="1">
      <alignment horizontal="left" vertical="center"/>
    </xf>
    <xf numFmtId="0" fontId="150" fillId="0" borderId="0" xfId="11417" applyFont="1" applyAlignment="1">
      <alignment horizontal="center" vertical="center"/>
    </xf>
    <xf numFmtId="0" fontId="150" fillId="5" borderId="0" xfId="11417" applyFont="1" applyFill="1" applyAlignment="1">
      <alignment horizontal="center" vertical="center"/>
    </xf>
    <xf numFmtId="0" fontId="151" fillId="0" borderId="0" xfId="11417" applyFont="1" applyAlignment="1">
      <alignment horizontal="left" vertical="top" wrapText="1"/>
    </xf>
    <xf numFmtId="164" fontId="150" fillId="0" borderId="17" xfId="8783" applyNumberFormat="1" applyFont="1" applyFill="1" applyBorder="1" applyAlignment="1">
      <alignment horizontal="center" vertical="center"/>
    </xf>
    <xf numFmtId="0" fontId="151" fillId="0" borderId="38" xfId="11417" applyFont="1" applyBorder="1" applyAlignment="1">
      <alignment horizontal="center" vertical="center" wrapText="1"/>
    </xf>
    <xf numFmtId="0" fontId="151" fillId="0" borderId="47" xfId="11417" applyFont="1" applyBorder="1" applyAlignment="1">
      <alignment horizontal="center" vertical="center" wrapText="1"/>
    </xf>
    <xf numFmtId="164" fontId="151" fillId="0" borderId="46" xfId="11417" applyNumberFormat="1" applyFont="1" applyBorder="1" applyAlignment="1">
      <alignment horizontal="center" vertical="center"/>
    </xf>
    <xf numFmtId="164" fontId="151" fillId="0" borderId="47" xfId="11417" applyNumberFormat="1" applyFont="1" applyBorder="1" applyAlignment="1">
      <alignment horizontal="center" vertical="center"/>
    </xf>
    <xf numFmtId="0" fontId="151" fillId="0" borderId="3" xfId="11417" applyFont="1" applyBorder="1" applyAlignment="1">
      <alignment horizontal="center" vertical="center" wrapText="1"/>
    </xf>
    <xf numFmtId="0" fontId="151" fillId="0" borderId="39" xfId="11417" applyFont="1" applyBorder="1" applyAlignment="1">
      <alignment horizontal="center" vertical="center" wrapText="1"/>
    </xf>
    <xf numFmtId="0" fontId="151" fillId="0" borderId="2" xfId="11417" applyFont="1" applyBorder="1" applyAlignment="1">
      <alignment horizontal="center" vertical="center" wrapText="1"/>
    </xf>
    <xf numFmtId="0" fontId="151" fillId="0" borderId="40" xfId="11417" applyFont="1" applyBorder="1" applyAlignment="1">
      <alignment horizontal="center" vertical="center" wrapText="1"/>
    </xf>
    <xf numFmtId="164" fontId="151" fillId="5" borderId="46" xfId="11417" applyNumberFormat="1" applyFont="1" applyFill="1" applyBorder="1" applyAlignment="1">
      <alignment horizontal="center" vertical="center"/>
    </xf>
    <xf numFmtId="164" fontId="151" fillId="5" borderId="47" xfId="11417" applyNumberFormat="1" applyFont="1" applyFill="1" applyBorder="1" applyAlignment="1">
      <alignment horizontal="center" vertical="center"/>
    </xf>
    <xf numFmtId="0" fontId="151" fillId="0" borderId="39" xfId="11417" applyFont="1" applyBorder="1" applyAlignment="1">
      <alignment horizontal="left" vertical="center" wrapText="1"/>
    </xf>
    <xf numFmtId="0" fontId="151" fillId="0" borderId="2" xfId="11417" applyFont="1" applyBorder="1" applyAlignment="1">
      <alignment horizontal="left" vertical="center" wrapText="1"/>
    </xf>
    <xf numFmtId="0" fontId="151" fillId="0" borderId="40" xfId="11417" applyFont="1" applyBorder="1" applyAlignment="1">
      <alignment horizontal="left" vertical="center" wrapText="1"/>
    </xf>
    <xf numFmtId="0" fontId="151" fillId="0" borderId="3" xfId="11417" applyFont="1" applyBorder="1" applyAlignment="1">
      <alignment horizontal="left" vertical="center" wrapText="1"/>
    </xf>
    <xf numFmtId="0" fontId="145" fillId="0" borderId="0" xfId="11417" applyFont="1" applyFill="1" applyAlignment="1">
      <alignment horizontal="justify" vertical="top" wrapText="1"/>
    </xf>
    <xf numFmtId="0" fontId="150" fillId="0" borderId="0" xfId="11417" applyFont="1" applyAlignment="1">
      <alignment horizontal="center" vertical="top" wrapText="1"/>
    </xf>
    <xf numFmtId="0" fontId="151" fillId="0" borderId="0" xfId="11417" applyFont="1" applyAlignment="1">
      <alignment horizontal="center" vertical="top" wrapText="1"/>
    </xf>
    <xf numFmtId="0" fontId="151" fillId="0" borderId="0" xfId="11417" applyFont="1" applyAlignment="1">
      <alignment horizontal="justify" vertical="top"/>
    </xf>
    <xf numFmtId="0" fontId="150" fillId="0" borderId="42" xfId="11417" applyFont="1" applyBorder="1" applyAlignment="1">
      <alignment horizontal="center" vertical="center" wrapText="1"/>
    </xf>
    <xf numFmtId="0" fontId="150" fillId="0" borderId="44" xfId="11417" applyFont="1" applyBorder="1" applyAlignment="1">
      <alignment horizontal="center" vertical="center" wrapText="1"/>
    </xf>
    <xf numFmtId="0" fontId="150" fillId="0" borderId="12" xfId="11417" applyFont="1" applyBorder="1" applyAlignment="1">
      <alignment horizontal="center" vertical="center" wrapText="1"/>
    </xf>
    <xf numFmtId="0" fontId="150" fillId="0" borderId="0" xfId="11417" applyFont="1" applyAlignment="1">
      <alignment horizontal="center" vertical="center" wrapText="1"/>
    </xf>
    <xf numFmtId="0" fontId="150" fillId="0" borderId="16" xfId="11417" applyFont="1" applyBorder="1" applyAlignment="1">
      <alignment horizontal="center" vertical="center" wrapText="1"/>
    </xf>
    <xf numFmtId="0" fontId="150" fillId="0" borderId="13" xfId="11417" applyFont="1" applyBorder="1" applyAlignment="1">
      <alignment horizontal="center" vertical="center" wrapText="1"/>
    </xf>
    <xf numFmtId="0" fontId="150" fillId="0" borderId="14" xfId="11417" applyFont="1" applyBorder="1" applyAlignment="1">
      <alignment horizontal="center" vertical="center" wrapText="1"/>
    </xf>
    <xf numFmtId="0" fontId="150" fillId="0" borderId="39" xfId="11417" applyFont="1" applyBorder="1" applyAlignment="1">
      <alignment horizontal="center" vertical="center" wrapText="1"/>
    </xf>
    <xf numFmtId="0" fontId="150" fillId="0" borderId="2" xfId="11417" applyFont="1" applyBorder="1" applyAlignment="1">
      <alignment horizontal="center" vertical="center" wrapText="1"/>
    </xf>
    <xf numFmtId="0" fontId="150" fillId="0" borderId="40" xfId="11417" applyFont="1" applyBorder="1" applyAlignment="1">
      <alignment horizontal="center" vertical="center" wrapText="1"/>
    </xf>
    <xf numFmtId="0" fontId="150" fillId="0" borderId="42" xfId="11417" applyFont="1" applyBorder="1" applyAlignment="1">
      <alignment horizontal="center" vertical="center"/>
    </xf>
    <xf numFmtId="0" fontId="150" fillId="0" borderId="44" xfId="11417" applyFont="1" applyBorder="1" applyAlignment="1">
      <alignment horizontal="center" vertical="center"/>
    </xf>
    <xf numFmtId="0" fontId="150" fillId="0" borderId="13" xfId="11417" applyFont="1" applyBorder="1" applyAlignment="1">
      <alignment horizontal="center" vertical="center"/>
    </xf>
    <xf numFmtId="0" fontId="150" fillId="0" borderId="14" xfId="11417" applyFont="1" applyBorder="1" applyAlignment="1">
      <alignment horizontal="center" vertical="center"/>
    </xf>
    <xf numFmtId="0" fontId="151" fillId="0" borderId="43" xfId="11417" applyFont="1" applyBorder="1" applyAlignment="1">
      <alignment horizontal="center" vertical="center" wrapText="1"/>
    </xf>
    <xf numFmtId="0" fontId="151" fillId="0" borderId="3" xfId="11417" applyFont="1" applyFill="1" applyBorder="1" applyAlignment="1">
      <alignment horizontal="center" vertical="center" wrapText="1"/>
    </xf>
    <xf numFmtId="164" fontId="151" fillId="0" borderId="46" xfId="8783" applyNumberFormat="1" applyFont="1" applyFill="1" applyBorder="1" applyAlignment="1">
      <alignment horizontal="center" vertical="center"/>
    </xf>
    <xf numFmtId="164" fontId="151" fillId="0" borderId="47" xfId="8783" applyNumberFormat="1" applyFont="1" applyFill="1" applyBorder="1" applyAlignment="1">
      <alignment horizontal="center" vertical="center"/>
    </xf>
    <xf numFmtId="164" fontId="151" fillId="5" borderId="46" xfId="8783" applyNumberFormat="1" applyFont="1" applyFill="1" applyBorder="1" applyAlignment="1">
      <alignment horizontal="center" vertical="center"/>
    </xf>
    <xf numFmtId="164" fontId="151" fillId="5" borderId="47" xfId="8783" applyNumberFormat="1" applyFont="1" applyFill="1" applyBorder="1" applyAlignment="1">
      <alignment horizontal="center" vertical="center"/>
    </xf>
    <xf numFmtId="0" fontId="151" fillId="0" borderId="42" xfId="11417" applyFont="1" applyFill="1" applyBorder="1" applyAlignment="1">
      <alignment horizontal="center" vertical="center" wrapText="1"/>
    </xf>
    <xf numFmtId="0" fontId="151" fillId="0" borderId="43" xfId="11417" applyFont="1" applyFill="1" applyBorder="1" applyAlignment="1">
      <alignment horizontal="center" vertical="center" wrapText="1"/>
    </xf>
    <xf numFmtId="0" fontId="151" fillId="0" borderId="44" xfId="11417" applyFont="1" applyFill="1" applyBorder="1" applyAlignment="1">
      <alignment horizontal="center" vertical="center" wrapText="1"/>
    </xf>
    <xf numFmtId="0" fontId="151" fillId="0" borderId="13" xfId="11417" applyFont="1" applyFill="1" applyBorder="1" applyAlignment="1">
      <alignment horizontal="center" vertical="center" wrapText="1"/>
    </xf>
    <xf numFmtId="0" fontId="151" fillId="0" borderId="15" xfId="11417" applyFont="1" applyFill="1" applyBorder="1" applyAlignment="1">
      <alignment horizontal="center" vertical="center" wrapText="1"/>
    </xf>
    <xf numFmtId="0" fontId="151" fillId="0" borderId="14" xfId="11417" applyFont="1" applyFill="1" applyBorder="1" applyAlignment="1">
      <alignment horizontal="center" vertical="center" wrapText="1"/>
    </xf>
    <xf numFmtId="0" fontId="151" fillId="0" borderId="46" xfId="11417" applyFont="1" applyFill="1" applyBorder="1" applyAlignment="1">
      <alignment horizontal="center" vertical="center" wrapText="1"/>
    </xf>
    <xf numFmtId="0" fontId="151" fillId="0" borderId="38" xfId="11417" applyFont="1" applyFill="1" applyBorder="1" applyAlignment="1">
      <alignment horizontal="center" vertical="center" wrapText="1"/>
    </xf>
    <xf numFmtId="0" fontId="151" fillId="0" borderId="47" xfId="11417" applyFont="1" applyFill="1" applyBorder="1" applyAlignment="1">
      <alignment horizontal="center" vertical="center" wrapText="1"/>
    </xf>
    <xf numFmtId="0" fontId="151" fillId="0" borderId="42" xfId="11417" applyFont="1" applyFill="1" applyBorder="1" applyAlignment="1">
      <alignment horizontal="left" vertical="center" wrapText="1"/>
    </xf>
    <xf numFmtId="0" fontId="151" fillId="0" borderId="43" xfId="11417" applyFont="1" applyFill="1" applyBorder="1" applyAlignment="1">
      <alignment horizontal="left" vertical="center" wrapText="1"/>
    </xf>
    <xf numFmtId="0" fontId="151" fillId="0" borderId="44" xfId="11417" applyFont="1" applyFill="1" applyBorder="1" applyAlignment="1">
      <alignment horizontal="left" vertical="center" wrapText="1"/>
    </xf>
    <xf numFmtId="0" fontId="151" fillId="0" borderId="13" xfId="11417" applyFont="1" applyFill="1" applyBorder="1" applyAlignment="1">
      <alignment horizontal="left" vertical="center" wrapText="1"/>
    </xf>
    <xf numFmtId="0" fontId="151" fillId="0" borderId="15" xfId="11417" applyFont="1" applyFill="1" applyBorder="1" applyAlignment="1">
      <alignment horizontal="left" vertical="center" wrapText="1"/>
    </xf>
    <xf numFmtId="0" fontId="151" fillId="0" borderId="14" xfId="11417" applyFont="1" applyFill="1" applyBorder="1" applyAlignment="1">
      <alignment horizontal="left" vertical="center" wrapText="1"/>
    </xf>
  </cellXfs>
  <cellStyles count="19510">
    <cellStyle name=" 1" xfId="2477" xr:uid="{00000000-0005-0000-0000-000000000000}"/>
    <cellStyle name="?鹎%U龡&amp;H鼼_x0008__x0001__x001f_?_x0007__x0001__x0001_ 2" xfId="19464" xr:uid="{00000000-0005-0000-0000-000001000000}"/>
    <cellStyle name="?鹎%U龡&amp;H鼼_x0008__x0001__x001f_?_x0007__x0001__x0001__linmark 09-10 draft" xfId="19474" xr:uid="{00000000-0005-0000-0000-000002000000}"/>
    <cellStyle name="_~6250974" xfId="1" xr:uid="{00000000-0005-0000-0000-000003000000}"/>
    <cellStyle name="_~6250974_~2136082" xfId="2" xr:uid="{00000000-0005-0000-0000-000004000000}"/>
    <cellStyle name="_~6250974_~5419312" xfId="5484" xr:uid="{00000000-0005-0000-0000-000005000000}"/>
    <cellStyle name="_~6250974_~5419312 2" xfId="7615" xr:uid="{00000000-0005-0000-0000-000006000000}"/>
    <cellStyle name="_~6250974_~5419312_BANK POSITION FOR ALL BANK ( CITI, HSBC &amp; SCB )" xfId="5485" xr:uid="{00000000-0005-0000-0000-000007000000}"/>
    <cellStyle name="_~6250974_~5419312_BANK POSITION FOR ALL BANK ( CITI, HSBC &amp; SCB ) 2" xfId="5486" xr:uid="{00000000-0005-0000-0000-000008000000}"/>
    <cellStyle name="_~6250974_~5419312_BANK POSITION FOR ALL BANK ( CITI, HSBC &amp; SCB ) 3" xfId="5487" xr:uid="{00000000-0005-0000-0000-000009000000}"/>
    <cellStyle name="_~6250974_~5419312_BANK POSITION FOR ALL BANK ( CITI, HSBC , SCB &amp; EBL )" xfId="5488" xr:uid="{00000000-0005-0000-0000-00000A000000}"/>
    <cellStyle name="_~6250974_~5419312_BANK POSITION FOR ALL BANK ( CITI, HSBC , SCB &amp; EBL ) 2" xfId="7616" xr:uid="{00000000-0005-0000-0000-00000B000000}"/>
    <cellStyle name="_~6250974_~5419312_Citi MOB - June, 2011 ( Final )- REVISED" xfId="5489" xr:uid="{00000000-0005-0000-0000-00000C000000}"/>
    <cellStyle name="_~6250974_~5419312_CITI MOB  Month of December 2011- Final" xfId="5490" xr:uid="{00000000-0005-0000-0000-00000D000000}"/>
    <cellStyle name="_~6250974_~5419312_EGMCL-FUND-PLAN-CITI" xfId="5491" xr:uid="{00000000-0005-0000-0000-00000E000000}"/>
    <cellStyle name="_~6250974_~5419312_EGMCL-FUND-PLAN-CITI -1" xfId="5492" xr:uid="{00000000-0005-0000-0000-00000F000000}"/>
    <cellStyle name="_~6250974_~5419312_EGMCL-FUND-PLAN-CITI -1 2" xfId="5493" xr:uid="{00000000-0005-0000-0000-000010000000}"/>
    <cellStyle name="_~6250974_~5419312_EGMCL-FUND-PLAN-CITI -1 3" xfId="5494" xr:uid="{00000000-0005-0000-0000-000011000000}"/>
    <cellStyle name="_~6250974_~5419312_EGMCL-FUND-PLAN-CITI 2" xfId="5495" xr:uid="{00000000-0005-0000-0000-000012000000}"/>
    <cellStyle name="_~6250974_~5419312_EGMCL-FUND-PLAN-CITI 3" xfId="5496" xr:uid="{00000000-0005-0000-0000-000013000000}"/>
    <cellStyle name="_~6250974_~5419312_EGMCL-FUND-PLAN-CITI 4" xfId="7617" xr:uid="{00000000-0005-0000-0000-000014000000}"/>
    <cellStyle name="_~6250974_~5419312_June Export" xfId="5497" xr:uid="{00000000-0005-0000-0000-000015000000}"/>
    <cellStyle name="_~6250974_~5419312_June Export 2" xfId="5498" xr:uid="{00000000-0005-0000-0000-000016000000}"/>
    <cellStyle name="_~6250974_~5419312_June Export 3" xfId="5499" xr:uid="{00000000-0005-0000-0000-000017000000}"/>
    <cellStyle name="_~6250974_~5419312_June Import" xfId="5500" xr:uid="{00000000-0005-0000-0000-000018000000}"/>
    <cellStyle name="_~6250974_~5419312_June Import 2" xfId="5501" xr:uid="{00000000-0005-0000-0000-000019000000}"/>
    <cellStyle name="_~6250974_~5419312_June Import 3" xfId="5502" xr:uid="{00000000-0005-0000-0000-00001A000000}"/>
    <cellStyle name="_~6250974_~7314120" xfId="5503" xr:uid="{00000000-0005-0000-0000-00001B000000}"/>
    <cellStyle name="_~6250974_~7314120 2" xfId="7618" xr:uid="{00000000-0005-0000-0000-00001C000000}"/>
    <cellStyle name="_~6250974_~7314120_BANK POSITION FOR ALL BANK ( CITI, HSBC &amp; SCB )" xfId="5504" xr:uid="{00000000-0005-0000-0000-00001D000000}"/>
    <cellStyle name="_~6250974_~7314120_BANK POSITION FOR ALL BANK ( CITI, HSBC &amp; SCB ) 2" xfId="5505" xr:uid="{00000000-0005-0000-0000-00001E000000}"/>
    <cellStyle name="_~6250974_~7314120_BANK POSITION FOR ALL BANK ( CITI, HSBC &amp; SCB ) 3" xfId="5506" xr:uid="{00000000-0005-0000-0000-00001F000000}"/>
    <cellStyle name="_~6250974_~7314120_BANK POSITION FOR ALL BANK ( CITI, HSBC , SCB &amp; EBL )" xfId="5507" xr:uid="{00000000-0005-0000-0000-000020000000}"/>
    <cellStyle name="_~6250974_~7314120_BANK POSITION FOR ALL BANK ( CITI, HSBC , SCB &amp; EBL ) 2" xfId="7619" xr:uid="{00000000-0005-0000-0000-000021000000}"/>
    <cellStyle name="_~6250974_~7314120_Citi MOB - June, 2011 ( Final )- REVISED" xfId="5508" xr:uid="{00000000-0005-0000-0000-000022000000}"/>
    <cellStyle name="_~6250974_~7314120_CITI MOB  Month of December 2011- Final" xfId="5509" xr:uid="{00000000-0005-0000-0000-000023000000}"/>
    <cellStyle name="_~6250974_~7314120_EGMCL-FUND-PLAN-CITI" xfId="5510" xr:uid="{00000000-0005-0000-0000-000024000000}"/>
    <cellStyle name="_~6250974_~7314120_EGMCL-FUND-PLAN-CITI -1" xfId="5511" xr:uid="{00000000-0005-0000-0000-000025000000}"/>
    <cellStyle name="_~6250974_~7314120_EGMCL-FUND-PLAN-CITI -1 2" xfId="5512" xr:uid="{00000000-0005-0000-0000-000026000000}"/>
    <cellStyle name="_~6250974_~7314120_EGMCL-FUND-PLAN-CITI -1 3" xfId="5513" xr:uid="{00000000-0005-0000-0000-000027000000}"/>
    <cellStyle name="_~6250974_~7314120_EGMCL-FUND-PLAN-CITI 2" xfId="5514" xr:uid="{00000000-0005-0000-0000-000028000000}"/>
    <cellStyle name="_~6250974_~7314120_EGMCL-FUND-PLAN-CITI 3" xfId="5515" xr:uid="{00000000-0005-0000-0000-000029000000}"/>
    <cellStyle name="_~6250974_~7314120_EGMCL-FUND-PLAN-CITI 4" xfId="7620" xr:uid="{00000000-0005-0000-0000-00002A000000}"/>
    <cellStyle name="_~6250974_~7314120_June Export" xfId="5516" xr:uid="{00000000-0005-0000-0000-00002B000000}"/>
    <cellStyle name="_~6250974_~7314120_June Export 2" xfId="5517" xr:uid="{00000000-0005-0000-0000-00002C000000}"/>
    <cellStyle name="_~6250974_~7314120_June Export 3" xfId="5518" xr:uid="{00000000-0005-0000-0000-00002D000000}"/>
    <cellStyle name="_~6250974_~7314120_June Import" xfId="5519" xr:uid="{00000000-0005-0000-0000-00002E000000}"/>
    <cellStyle name="_~6250974_~7314120_June Import 2" xfId="5520" xr:uid="{00000000-0005-0000-0000-00002F000000}"/>
    <cellStyle name="_~6250974_~7314120_June Import 3" xfId="5521" xr:uid="{00000000-0005-0000-0000-000030000000}"/>
    <cellStyle name="_~6250974_~7507028" xfId="5522" xr:uid="{00000000-0005-0000-0000-000031000000}"/>
    <cellStyle name="_~6250974_~7507028 2" xfId="7621" xr:uid="{00000000-0005-0000-0000-000032000000}"/>
    <cellStyle name="_~6250974_~7507028_BANK POSITION FOR ALL BANK ( CITI, HSBC &amp; SCB )" xfId="5523" xr:uid="{00000000-0005-0000-0000-000033000000}"/>
    <cellStyle name="_~6250974_~7507028_BANK POSITION FOR ALL BANK ( CITI, HSBC &amp; SCB ) 2" xfId="5524" xr:uid="{00000000-0005-0000-0000-000034000000}"/>
    <cellStyle name="_~6250974_~7507028_BANK POSITION FOR ALL BANK ( CITI, HSBC &amp; SCB ) 3" xfId="5525" xr:uid="{00000000-0005-0000-0000-000035000000}"/>
    <cellStyle name="_~6250974_~7507028_BANK POSITION FOR ALL BANK ( CITI, HSBC , SCB &amp; EBL )" xfId="5526" xr:uid="{00000000-0005-0000-0000-000036000000}"/>
    <cellStyle name="_~6250974_~7507028_BANK POSITION FOR ALL BANK ( CITI, HSBC , SCB &amp; EBL ) 2" xfId="7622" xr:uid="{00000000-0005-0000-0000-000037000000}"/>
    <cellStyle name="_~6250974_~7507028_Citi MOB - June, 2011 ( Final )- REVISED" xfId="5527" xr:uid="{00000000-0005-0000-0000-000038000000}"/>
    <cellStyle name="_~6250974_~7507028_CITI MOB  Month of December 2011- Final" xfId="5528" xr:uid="{00000000-0005-0000-0000-000039000000}"/>
    <cellStyle name="_~6250974_~7507028_EGMCL-FUND-PLAN-CITI" xfId="5529" xr:uid="{00000000-0005-0000-0000-00003A000000}"/>
    <cellStyle name="_~6250974_~7507028_EGMCL-FUND-PLAN-CITI -1" xfId="5530" xr:uid="{00000000-0005-0000-0000-00003B000000}"/>
    <cellStyle name="_~6250974_~7507028_EGMCL-FUND-PLAN-CITI -1 2" xfId="5531" xr:uid="{00000000-0005-0000-0000-00003C000000}"/>
    <cellStyle name="_~6250974_~7507028_EGMCL-FUND-PLAN-CITI -1 3" xfId="5532" xr:uid="{00000000-0005-0000-0000-00003D000000}"/>
    <cellStyle name="_~6250974_~7507028_EGMCL-FUND-PLAN-CITI 2" xfId="5533" xr:uid="{00000000-0005-0000-0000-00003E000000}"/>
    <cellStyle name="_~6250974_~7507028_EGMCL-FUND-PLAN-CITI 3" xfId="5534" xr:uid="{00000000-0005-0000-0000-00003F000000}"/>
    <cellStyle name="_~6250974_~7507028_EGMCL-FUND-PLAN-CITI 4" xfId="7623" xr:uid="{00000000-0005-0000-0000-000040000000}"/>
    <cellStyle name="_~6250974_~7507028_June Export" xfId="5535" xr:uid="{00000000-0005-0000-0000-000041000000}"/>
    <cellStyle name="_~6250974_~7507028_June Export 2" xfId="5536" xr:uid="{00000000-0005-0000-0000-000042000000}"/>
    <cellStyle name="_~6250974_~7507028_June Export 3" xfId="5537" xr:uid="{00000000-0005-0000-0000-000043000000}"/>
    <cellStyle name="_~6250974_~7507028_June Import" xfId="5538" xr:uid="{00000000-0005-0000-0000-000044000000}"/>
    <cellStyle name="_~6250974_~7507028_June Import 2" xfId="5539" xr:uid="{00000000-0005-0000-0000-000045000000}"/>
    <cellStyle name="_~6250974_~7507028_June Import 3" xfId="5540" xr:uid="{00000000-0005-0000-0000-000046000000}"/>
    <cellStyle name="_~6250974_~8749959" xfId="2498" xr:uid="{00000000-0005-0000-0000-000047000000}"/>
    <cellStyle name="_~6250974_~9014545" xfId="3" xr:uid="{00000000-0005-0000-0000-000048000000}"/>
    <cellStyle name="_~6250974_~9014545_~2136082" xfId="4" xr:uid="{00000000-0005-0000-0000-000049000000}"/>
    <cellStyle name="_~6250974_~9402871" xfId="2499" xr:uid="{00000000-0005-0000-0000-00004A000000}"/>
    <cellStyle name="_~6250974_~9402871 2" xfId="8177" xr:uid="{00000000-0005-0000-0000-00004B000000}"/>
    <cellStyle name="_~6250974_~9402871 3" xfId="8178" xr:uid="{00000000-0005-0000-0000-00004C000000}"/>
    <cellStyle name="_~6250974_Addition Fixed Assets" xfId="5" xr:uid="{00000000-0005-0000-0000-00004D000000}"/>
    <cellStyle name="_~6250974_Bank  Statement-CITI" xfId="5541" xr:uid="{00000000-0005-0000-0000-00004E000000}"/>
    <cellStyle name="_~6250974_Bank  Statement-CITI 2" xfId="7624" xr:uid="{00000000-0005-0000-0000-00004F000000}"/>
    <cellStyle name="_~6250974_Bank  Statement-CITI_BANK POSITION FOR ALL BANK ( CITI, HSBC &amp; SCB )" xfId="5542" xr:uid="{00000000-0005-0000-0000-000050000000}"/>
    <cellStyle name="_~6250974_Bank  Statement-CITI_BANK POSITION FOR ALL BANK ( CITI, HSBC &amp; SCB ) 2" xfId="5543" xr:uid="{00000000-0005-0000-0000-000051000000}"/>
    <cellStyle name="_~6250974_Bank  Statement-CITI_BANK POSITION FOR ALL BANK ( CITI, HSBC &amp; SCB ) 3" xfId="5544" xr:uid="{00000000-0005-0000-0000-000052000000}"/>
    <cellStyle name="_~6250974_Bank  Statement-CITI_BANK POSITION FOR ALL BANK ( CITI, HSBC , SCB &amp; EBL )" xfId="5545" xr:uid="{00000000-0005-0000-0000-000053000000}"/>
    <cellStyle name="_~6250974_Bank  Statement-CITI_BANK POSITION FOR ALL BANK ( CITI, HSBC , SCB &amp; EBL ) 2" xfId="7625" xr:uid="{00000000-0005-0000-0000-000054000000}"/>
    <cellStyle name="_~6250974_Bank  Statement-CITI_Citi MOB - June, 2011 ( Final )- REVISED" xfId="5546" xr:uid="{00000000-0005-0000-0000-000055000000}"/>
    <cellStyle name="_~6250974_Bank  Statement-CITI_CITI MOB  Month of December 2011- Final" xfId="5547" xr:uid="{00000000-0005-0000-0000-000056000000}"/>
    <cellStyle name="_~6250974_Bank  Statement-CITI_EGMCL-FUND-PLAN-CITI" xfId="5548" xr:uid="{00000000-0005-0000-0000-000057000000}"/>
    <cellStyle name="_~6250974_Bank  Statement-CITI_EGMCL-FUND-PLAN-CITI -1" xfId="5549" xr:uid="{00000000-0005-0000-0000-000058000000}"/>
    <cellStyle name="_~6250974_Bank  Statement-CITI_EGMCL-FUND-PLAN-CITI -1 2" xfId="5550" xr:uid="{00000000-0005-0000-0000-000059000000}"/>
    <cellStyle name="_~6250974_Bank  Statement-CITI_EGMCL-FUND-PLAN-CITI -1 3" xfId="5551" xr:uid="{00000000-0005-0000-0000-00005A000000}"/>
    <cellStyle name="_~6250974_Bank  Statement-CITI_EGMCL-FUND-PLAN-CITI 2" xfId="5552" xr:uid="{00000000-0005-0000-0000-00005B000000}"/>
    <cellStyle name="_~6250974_Bank  Statement-CITI_EGMCL-FUND-PLAN-CITI 3" xfId="5553" xr:uid="{00000000-0005-0000-0000-00005C000000}"/>
    <cellStyle name="_~6250974_Bank  Statement-CITI_EGMCL-FUND-PLAN-CITI 4" xfId="7626" xr:uid="{00000000-0005-0000-0000-00005D000000}"/>
    <cellStyle name="_~6250974_Bank  Statement-CITI_June Export" xfId="5554" xr:uid="{00000000-0005-0000-0000-00005E000000}"/>
    <cellStyle name="_~6250974_Bank  Statement-CITI_June Export 2" xfId="5555" xr:uid="{00000000-0005-0000-0000-00005F000000}"/>
    <cellStyle name="_~6250974_Bank  Statement-CITI_June Export 3" xfId="5556" xr:uid="{00000000-0005-0000-0000-000060000000}"/>
    <cellStyle name="_~6250974_Bank  Statement-CITI_June Import" xfId="5557" xr:uid="{00000000-0005-0000-0000-000061000000}"/>
    <cellStyle name="_~6250974_Bank  Statement-CITI_June Import 2" xfId="5558" xr:uid="{00000000-0005-0000-0000-000062000000}"/>
    <cellStyle name="_~6250974_Bank  Statement-CITI_June Import 3" xfId="5559" xr:uid="{00000000-0005-0000-0000-000063000000}"/>
    <cellStyle name="_~6250974_Book1" xfId="6" xr:uid="{00000000-0005-0000-0000-000064000000}"/>
    <cellStyle name="_~6250974_Book1_~2136082" xfId="7" xr:uid="{00000000-0005-0000-0000-000065000000}"/>
    <cellStyle name="_~6250974_Book1_Addition Fixed Assets" xfId="8" xr:uid="{00000000-0005-0000-0000-000066000000}"/>
    <cellStyle name="_~6250974_Book1_Book2" xfId="9" xr:uid="{00000000-0005-0000-0000-000067000000}"/>
    <cellStyle name="_~6250974_Book1_Closing Stock of 31st August'10" xfId="10" xr:uid="{00000000-0005-0000-0000-000068000000}"/>
    <cellStyle name="_~6250974_Book1_Copy of Fabrics Closing Stock of 09-10" xfId="11" xr:uid="{00000000-0005-0000-0000-000069000000}"/>
    <cellStyle name="_~6250974_Book1_Financial Statement - EGMCL 30th  June'10(New)" xfId="12" xr:uid="{00000000-0005-0000-0000-00006A000000}"/>
    <cellStyle name="_~6250974_Book1_Financial Statement - EGMCL 30th Sep '2010" xfId="13" xr:uid="{00000000-0005-0000-0000-00006B000000}"/>
    <cellStyle name="_~6250974_Book2" xfId="14" xr:uid="{00000000-0005-0000-0000-00006C000000}"/>
    <cellStyle name="_~6250974_Closing Stock of 31st August'10" xfId="15" xr:uid="{00000000-0005-0000-0000-00006D000000}"/>
    <cellStyle name="_~6250974_Copy of Fabrics Closing Stock of 09-10" xfId="16" xr:uid="{00000000-0005-0000-0000-00006E000000}"/>
    <cellStyle name="_~6250974_Debtors may'10" xfId="17" xr:uid="{00000000-0005-0000-0000-00006F000000}"/>
    <cellStyle name="_~6250974_Debtors may'10_~2136082" xfId="18" xr:uid="{00000000-0005-0000-0000-000070000000}"/>
    <cellStyle name="_~6250974_Debtors may'10_Addition Fixed Assets" xfId="19" xr:uid="{00000000-0005-0000-0000-000071000000}"/>
    <cellStyle name="_~6250974_Debtors may'10_Book2" xfId="20" xr:uid="{00000000-0005-0000-0000-000072000000}"/>
    <cellStyle name="_~6250974_Debtors may'10_Closing Stock of 31st August'10" xfId="21" xr:uid="{00000000-0005-0000-0000-000073000000}"/>
    <cellStyle name="_~6250974_Debtors may'10_Copy of Fabrics Closing Stock of 09-10" xfId="22" xr:uid="{00000000-0005-0000-0000-000074000000}"/>
    <cellStyle name="_~6250974_Debtors may'10_Financial Statement - EGMCL 30th  June'10(New)" xfId="23" xr:uid="{00000000-0005-0000-0000-000075000000}"/>
    <cellStyle name="_~6250974_Debtors may'10_Financial Statement - EGMCL 30th Sep '2010" xfId="24" xr:uid="{00000000-0005-0000-0000-000076000000}"/>
    <cellStyle name="_~6250974_Debtors may'10_Financial Statement - EGMCL May'10" xfId="25" xr:uid="{00000000-0005-0000-0000-000077000000}"/>
    <cellStyle name="_~6250974_Debtors may'10_Financial Statement - EGMCL May'10_~2136082" xfId="26" xr:uid="{00000000-0005-0000-0000-000078000000}"/>
    <cellStyle name="_~6250974_EGMCL  Cash flow -  Oct. 19" xfId="27" xr:uid="{00000000-0005-0000-0000-000079000000}"/>
    <cellStyle name="_~6250974_Exp Perfomance Feb'09" xfId="2500" xr:uid="{00000000-0005-0000-0000-00007A000000}"/>
    <cellStyle name="_~6250974_Exp Perfomance Feb'09_Carton" xfId="2501" xr:uid="{00000000-0005-0000-0000-00007B000000}"/>
    <cellStyle name="_~6250974_Exp Perfomance Feb'09_Expenses Perfomance March'09" xfId="2502" xr:uid="{00000000-0005-0000-0000-00007C000000}"/>
    <cellStyle name="_~6250974_Exp Perfomance Feb'09_EXPORT-MAY" xfId="2503" xr:uid="{00000000-0005-0000-0000-00007D000000}"/>
    <cellStyle name="_~6250974_Exp Perfomance Feb'09_MIS For the Month Of Aug_09" xfId="2504" xr:uid="{00000000-0005-0000-0000-00007E000000}"/>
    <cellStyle name="_~6250974_Exp Perfomance Feb'09_MIS For the Month Of DEC_09" xfId="2505" xr:uid="{00000000-0005-0000-0000-00007F000000}"/>
    <cellStyle name="_~6250974_Exp Perfomance Feb'09_MIS For the Month Of Sep_09" xfId="2506" xr:uid="{00000000-0005-0000-0000-000080000000}"/>
    <cellStyle name="_~6250974_Exp Perfomance Feb'09_Production  performance-May,09" xfId="2507" xr:uid="{00000000-0005-0000-0000-000081000000}"/>
    <cellStyle name="_~6250974_Exp Perfomance Feb'09_Production Preformance report-March,09" xfId="2508" xr:uid="{00000000-0005-0000-0000-000082000000}"/>
    <cellStyle name="_~6250974_Expense Analysis -Dec-08PP" xfId="2509" xr:uid="{00000000-0005-0000-0000-000083000000}"/>
    <cellStyle name="_~6250974_Expense Analysis -Dec-08PP_Production Preformance report-March,09" xfId="2510" xr:uid="{00000000-0005-0000-0000-000084000000}"/>
    <cellStyle name="_~6250974_Export Register" xfId="2511" xr:uid="{00000000-0005-0000-0000-000085000000}"/>
    <cellStyle name="_~6250974_Financial Statement - EGMCL 30th  June'10(New)" xfId="28" xr:uid="{00000000-0005-0000-0000-000086000000}"/>
    <cellStyle name="_~6250974_Financial Statement - EGMCL 30th Sep '2010" xfId="29" xr:uid="{00000000-0005-0000-0000-000087000000}"/>
    <cellStyle name="_~6250974_Financial Statement - EGMCL dated 17.06.10" xfId="30" xr:uid="{00000000-0005-0000-0000-000088000000}"/>
    <cellStyle name="_~6250974_Financial Statement - EGMCL May'10" xfId="31" xr:uid="{00000000-0005-0000-0000-000089000000}"/>
    <cellStyle name="_~6250974_HSBC-APRIL-2010" xfId="2512" xr:uid="{00000000-0005-0000-0000-00008A000000}"/>
    <cellStyle name="_~6250974_Import GRN Details-Unit-1" xfId="2513" xr:uid="{00000000-0005-0000-0000-00008B000000}"/>
    <cellStyle name="_~6250974_Interest - Jan' 09" xfId="2514" xr:uid="{00000000-0005-0000-0000-00008C000000}"/>
    <cellStyle name="_~6250974_Interest - Jan' 09 2" xfId="8179" xr:uid="{00000000-0005-0000-0000-00008D000000}"/>
    <cellStyle name="_~6250974_Interest - Jan' 09 3" xfId="8180" xr:uid="{00000000-0005-0000-0000-00008E000000}"/>
    <cellStyle name="_~6250974_Limit Chart HSBC- July '09" xfId="5560" xr:uid="{00000000-0005-0000-0000-00008F000000}"/>
    <cellStyle name="_~6250974_Limit Chart HSBC- July '09 2" xfId="7627" xr:uid="{00000000-0005-0000-0000-000090000000}"/>
    <cellStyle name="_~6250974_Limit Chart HSBC- June '09" xfId="5561" xr:uid="{00000000-0005-0000-0000-000091000000}"/>
    <cellStyle name="_~6250974_Limit Chart HSBC- June '09 2" xfId="7628" xr:uid="{00000000-0005-0000-0000-000092000000}"/>
    <cellStyle name="_~6250974_Limit Chart HSBC- June '09_BANK POSITION FOR ALL BANK ( CITI, HSBC &amp; SCB )" xfId="5562" xr:uid="{00000000-0005-0000-0000-000093000000}"/>
    <cellStyle name="_~6250974_Limit Chart HSBC- June '09_BANK POSITION FOR ALL BANK ( CITI, HSBC &amp; SCB ) 2" xfId="5563" xr:uid="{00000000-0005-0000-0000-000094000000}"/>
    <cellStyle name="_~6250974_Limit Chart HSBC- June '09_BANK POSITION FOR ALL BANK ( CITI, HSBC &amp; SCB ) 3" xfId="5564" xr:uid="{00000000-0005-0000-0000-000095000000}"/>
    <cellStyle name="_~6250974_Limit Chart HSBC- June '09_BANK POSITION FOR ALL BANK ( CITI, HSBC , SCB &amp; EBL )" xfId="5565" xr:uid="{00000000-0005-0000-0000-000096000000}"/>
    <cellStyle name="_~6250974_Limit Chart HSBC- June '09_BANK POSITION FOR ALL BANK ( CITI, HSBC , SCB &amp; EBL ) 2" xfId="7629" xr:uid="{00000000-0005-0000-0000-000097000000}"/>
    <cellStyle name="_~6250974_Limit Chart HSBC- June '09_Citi MOB - June, 2011 ( Final )- REVISED" xfId="5566" xr:uid="{00000000-0005-0000-0000-000098000000}"/>
    <cellStyle name="_~6250974_Limit Chart HSBC- June '09_CITI MOB  Month of December 2011- Final" xfId="5567" xr:uid="{00000000-0005-0000-0000-000099000000}"/>
    <cellStyle name="_~6250974_Limit Chart HSBC- June '09_EGMCL-FUND-PLAN-CITI" xfId="5568" xr:uid="{00000000-0005-0000-0000-00009A000000}"/>
    <cellStyle name="_~6250974_Limit Chart HSBC- June '09_EGMCL-FUND-PLAN-CITI -1" xfId="5569" xr:uid="{00000000-0005-0000-0000-00009B000000}"/>
    <cellStyle name="_~6250974_Limit Chart HSBC- June '09_EGMCL-FUND-PLAN-CITI -1 2" xfId="5570" xr:uid="{00000000-0005-0000-0000-00009C000000}"/>
    <cellStyle name="_~6250974_Limit Chart HSBC- June '09_EGMCL-FUND-PLAN-CITI -1 3" xfId="5571" xr:uid="{00000000-0005-0000-0000-00009D000000}"/>
    <cellStyle name="_~6250974_Limit Chart HSBC- June '09_EGMCL-FUND-PLAN-CITI 2" xfId="5572" xr:uid="{00000000-0005-0000-0000-00009E000000}"/>
    <cellStyle name="_~6250974_Limit Chart HSBC- June '09_EGMCL-FUND-PLAN-CITI 3" xfId="5573" xr:uid="{00000000-0005-0000-0000-00009F000000}"/>
    <cellStyle name="_~6250974_Limit Chart HSBC- June '09_EGMCL-FUND-PLAN-CITI 4" xfId="7630" xr:uid="{00000000-0005-0000-0000-0000A0000000}"/>
    <cellStyle name="_~6250974_Limit Chart HSBC- June '09_June Export" xfId="5574" xr:uid="{00000000-0005-0000-0000-0000A1000000}"/>
    <cellStyle name="_~6250974_Limit Chart HSBC- June '09_June Export 2" xfId="5575" xr:uid="{00000000-0005-0000-0000-0000A2000000}"/>
    <cellStyle name="_~6250974_Limit Chart HSBC- June '09_June Export 3" xfId="5576" xr:uid="{00000000-0005-0000-0000-0000A3000000}"/>
    <cellStyle name="_~6250974_Limit Chart HSBC- June '09_June Import" xfId="5577" xr:uid="{00000000-0005-0000-0000-0000A4000000}"/>
    <cellStyle name="_~6250974_Limit Chart HSBC- June '09_June Import 2" xfId="5578" xr:uid="{00000000-0005-0000-0000-0000A5000000}"/>
    <cellStyle name="_~6250974_Limit Chart HSBC- June '09_June Import 3" xfId="5579" xr:uid="{00000000-0005-0000-0000-0000A6000000}"/>
    <cellStyle name="_~6250974_performance report of Formate" xfId="2515" xr:uid="{00000000-0005-0000-0000-0000A7000000}"/>
    <cellStyle name="_~6250974_Prod Perfomance Feb '09" xfId="2516" xr:uid="{00000000-0005-0000-0000-0000A8000000}"/>
    <cellStyle name="_~6250974_Production Perfomsnce Feb '09" xfId="2517" xr:uid="{00000000-0005-0000-0000-0000A9000000}"/>
    <cellStyle name="_~6250974_Production Perfomsnce Feb '09_Production Preformance report-March,09" xfId="2518" xr:uid="{00000000-0005-0000-0000-0000AA000000}"/>
    <cellStyle name="_~6250974_Production Perfomsnce Jan'09" xfId="2519" xr:uid="{00000000-0005-0000-0000-0000AB000000}"/>
    <cellStyle name="_~6250974_Production Perfomsnce Jan'09_Production Preformance report-March,09" xfId="2520" xr:uid="{00000000-0005-0000-0000-0000AC000000}"/>
    <cellStyle name="_~6250974_Summary OF Stock " xfId="32" xr:uid="{00000000-0005-0000-0000-0000AD000000}"/>
    <cellStyle name="_~6250974_Summary OF Stock _~2136082" xfId="33" xr:uid="{00000000-0005-0000-0000-0000AE000000}"/>
    <cellStyle name="_~6250974_Summary OF Stock _Addition Fixed Assets" xfId="34" xr:uid="{00000000-0005-0000-0000-0000AF000000}"/>
    <cellStyle name="_~6250974_Summary OF Stock _Book2" xfId="35" xr:uid="{00000000-0005-0000-0000-0000B0000000}"/>
    <cellStyle name="_~6250974_Summary OF Stock _Closing Stock of 31st August'10" xfId="36" xr:uid="{00000000-0005-0000-0000-0000B1000000}"/>
    <cellStyle name="_~6250974_Summary OF Stock _Copy of Fabrics Closing Stock of 09-10" xfId="37" xr:uid="{00000000-0005-0000-0000-0000B2000000}"/>
    <cellStyle name="_~6250974_Summary OF Stock _Financial Statement - EGMCL 30th  June'10(New)" xfId="38" xr:uid="{00000000-0005-0000-0000-0000B3000000}"/>
    <cellStyle name="_~6250974_Summary OF Stock _Financial Statement - EGMCL 30th Sep '2010" xfId="39" xr:uid="{00000000-0005-0000-0000-0000B4000000}"/>
    <cellStyle name="_~6250974_Transit" xfId="40" xr:uid="{00000000-0005-0000-0000-0000B5000000}"/>
    <cellStyle name="_~6250974_Transit_~2136082" xfId="41" xr:uid="{00000000-0005-0000-0000-0000B6000000}"/>
    <cellStyle name="_~6250974_TrialBal 30th June '10-2" xfId="42" xr:uid="{00000000-0005-0000-0000-0000B7000000}"/>
    <cellStyle name="_~6250974_Washing" xfId="43" xr:uid="{00000000-0005-0000-0000-0000B8000000}"/>
    <cellStyle name="_~6250974_Weekly Report Last Week" xfId="2521" xr:uid="{00000000-0005-0000-0000-0000B9000000}"/>
    <cellStyle name="_~6250974_Weekly Report Last Week_Production Preformance report-March,09" xfId="2522" xr:uid="{00000000-0005-0000-0000-0000BA000000}"/>
    <cellStyle name="_~6250974_Weekly Repot Last Week of Feb'09" xfId="2523" xr:uid="{00000000-0005-0000-0000-0000BB000000}"/>
    <cellStyle name="_~6250974_Weekly Repot Last Week of Feb'09_Production Preformance report-March,09" xfId="2524" xr:uid="{00000000-0005-0000-0000-0000BC000000}"/>
    <cellStyle name="_14104 EDL-HK current account" xfId="2478" xr:uid="{00000000-0005-0000-0000-0000BD000000}"/>
    <cellStyle name="_15000 &amp; 20100_31 Mar 2011 subsequent settlement" xfId="8181" xr:uid="{00000000-0005-0000-0000-0000BE000000}"/>
    <cellStyle name="_20070521 Liteon GSM BOM Tracker" xfId="2525" xr:uid="{00000000-0005-0000-0000-0000BF000000}"/>
    <cellStyle name="_AB0169" xfId="8182" xr:uid="{00000000-0005-0000-0000-0000C0000000}"/>
    <cellStyle name="_accounts detials - sep 15 cashflow" xfId="44" xr:uid="{00000000-0005-0000-0000-0000C1000000}"/>
    <cellStyle name="_accounts detials - sep 15 cashflow_~2136082" xfId="45" xr:uid="{00000000-0005-0000-0000-0000C2000000}"/>
    <cellStyle name="_accounts detials - sep 15 cashflow_Addition Fixed Assets" xfId="46" xr:uid="{00000000-0005-0000-0000-0000C3000000}"/>
    <cellStyle name="_accounts detials - sep 15 cashflow_Book2" xfId="47" xr:uid="{00000000-0005-0000-0000-0000C4000000}"/>
    <cellStyle name="_accounts detials - sep 15 cashflow_Closing Stock of 31st August'10" xfId="48" xr:uid="{00000000-0005-0000-0000-0000C5000000}"/>
    <cellStyle name="_accounts detials - sep 15 cashflow_Copy of Fabrics Closing Stock of 09-10" xfId="49" xr:uid="{00000000-0005-0000-0000-0000C6000000}"/>
    <cellStyle name="_accounts detials - sep 15 cashflow_EGMCL  Cash flow -  Oct. 19" xfId="50" xr:uid="{00000000-0005-0000-0000-0000C7000000}"/>
    <cellStyle name="_accounts detials - sep 15 cashflow_EGMCL  Cash flow -  Oct. 19_~2136082" xfId="51" xr:uid="{00000000-0005-0000-0000-0000C8000000}"/>
    <cellStyle name="_accounts detials - sep 15 cashflow_EGMCL  Cash flow -  Oct. 19_Addition Fixed Assets" xfId="52" xr:uid="{00000000-0005-0000-0000-0000C9000000}"/>
    <cellStyle name="_accounts detials - sep 15 cashflow_EGMCL  Cash flow -  Oct. 19_Book2" xfId="53" xr:uid="{00000000-0005-0000-0000-0000CA000000}"/>
    <cellStyle name="_accounts detials - sep 15 cashflow_EGMCL  Cash flow -  Oct. 19_Closing Stock of 31st August'10" xfId="54" xr:uid="{00000000-0005-0000-0000-0000CB000000}"/>
    <cellStyle name="_accounts detials - sep 15 cashflow_EGMCL  Cash flow -  Oct. 19_Copy of Fabrics Closing Stock of 09-10" xfId="55" xr:uid="{00000000-0005-0000-0000-0000CC000000}"/>
    <cellStyle name="_accounts detials - sep 15 cashflow_EGMCL  Cash flow -  Oct. 19_Financial Statement - EGMCL 30th  June'10(New)" xfId="56" xr:uid="{00000000-0005-0000-0000-0000CD000000}"/>
    <cellStyle name="_accounts detials - sep 15 cashflow_EGMCL  Cash flow -  Oct. 19_Financial Statement - EGMCL 30th Sep '2010" xfId="57" xr:uid="{00000000-0005-0000-0000-0000CE000000}"/>
    <cellStyle name="_accounts detials - sep 15 cashflow_EGMCL  Cash flow -  Oct. 19_Financial Statement - EGMCL dated 17.06.10" xfId="58" xr:uid="{00000000-0005-0000-0000-0000CF000000}"/>
    <cellStyle name="_accounts detials - sep 15 cashflow_EGMCL  Cash flow -  Oct. 19_Financial Statement - EGMCL May'10" xfId="59" xr:uid="{00000000-0005-0000-0000-0000D0000000}"/>
    <cellStyle name="_accounts detials - sep 15 cashflow_EGMCL  Cash flow -  Oct. 19_Summary OF Stock " xfId="60" xr:uid="{00000000-0005-0000-0000-0000D1000000}"/>
    <cellStyle name="_accounts detials - sep 15 cashflow_EGMCL  Cash flow -  Oct. 19_TrialBal 30th June '10-2" xfId="61" xr:uid="{00000000-0005-0000-0000-0000D2000000}"/>
    <cellStyle name="_accounts detials - sep 15 cashflow_Financial Statement - EGMCL 30th  June'10(New)" xfId="62" xr:uid="{00000000-0005-0000-0000-0000D3000000}"/>
    <cellStyle name="_accounts detials - sep 15 cashflow_Financial Statement - EGMCL 30th Sep '2010" xfId="63" xr:uid="{00000000-0005-0000-0000-0000D4000000}"/>
    <cellStyle name="_accounts detials - sep 15 cashflow_Financial Statement - EGMCL dated 17.06.10" xfId="64" xr:uid="{00000000-0005-0000-0000-0000D5000000}"/>
    <cellStyle name="_accounts detials - sep 15 cashflow_Financial Statement - EGMCL May'10" xfId="65" xr:uid="{00000000-0005-0000-0000-0000D6000000}"/>
    <cellStyle name="_accounts detials - sep 15 cashflow_Summary OF Stock " xfId="66" xr:uid="{00000000-0005-0000-0000-0000D7000000}"/>
    <cellStyle name="_accounts detials - sep 15 cashflow_TrialBal 30th June '10-2" xfId="67" xr:uid="{00000000-0005-0000-0000-0000D8000000}"/>
    <cellStyle name="_Boardwalk Views v2" xfId="2526" xr:uid="{00000000-0005-0000-0000-0000D9000000}"/>
    <cellStyle name="_Book1" xfId="68" xr:uid="{00000000-0005-0000-0000-0000DA000000}"/>
    <cellStyle name="_Book1_~2136082" xfId="69" xr:uid="{00000000-0005-0000-0000-0000DB000000}"/>
    <cellStyle name="_Book1_Addition Fixed Assets" xfId="70" xr:uid="{00000000-0005-0000-0000-0000DC000000}"/>
    <cellStyle name="_Book1_Book2" xfId="71" xr:uid="{00000000-0005-0000-0000-0000DD000000}"/>
    <cellStyle name="_Book1_Closing Stock of 31st August'10" xfId="72" xr:uid="{00000000-0005-0000-0000-0000DE000000}"/>
    <cellStyle name="_Book1_Copy of Fabrics Closing Stock of 09-10" xfId="73" xr:uid="{00000000-0005-0000-0000-0000DF000000}"/>
    <cellStyle name="_Book1_Financial Statement - EGMCL 30th  June'10(New)" xfId="74" xr:uid="{00000000-0005-0000-0000-0000E0000000}"/>
    <cellStyle name="_Book1_Financial Statement - EGMCL 30th Sep '2010" xfId="75" xr:uid="{00000000-0005-0000-0000-0000E1000000}"/>
    <cellStyle name="_Book1_Financial Statement - EGMCL May'10" xfId="76" xr:uid="{00000000-0005-0000-0000-0000E2000000}"/>
    <cellStyle name="_Book1_Financial Statement - EGMCL May'10_~2136082" xfId="77" xr:uid="{00000000-0005-0000-0000-0000E3000000}"/>
    <cellStyle name="_BS &amp; PL 30-06-2011" xfId="2479" xr:uid="{00000000-0005-0000-0000-0000E4000000}"/>
    <cellStyle name="_CIPL_31 Mar 2011_Details" xfId="8183" xr:uid="{00000000-0005-0000-0000-0000E5000000}"/>
    <cellStyle name="_Closing Stock  June'09 " xfId="2527" xr:uid="{00000000-0005-0000-0000-0000E6000000}"/>
    <cellStyle name="_Closing Stock  June'09 -final" xfId="2528" xr:uid="{00000000-0005-0000-0000-0000E7000000}"/>
    <cellStyle name="_Closing Stock June'09" xfId="78" xr:uid="{00000000-0005-0000-0000-0000E8000000}"/>
    <cellStyle name="_Closing Stock June'09_Book1" xfId="79" xr:uid="{00000000-0005-0000-0000-0000E9000000}"/>
    <cellStyle name="_Closing Stock June'09_Book1_~2136082" xfId="80" xr:uid="{00000000-0005-0000-0000-0000EA000000}"/>
    <cellStyle name="_Closing Stock June'09_Book1_Addition Fixed Assets" xfId="81" xr:uid="{00000000-0005-0000-0000-0000EB000000}"/>
    <cellStyle name="_Closing Stock June'09_Book1_Book2" xfId="82" xr:uid="{00000000-0005-0000-0000-0000EC000000}"/>
    <cellStyle name="_Closing Stock June'09_Book1_Closing Stock of 31st August'10" xfId="83" xr:uid="{00000000-0005-0000-0000-0000ED000000}"/>
    <cellStyle name="_Closing Stock June'09_Book1_Copy of Fabrics Closing Stock of 09-10" xfId="84" xr:uid="{00000000-0005-0000-0000-0000EE000000}"/>
    <cellStyle name="_Closing Stock June'09_Book1_Financial Statement - EGMCL 30th  June'10(New)" xfId="85" xr:uid="{00000000-0005-0000-0000-0000EF000000}"/>
    <cellStyle name="_Closing Stock June'09_Book1_Financial Statement - EGMCL 30th Sep '2010" xfId="86" xr:uid="{00000000-0005-0000-0000-0000F0000000}"/>
    <cellStyle name="_Closing Stock June'09_Book1_Financial Statement - EGMCL May'10" xfId="87" xr:uid="{00000000-0005-0000-0000-0000F1000000}"/>
    <cellStyle name="_Closing Stock June'09_Book1_Financial Statement - EGMCL May'10_~2136082" xfId="88" xr:uid="{00000000-0005-0000-0000-0000F2000000}"/>
    <cellStyle name="_Closing Stock June'09-2nd " xfId="89" xr:uid="{00000000-0005-0000-0000-0000F3000000}"/>
    <cellStyle name="_Closing Stock June'09-2nd _Book1" xfId="90" xr:uid="{00000000-0005-0000-0000-0000F4000000}"/>
    <cellStyle name="_Closing Stock June'09-2nd _Book1_~2136082" xfId="91" xr:uid="{00000000-0005-0000-0000-0000F5000000}"/>
    <cellStyle name="_Closing Stock June'09-2nd _Book1_Addition Fixed Assets" xfId="92" xr:uid="{00000000-0005-0000-0000-0000F6000000}"/>
    <cellStyle name="_Closing Stock June'09-2nd _Book1_Book2" xfId="93" xr:uid="{00000000-0005-0000-0000-0000F7000000}"/>
    <cellStyle name="_Closing Stock June'09-2nd _Book1_Closing Stock of 31st August'10" xfId="94" xr:uid="{00000000-0005-0000-0000-0000F8000000}"/>
    <cellStyle name="_Closing Stock June'09-2nd _Book1_Copy of Fabrics Closing Stock of 09-10" xfId="95" xr:uid="{00000000-0005-0000-0000-0000F9000000}"/>
    <cellStyle name="_Closing Stock June'09-2nd _Book1_Financial Statement - EGMCL 30th  June'10(New)" xfId="96" xr:uid="{00000000-0005-0000-0000-0000FA000000}"/>
    <cellStyle name="_Closing Stock June'09-2nd _Book1_Financial Statement - EGMCL 30th Sep '2010" xfId="97" xr:uid="{00000000-0005-0000-0000-0000FB000000}"/>
    <cellStyle name="_Closing Stock June'09-2nd _Book1_Financial Statement - EGMCL May'10" xfId="98" xr:uid="{00000000-0005-0000-0000-0000FC000000}"/>
    <cellStyle name="_Closing Stock June'09-2nd _Book1_Financial Statement - EGMCL May'10_~2136082" xfId="99" xr:uid="{00000000-0005-0000-0000-0000FD000000}"/>
    <cellStyle name="_DATA NEW OPR SHEET" xfId="100" xr:uid="{00000000-0005-0000-0000-0000FE000000}"/>
    <cellStyle name="_DATA NEW OPR SHEET_~2136082" xfId="101" xr:uid="{00000000-0005-0000-0000-0000FF000000}"/>
    <cellStyle name="_DATA NEW OPR SHEET_~5419312" xfId="5580" xr:uid="{00000000-0005-0000-0000-000000010000}"/>
    <cellStyle name="_DATA NEW OPR SHEET_~5419312 2" xfId="7631" xr:uid="{00000000-0005-0000-0000-000001010000}"/>
    <cellStyle name="_DATA NEW OPR SHEET_~5419312_BANK POSITION FOR ALL BANK ( CITI, HSBC &amp; SCB )" xfId="5581" xr:uid="{00000000-0005-0000-0000-000002010000}"/>
    <cellStyle name="_DATA NEW OPR SHEET_~5419312_BANK POSITION FOR ALL BANK ( CITI, HSBC &amp; SCB ) 2" xfId="5582" xr:uid="{00000000-0005-0000-0000-000003010000}"/>
    <cellStyle name="_DATA NEW OPR SHEET_~5419312_BANK POSITION FOR ALL BANK ( CITI, HSBC &amp; SCB ) 3" xfId="5583" xr:uid="{00000000-0005-0000-0000-000004010000}"/>
    <cellStyle name="_DATA NEW OPR SHEET_~5419312_BANK POSITION FOR ALL BANK ( CITI, HSBC , SCB &amp; EBL )" xfId="5584" xr:uid="{00000000-0005-0000-0000-000005010000}"/>
    <cellStyle name="_DATA NEW OPR SHEET_~5419312_BANK POSITION FOR ALL BANK ( CITI, HSBC , SCB &amp; EBL ) 2" xfId="7632" xr:uid="{00000000-0005-0000-0000-000006010000}"/>
    <cellStyle name="_DATA NEW OPR SHEET_~5419312_Citi MOB - June, 2011 ( Final )- REVISED" xfId="5585" xr:uid="{00000000-0005-0000-0000-000007010000}"/>
    <cellStyle name="_DATA NEW OPR SHEET_~5419312_CITI MOB  Month of December 2011- Final" xfId="5586" xr:uid="{00000000-0005-0000-0000-000008010000}"/>
    <cellStyle name="_DATA NEW OPR SHEET_~5419312_EGMCL-FUND-PLAN-CITI" xfId="5587" xr:uid="{00000000-0005-0000-0000-000009010000}"/>
    <cellStyle name="_DATA NEW OPR SHEET_~5419312_EGMCL-FUND-PLAN-CITI -1" xfId="5588" xr:uid="{00000000-0005-0000-0000-00000A010000}"/>
    <cellStyle name="_DATA NEW OPR SHEET_~5419312_EGMCL-FUND-PLAN-CITI -1 2" xfId="5589" xr:uid="{00000000-0005-0000-0000-00000B010000}"/>
    <cellStyle name="_DATA NEW OPR SHEET_~5419312_EGMCL-FUND-PLAN-CITI -1 3" xfId="5590" xr:uid="{00000000-0005-0000-0000-00000C010000}"/>
    <cellStyle name="_DATA NEW OPR SHEET_~5419312_EGMCL-FUND-PLAN-CITI 2" xfId="5591" xr:uid="{00000000-0005-0000-0000-00000D010000}"/>
    <cellStyle name="_DATA NEW OPR SHEET_~5419312_EGMCL-FUND-PLAN-CITI 3" xfId="5592" xr:uid="{00000000-0005-0000-0000-00000E010000}"/>
    <cellStyle name="_DATA NEW OPR SHEET_~5419312_EGMCL-FUND-PLAN-CITI 4" xfId="7633" xr:uid="{00000000-0005-0000-0000-00000F010000}"/>
    <cellStyle name="_DATA NEW OPR SHEET_~5419312_June Export" xfId="5593" xr:uid="{00000000-0005-0000-0000-000010010000}"/>
    <cellStyle name="_DATA NEW OPR SHEET_~5419312_June Export 2" xfId="5594" xr:uid="{00000000-0005-0000-0000-000011010000}"/>
    <cellStyle name="_DATA NEW OPR SHEET_~5419312_June Export 3" xfId="5595" xr:uid="{00000000-0005-0000-0000-000012010000}"/>
    <cellStyle name="_DATA NEW OPR SHEET_~5419312_June Import" xfId="5596" xr:uid="{00000000-0005-0000-0000-000013010000}"/>
    <cellStyle name="_DATA NEW OPR SHEET_~5419312_June Import 2" xfId="5597" xr:uid="{00000000-0005-0000-0000-000014010000}"/>
    <cellStyle name="_DATA NEW OPR SHEET_~5419312_June Import 3" xfId="5598" xr:uid="{00000000-0005-0000-0000-000015010000}"/>
    <cellStyle name="_DATA NEW OPR SHEET_~7314120" xfId="5599" xr:uid="{00000000-0005-0000-0000-000016010000}"/>
    <cellStyle name="_DATA NEW OPR SHEET_~7314120 2" xfId="7634" xr:uid="{00000000-0005-0000-0000-000017010000}"/>
    <cellStyle name="_DATA NEW OPR SHEET_~7314120_BANK POSITION FOR ALL BANK ( CITI, HSBC &amp; SCB )" xfId="5600" xr:uid="{00000000-0005-0000-0000-000018010000}"/>
    <cellStyle name="_DATA NEW OPR SHEET_~7314120_BANK POSITION FOR ALL BANK ( CITI, HSBC &amp; SCB ) 2" xfId="5601" xr:uid="{00000000-0005-0000-0000-000019010000}"/>
    <cellStyle name="_DATA NEW OPR SHEET_~7314120_BANK POSITION FOR ALL BANK ( CITI, HSBC &amp; SCB ) 3" xfId="5602" xr:uid="{00000000-0005-0000-0000-00001A010000}"/>
    <cellStyle name="_DATA NEW OPR SHEET_~7314120_BANK POSITION FOR ALL BANK ( CITI, HSBC , SCB &amp; EBL )" xfId="5603" xr:uid="{00000000-0005-0000-0000-00001B010000}"/>
    <cellStyle name="_DATA NEW OPR SHEET_~7314120_BANK POSITION FOR ALL BANK ( CITI, HSBC , SCB &amp; EBL ) 2" xfId="7635" xr:uid="{00000000-0005-0000-0000-00001C010000}"/>
    <cellStyle name="_DATA NEW OPR SHEET_~7314120_Citi MOB - June, 2011 ( Final )- REVISED" xfId="5604" xr:uid="{00000000-0005-0000-0000-00001D010000}"/>
    <cellStyle name="_DATA NEW OPR SHEET_~7314120_CITI MOB  Month of December 2011- Final" xfId="5605" xr:uid="{00000000-0005-0000-0000-00001E010000}"/>
    <cellStyle name="_DATA NEW OPR SHEET_~7314120_EGMCL-FUND-PLAN-CITI" xfId="5606" xr:uid="{00000000-0005-0000-0000-00001F010000}"/>
    <cellStyle name="_DATA NEW OPR SHEET_~7314120_EGMCL-FUND-PLAN-CITI -1" xfId="5607" xr:uid="{00000000-0005-0000-0000-000020010000}"/>
    <cellStyle name="_DATA NEW OPR SHEET_~7314120_EGMCL-FUND-PLAN-CITI -1 2" xfId="5608" xr:uid="{00000000-0005-0000-0000-000021010000}"/>
    <cellStyle name="_DATA NEW OPR SHEET_~7314120_EGMCL-FUND-PLAN-CITI -1 3" xfId="5609" xr:uid="{00000000-0005-0000-0000-000022010000}"/>
    <cellStyle name="_DATA NEW OPR SHEET_~7314120_EGMCL-FUND-PLAN-CITI 2" xfId="5610" xr:uid="{00000000-0005-0000-0000-000023010000}"/>
    <cellStyle name="_DATA NEW OPR SHEET_~7314120_EGMCL-FUND-PLAN-CITI 3" xfId="5611" xr:uid="{00000000-0005-0000-0000-000024010000}"/>
    <cellStyle name="_DATA NEW OPR SHEET_~7314120_EGMCL-FUND-PLAN-CITI 4" xfId="7636" xr:uid="{00000000-0005-0000-0000-000025010000}"/>
    <cellStyle name="_DATA NEW OPR SHEET_~7314120_June Export" xfId="5612" xr:uid="{00000000-0005-0000-0000-000026010000}"/>
    <cellStyle name="_DATA NEW OPR SHEET_~7314120_June Export 2" xfId="5613" xr:uid="{00000000-0005-0000-0000-000027010000}"/>
    <cellStyle name="_DATA NEW OPR SHEET_~7314120_June Export 3" xfId="5614" xr:uid="{00000000-0005-0000-0000-000028010000}"/>
    <cellStyle name="_DATA NEW OPR SHEET_~7314120_June Import" xfId="5615" xr:uid="{00000000-0005-0000-0000-000029010000}"/>
    <cellStyle name="_DATA NEW OPR SHEET_~7314120_June Import 2" xfId="5616" xr:uid="{00000000-0005-0000-0000-00002A010000}"/>
    <cellStyle name="_DATA NEW OPR SHEET_~7314120_June Import 3" xfId="5617" xr:uid="{00000000-0005-0000-0000-00002B010000}"/>
    <cellStyle name="_DATA NEW OPR SHEET_~7507028" xfId="5618" xr:uid="{00000000-0005-0000-0000-00002C010000}"/>
    <cellStyle name="_DATA NEW OPR SHEET_~7507028 2" xfId="7637" xr:uid="{00000000-0005-0000-0000-00002D010000}"/>
    <cellStyle name="_DATA NEW OPR SHEET_~7507028_BANK POSITION FOR ALL BANK ( CITI, HSBC &amp; SCB )" xfId="5619" xr:uid="{00000000-0005-0000-0000-00002E010000}"/>
    <cellStyle name="_DATA NEW OPR SHEET_~7507028_BANK POSITION FOR ALL BANK ( CITI, HSBC &amp; SCB ) 2" xfId="5620" xr:uid="{00000000-0005-0000-0000-00002F010000}"/>
    <cellStyle name="_DATA NEW OPR SHEET_~7507028_BANK POSITION FOR ALL BANK ( CITI, HSBC &amp; SCB ) 3" xfId="5621" xr:uid="{00000000-0005-0000-0000-000030010000}"/>
    <cellStyle name="_DATA NEW OPR SHEET_~7507028_BANK POSITION FOR ALL BANK ( CITI, HSBC , SCB &amp; EBL )" xfId="5622" xr:uid="{00000000-0005-0000-0000-000031010000}"/>
    <cellStyle name="_DATA NEW OPR SHEET_~7507028_BANK POSITION FOR ALL BANK ( CITI, HSBC , SCB &amp; EBL ) 2" xfId="7638" xr:uid="{00000000-0005-0000-0000-000032010000}"/>
    <cellStyle name="_DATA NEW OPR SHEET_~7507028_Citi MOB - June, 2011 ( Final )- REVISED" xfId="5623" xr:uid="{00000000-0005-0000-0000-000033010000}"/>
    <cellStyle name="_DATA NEW OPR SHEET_~7507028_CITI MOB  Month of December 2011- Final" xfId="5624" xr:uid="{00000000-0005-0000-0000-000034010000}"/>
    <cellStyle name="_DATA NEW OPR SHEET_~7507028_EGMCL-FUND-PLAN-CITI" xfId="5625" xr:uid="{00000000-0005-0000-0000-000035010000}"/>
    <cellStyle name="_DATA NEW OPR SHEET_~7507028_EGMCL-FUND-PLAN-CITI -1" xfId="5626" xr:uid="{00000000-0005-0000-0000-000036010000}"/>
    <cellStyle name="_DATA NEW OPR SHEET_~7507028_EGMCL-FUND-PLAN-CITI -1 2" xfId="5627" xr:uid="{00000000-0005-0000-0000-000037010000}"/>
    <cellStyle name="_DATA NEW OPR SHEET_~7507028_EGMCL-FUND-PLAN-CITI -1 3" xfId="5628" xr:uid="{00000000-0005-0000-0000-000038010000}"/>
    <cellStyle name="_DATA NEW OPR SHEET_~7507028_EGMCL-FUND-PLAN-CITI 2" xfId="5629" xr:uid="{00000000-0005-0000-0000-000039010000}"/>
    <cellStyle name="_DATA NEW OPR SHEET_~7507028_EGMCL-FUND-PLAN-CITI 3" xfId="5630" xr:uid="{00000000-0005-0000-0000-00003A010000}"/>
    <cellStyle name="_DATA NEW OPR SHEET_~7507028_EGMCL-FUND-PLAN-CITI 4" xfId="7639" xr:uid="{00000000-0005-0000-0000-00003B010000}"/>
    <cellStyle name="_DATA NEW OPR SHEET_~7507028_June Export" xfId="5631" xr:uid="{00000000-0005-0000-0000-00003C010000}"/>
    <cellStyle name="_DATA NEW OPR SHEET_~7507028_June Export 2" xfId="5632" xr:uid="{00000000-0005-0000-0000-00003D010000}"/>
    <cellStyle name="_DATA NEW OPR SHEET_~7507028_June Export 3" xfId="5633" xr:uid="{00000000-0005-0000-0000-00003E010000}"/>
    <cellStyle name="_DATA NEW OPR SHEET_~7507028_June Import" xfId="5634" xr:uid="{00000000-0005-0000-0000-00003F010000}"/>
    <cellStyle name="_DATA NEW OPR SHEET_~7507028_June Import 2" xfId="5635" xr:uid="{00000000-0005-0000-0000-000040010000}"/>
    <cellStyle name="_DATA NEW OPR SHEET_~7507028_June Import 3" xfId="5636" xr:uid="{00000000-0005-0000-0000-000041010000}"/>
    <cellStyle name="_DATA NEW OPR SHEET_~8749959" xfId="2529" xr:uid="{00000000-0005-0000-0000-000042010000}"/>
    <cellStyle name="_DATA NEW OPR SHEET_~9014545" xfId="102" xr:uid="{00000000-0005-0000-0000-000043010000}"/>
    <cellStyle name="_DATA NEW OPR SHEET_~9014545_~2136082" xfId="103" xr:uid="{00000000-0005-0000-0000-000044010000}"/>
    <cellStyle name="_DATA NEW OPR SHEET_~9402871" xfId="2530" xr:uid="{00000000-0005-0000-0000-000045010000}"/>
    <cellStyle name="_DATA NEW OPR SHEET_~9402871 2" xfId="8184" xr:uid="{00000000-0005-0000-0000-000046010000}"/>
    <cellStyle name="_DATA NEW OPR SHEET_~9402871 3" xfId="8185" xr:uid="{00000000-0005-0000-0000-000047010000}"/>
    <cellStyle name="_DATA NEW OPR SHEET_Addition Fixed Assets" xfId="104" xr:uid="{00000000-0005-0000-0000-000048010000}"/>
    <cellStyle name="_DATA NEW OPR SHEET_Bank  Statement-CITI" xfId="5637" xr:uid="{00000000-0005-0000-0000-000049010000}"/>
    <cellStyle name="_DATA NEW OPR SHEET_Bank  Statement-CITI 2" xfId="7640" xr:uid="{00000000-0005-0000-0000-00004A010000}"/>
    <cellStyle name="_DATA NEW OPR SHEET_Bank  Statement-CITI_BANK POSITION FOR ALL BANK ( CITI, HSBC &amp; SCB )" xfId="5638" xr:uid="{00000000-0005-0000-0000-00004B010000}"/>
    <cellStyle name="_DATA NEW OPR SHEET_Bank  Statement-CITI_BANK POSITION FOR ALL BANK ( CITI, HSBC &amp; SCB ) 2" xfId="5639" xr:uid="{00000000-0005-0000-0000-00004C010000}"/>
    <cellStyle name="_DATA NEW OPR SHEET_Bank  Statement-CITI_BANK POSITION FOR ALL BANK ( CITI, HSBC &amp; SCB ) 3" xfId="5640" xr:uid="{00000000-0005-0000-0000-00004D010000}"/>
    <cellStyle name="_DATA NEW OPR SHEET_Bank  Statement-CITI_BANK POSITION FOR ALL BANK ( CITI, HSBC , SCB &amp; EBL )" xfId="5641" xr:uid="{00000000-0005-0000-0000-00004E010000}"/>
    <cellStyle name="_DATA NEW OPR SHEET_Bank  Statement-CITI_BANK POSITION FOR ALL BANK ( CITI, HSBC , SCB &amp; EBL ) 2" xfId="7641" xr:uid="{00000000-0005-0000-0000-00004F010000}"/>
    <cellStyle name="_DATA NEW OPR SHEET_Bank  Statement-CITI_Citi MOB - June, 2011 ( Final )- REVISED" xfId="5642" xr:uid="{00000000-0005-0000-0000-000050010000}"/>
    <cellStyle name="_DATA NEW OPR SHEET_Bank  Statement-CITI_CITI MOB  Month of December 2011- Final" xfId="5643" xr:uid="{00000000-0005-0000-0000-000051010000}"/>
    <cellStyle name="_DATA NEW OPR SHEET_Bank  Statement-CITI_EGMCL-FUND-PLAN-CITI" xfId="5644" xr:uid="{00000000-0005-0000-0000-000052010000}"/>
    <cellStyle name="_DATA NEW OPR SHEET_Bank  Statement-CITI_EGMCL-FUND-PLAN-CITI -1" xfId="5645" xr:uid="{00000000-0005-0000-0000-000053010000}"/>
    <cellStyle name="_DATA NEW OPR SHEET_Bank  Statement-CITI_EGMCL-FUND-PLAN-CITI -1 2" xfId="5646" xr:uid="{00000000-0005-0000-0000-000054010000}"/>
    <cellStyle name="_DATA NEW OPR SHEET_Bank  Statement-CITI_EGMCL-FUND-PLAN-CITI -1 3" xfId="5647" xr:uid="{00000000-0005-0000-0000-000055010000}"/>
    <cellStyle name="_DATA NEW OPR SHEET_Bank  Statement-CITI_EGMCL-FUND-PLAN-CITI 2" xfId="5648" xr:uid="{00000000-0005-0000-0000-000056010000}"/>
    <cellStyle name="_DATA NEW OPR SHEET_Bank  Statement-CITI_EGMCL-FUND-PLAN-CITI 3" xfId="5649" xr:uid="{00000000-0005-0000-0000-000057010000}"/>
    <cellStyle name="_DATA NEW OPR SHEET_Bank  Statement-CITI_EGMCL-FUND-PLAN-CITI 4" xfId="7642" xr:uid="{00000000-0005-0000-0000-000058010000}"/>
    <cellStyle name="_DATA NEW OPR SHEET_Bank  Statement-CITI_June Export" xfId="5650" xr:uid="{00000000-0005-0000-0000-000059010000}"/>
    <cellStyle name="_DATA NEW OPR SHEET_Bank  Statement-CITI_June Export 2" xfId="5651" xr:uid="{00000000-0005-0000-0000-00005A010000}"/>
    <cellStyle name="_DATA NEW OPR SHEET_Bank  Statement-CITI_June Export 3" xfId="5652" xr:uid="{00000000-0005-0000-0000-00005B010000}"/>
    <cellStyle name="_DATA NEW OPR SHEET_Bank  Statement-CITI_June Import" xfId="5653" xr:uid="{00000000-0005-0000-0000-00005C010000}"/>
    <cellStyle name="_DATA NEW OPR SHEET_Bank  Statement-CITI_June Import 2" xfId="5654" xr:uid="{00000000-0005-0000-0000-00005D010000}"/>
    <cellStyle name="_DATA NEW OPR SHEET_Bank  Statement-CITI_June Import 3" xfId="5655" xr:uid="{00000000-0005-0000-0000-00005E010000}"/>
    <cellStyle name="_DATA NEW OPR SHEET_Book1" xfId="105" xr:uid="{00000000-0005-0000-0000-00005F010000}"/>
    <cellStyle name="_DATA NEW OPR SHEET_Book1_~2136082" xfId="106" xr:uid="{00000000-0005-0000-0000-000060010000}"/>
    <cellStyle name="_DATA NEW OPR SHEET_Book1_Addition Fixed Assets" xfId="107" xr:uid="{00000000-0005-0000-0000-000061010000}"/>
    <cellStyle name="_DATA NEW OPR SHEET_Book1_Book2" xfId="108" xr:uid="{00000000-0005-0000-0000-000062010000}"/>
    <cellStyle name="_DATA NEW OPR SHEET_Book1_Closing Stock of 31st August'10" xfId="109" xr:uid="{00000000-0005-0000-0000-000063010000}"/>
    <cellStyle name="_DATA NEW OPR SHEET_Book1_Copy of Fabrics Closing Stock of 09-10" xfId="110" xr:uid="{00000000-0005-0000-0000-000064010000}"/>
    <cellStyle name="_DATA NEW OPR SHEET_Book1_Financial Statement - EGMCL 30th  June'10(New)" xfId="111" xr:uid="{00000000-0005-0000-0000-000065010000}"/>
    <cellStyle name="_DATA NEW OPR SHEET_Book1_Financial Statement - EGMCL 30th Sep '2010" xfId="112" xr:uid="{00000000-0005-0000-0000-000066010000}"/>
    <cellStyle name="_DATA NEW OPR SHEET_Book2" xfId="113" xr:uid="{00000000-0005-0000-0000-000067010000}"/>
    <cellStyle name="_DATA NEW OPR SHEET_Closing Stock of 31st August'10" xfId="114" xr:uid="{00000000-0005-0000-0000-000068010000}"/>
    <cellStyle name="_DATA NEW OPR SHEET_Copy of Fabrics Closing Stock of 09-10" xfId="115" xr:uid="{00000000-0005-0000-0000-000069010000}"/>
    <cellStyle name="_DATA NEW OPR SHEET_Debtors may'10" xfId="116" xr:uid="{00000000-0005-0000-0000-00006A010000}"/>
    <cellStyle name="_DATA NEW OPR SHEET_Debtors may'10_~2136082" xfId="117" xr:uid="{00000000-0005-0000-0000-00006B010000}"/>
    <cellStyle name="_DATA NEW OPR SHEET_Debtors may'10_Addition Fixed Assets" xfId="118" xr:uid="{00000000-0005-0000-0000-00006C010000}"/>
    <cellStyle name="_DATA NEW OPR SHEET_Debtors may'10_Book2" xfId="119" xr:uid="{00000000-0005-0000-0000-00006D010000}"/>
    <cellStyle name="_DATA NEW OPR SHEET_Debtors may'10_Closing Stock of 31st August'10" xfId="120" xr:uid="{00000000-0005-0000-0000-00006E010000}"/>
    <cellStyle name="_DATA NEW OPR SHEET_Debtors may'10_Copy of Fabrics Closing Stock of 09-10" xfId="121" xr:uid="{00000000-0005-0000-0000-00006F010000}"/>
    <cellStyle name="_DATA NEW OPR SHEET_Debtors may'10_Financial Statement - EGMCL 30th  June'10(New)" xfId="122" xr:uid="{00000000-0005-0000-0000-000070010000}"/>
    <cellStyle name="_DATA NEW OPR SHEET_Debtors may'10_Financial Statement - EGMCL 30th Sep '2010" xfId="123" xr:uid="{00000000-0005-0000-0000-000071010000}"/>
    <cellStyle name="_DATA NEW OPR SHEET_Debtors may'10_Financial Statement - EGMCL May'10" xfId="124" xr:uid="{00000000-0005-0000-0000-000072010000}"/>
    <cellStyle name="_DATA NEW OPR SHEET_Debtors may'10_Financial Statement - EGMCL May'10_~2136082" xfId="125" xr:uid="{00000000-0005-0000-0000-000073010000}"/>
    <cellStyle name="_DATA NEW OPR SHEET_EGMCL  Cash flow -  Oct. 19" xfId="126" xr:uid="{00000000-0005-0000-0000-000074010000}"/>
    <cellStyle name="_DATA NEW OPR SHEET_Exp Perfomance Feb'09" xfId="2531" xr:uid="{00000000-0005-0000-0000-000075010000}"/>
    <cellStyle name="_DATA NEW OPR SHEET_Exp Perfomance Feb'09_Carton" xfId="2532" xr:uid="{00000000-0005-0000-0000-000076010000}"/>
    <cellStyle name="_DATA NEW OPR SHEET_Exp Perfomance Feb'09_Expenses Perfomance March'09" xfId="2533" xr:uid="{00000000-0005-0000-0000-000077010000}"/>
    <cellStyle name="_DATA NEW OPR SHEET_Exp Perfomance Feb'09_EXPORT-MAY" xfId="2534" xr:uid="{00000000-0005-0000-0000-000078010000}"/>
    <cellStyle name="_DATA NEW OPR SHEET_Exp Perfomance Feb'09_MIS For the Month Of Aug_09" xfId="2535" xr:uid="{00000000-0005-0000-0000-000079010000}"/>
    <cellStyle name="_DATA NEW OPR SHEET_Exp Perfomance Feb'09_MIS For the Month Of DEC_09" xfId="2536" xr:uid="{00000000-0005-0000-0000-00007A010000}"/>
    <cellStyle name="_DATA NEW OPR SHEET_Exp Perfomance Feb'09_MIS For the Month Of Sep_09" xfId="2537" xr:uid="{00000000-0005-0000-0000-00007B010000}"/>
    <cellStyle name="_DATA NEW OPR SHEET_Exp Perfomance Feb'09_Production  performance-May,09" xfId="2538" xr:uid="{00000000-0005-0000-0000-00007C010000}"/>
    <cellStyle name="_DATA NEW OPR SHEET_Exp Perfomance Feb'09_Production Preformance report-March,09" xfId="2539" xr:uid="{00000000-0005-0000-0000-00007D010000}"/>
    <cellStyle name="_DATA NEW OPR SHEET_Expense Analysis -Dec-08PP" xfId="2540" xr:uid="{00000000-0005-0000-0000-00007E010000}"/>
    <cellStyle name="_DATA NEW OPR SHEET_Expense Analysis -Dec-08PP_Production Preformance report-March,09" xfId="2541" xr:uid="{00000000-0005-0000-0000-00007F010000}"/>
    <cellStyle name="_DATA NEW OPR SHEET_Export Register" xfId="2542" xr:uid="{00000000-0005-0000-0000-000080010000}"/>
    <cellStyle name="_DATA NEW OPR SHEET_Financial Statement - EGMCL 30th  June'10(New)" xfId="127" xr:uid="{00000000-0005-0000-0000-000081010000}"/>
    <cellStyle name="_DATA NEW OPR SHEET_Financial Statement - EGMCL 30th Sep '2010" xfId="128" xr:uid="{00000000-0005-0000-0000-000082010000}"/>
    <cellStyle name="_DATA NEW OPR SHEET_Financial Statement - EGMCL dated 17.06.10" xfId="129" xr:uid="{00000000-0005-0000-0000-000083010000}"/>
    <cellStyle name="_DATA NEW OPR SHEET_Financial Statement - EGMCL May'10" xfId="130" xr:uid="{00000000-0005-0000-0000-000084010000}"/>
    <cellStyle name="_DATA NEW OPR SHEET_HSBC-APRIL-2010" xfId="2543" xr:uid="{00000000-0005-0000-0000-000085010000}"/>
    <cellStyle name="_DATA NEW OPR SHEET_Import GRN Details-Unit-1" xfId="2544" xr:uid="{00000000-0005-0000-0000-000086010000}"/>
    <cellStyle name="_DATA NEW OPR SHEET_Interest - Jan' 09" xfId="2545" xr:uid="{00000000-0005-0000-0000-000087010000}"/>
    <cellStyle name="_DATA NEW OPR SHEET_Interest - Jan' 09 2" xfId="8186" xr:uid="{00000000-0005-0000-0000-000088010000}"/>
    <cellStyle name="_DATA NEW OPR SHEET_Interest - Jan' 09 3" xfId="8187" xr:uid="{00000000-0005-0000-0000-000089010000}"/>
    <cellStyle name="_DATA NEW OPR SHEET_Limit Chart HSBC- July '09" xfId="5656" xr:uid="{00000000-0005-0000-0000-00008A010000}"/>
    <cellStyle name="_DATA NEW OPR SHEET_Limit Chart HSBC- July '09 2" xfId="7643" xr:uid="{00000000-0005-0000-0000-00008B010000}"/>
    <cellStyle name="_DATA NEW OPR SHEET_Limit Chart HSBC- June '09" xfId="5657" xr:uid="{00000000-0005-0000-0000-00008C010000}"/>
    <cellStyle name="_DATA NEW OPR SHEET_Limit Chart HSBC- June '09 2" xfId="7644" xr:uid="{00000000-0005-0000-0000-00008D010000}"/>
    <cellStyle name="_DATA NEW OPR SHEET_Limit Chart HSBC- June '09_BANK POSITION FOR ALL BANK ( CITI, HSBC &amp; SCB )" xfId="5658" xr:uid="{00000000-0005-0000-0000-00008E010000}"/>
    <cellStyle name="_DATA NEW OPR SHEET_Limit Chart HSBC- June '09_BANK POSITION FOR ALL BANK ( CITI, HSBC &amp; SCB ) 2" xfId="5659" xr:uid="{00000000-0005-0000-0000-00008F010000}"/>
    <cellStyle name="_DATA NEW OPR SHEET_Limit Chart HSBC- June '09_BANK POSITION FOR ALL BANK ( CITI, HSBC &amp; SCB ) 3" xfId="5660" xr:uid="{00000000-0005-0000-0000-000090010000}"/>
    <cellStyle name="_DATA NEW OPR SHEET_Limit Chart HSBC- June '09_BANK POSITION FOR ALL BANK ( CITI, HSBC , SCB &amp; EBL )" xfId="5661" xr:uid="{00000000-0005-0000-0000-000091010000}"/>
    <cellStyle name="_DATA NEW OPR SHEET_Limit Chart HSBC- June '09_BANK POSITION FOR ALL BANK ( CITI, HSBC , SCB &amp; EBL ) 2" xfId="7645" xr:uid="{00000000-0005-0000-0000-000092010000}"/>
    <cellStyle name="_DATA NEW OPR SHEET_Limit Chart HSBC- June '09_Citi MOB - June, 2011 ( Final )- REVISED" xfId="5662" xr:uid="{00000000-0005-0000-0000-000093010000}"/>
    <cellStyle name="_DATA NEW OPR SHEET_Limit Chart HSBC- June '09_CITI MOB  Month of December 2011- Final" xfId="5663" xr:uid="{00000000-0005-0000-0000-000094010000}"/>
    <cellStyle name="_DATA NEW OPR SHEET_Limit Chart HSBC- June '09_EGMCL-FUND-PLAN-CITI" xfId="5664" xr:uid="{00000000-0005-0000-0000-000095010000}"/>
    <cellStyle name="_DATA NEW OPR SHEET_Limit Chart HSBC- June '09_EGMCL-FUND-PLAN-CITI -1" xfId="5665" xr:uid="{00000000-0005-0000-0000-000096010000}"/>
    <cellStyle name="_DATA NEW OPR SHEET_Limit Chart HSBC- June '09_EGMCL-FUND-PLAN-CITI -1 2" xfId="5666" xr:uid="{00000000-0005-0000-0000-000097010000}"/>
    <cellStyle name="_DATA NEW OPR SHEET_Limit Chart HSBC- June '09_EGMCL-FUND-PLAN-CITI -1 3" xfId="5667" xr:uid="{00000000-0005-0000-0000-000098010000}"/>
    <cellStyle name="_DATA NEW OPR SHEET_Limit Chart HSBC- June '09_EGMCL-FUND-PLAN-CITI 2" xfId="5668" xr:uid="{00000000-0005-0000-0000-000099010000}"/>
    <cellStyle name="_DATA NEW OPR SHEET_Limit Chart HSBC- June '09_EGMCL-FUND-PLAN-CITI 3" xfId="5669" xr:uid="{00000000-0005-0000-0000-00009A010000}"/>
    <cellStyle name="_DATA NEW OPR SHEET_Limit Chart HSBC- June '09_EGMCL-FUND-PLAN-CITI 4" xfId="7646" xr:uid="{00000000-0005-0000-0000-00009B010000}"/>
    <cellStyle name="_DATA NEW OPR SHEET_Limit Chart HSBC- June '09_June Export" xfId="5670" xr:uid="{00000000-0005-0000-0000-00009C010000}"/>
    <cellStyle name="_DATA NEW OPR SHEET_Limit Chart HSBC- June '09_June Export 2" xfId="5671" xr:uid="{00000000-0005-0000-0000-00009D010000}"/>
    <cellStyle name="_DATA NEW OPR SHEET_Limit Chart HSBC- June '09_June Export 3" xfId="5672" xr:uid="{00000000-0005-0000-0000-00009E010000}"/>
    <cellStyle name="_DATA NEW OPR SHEET_Limit Chart HSBC- June '09_June Import" xfId="5673" xr:uid="{00000000-0005-0000-0000-00009F010000}"/>
    <cellStyle name="_DATA NEW OPR SHEET_Limit Chart HSBC- June '09_June Import 2" xfId="5674" xr:uid="{00000000-0005-0000-0000-0000A0010000}"/>
    <cellStyle name="_DATA NEW OPR SHEET_Limit Chart HSBC- June '09_June Import 3" xfId="5675" xr:uid="{00000000-0005-0000-0000-0000A1010000}"/>
    <cellStyle name="_DATA NEW OPR SHEET_performance report of Formate" xfId="2546" xr:uid="{00000000-0005-0000-0000-0000A2010000}"/>
    <cellStyle name="_DATA NEW OPR SHEET_Prod Perfomance Feb '09" xfId="2547" xr:uid="{00000000-0005-0000-0000-0000A3010000}"/>
    <cellStyle name="_DATA NEW OPR SHEET_Production Perfomsnce Feb '09" xfId="2548" xr:uid="{00000000-0005-0000-0000-0000A4010000}"/>
    <cellStyle name="_DATA NEW OPR SHEET_Production Perfomsnce Feb '09_Production Preformance report-March,09" xfId="2549" xr:uid="{00000000-0005-0000-0000-0000A5010000}"/>
    <cellStyle name="_DATA NEW OPR SHEET_Production Perfomsnce Jan'09" xfId="2550" xr:uid="{00000000-0005-0000-0000-0000A6010000}"/>
    <cellStyle name="_DATA NEW OPR SHEET_Production Perfomsnce Jan'09_Production Preformance report-March,09" xfId="2551" xr:uid="{00000000-0005-0000-0000-0000A7010000}"/>
    <cellStyle name="_DATA NEW OPR SHEET_Summary OF Stock " xfId="131" xr:uid="{00000000-0005-0000-0000-0000A8010000}"/>
    <cellStyle name="_DATA NEW OPR SHEET_Summary OF Stock _~2136082" xfId="132" xr:uid="{00000000-0005-0000-0000-0000A9010000}"/>
    <cellStyle name="_DATA NEW OPR SHEET_Summary OF Stock _Addition Fixed Assets" xfId="133" xr:uid="{00000000-0005-0000-0000-0000AA010000}"/>
    <cellStyle name="_DATA NEW OPR SHEET_Summary OF Stock _Book2" xfId="134" xr:uid="{00000000-0005-0000-0000-0000AB010000}"/>
    <cellStyle name="_DATA NEW OPR SHEET_Summary OF Stock _Closing Stock of 31st August'10" xfId="135" xr:uid="{00000000-0005-0000-0000-0000AC010000}"/>
    <cellStyle name="_DATA NEW OPR SHEET_Summary OF Stock _Copy of Fabrics Closing Stock of 09-10" xfId="136" xr:uid="{00000000-0005-0000-0000-0000AD010000}"/>
    <cellStyle name="_DATA NEW OPR SHEET_Summary OF Stock _Financial Statement - EGMCL 30th  June'10(New)" xfId="137" xr:uid="{00000000-0005-0000-0000-0000AE010000}"/>
    <cellStyle name="_DATA NEW OPR SHEET_Summary OF Stock _Financial Statement - EGMCL 30th Sep '2010" xfId="138" xr:uid="{00000000-0005-0000-0000-0000AF010000}"/>
    <cellStyle name="_DATA NEW OPR SHEET_Transit" xfId="139" xr:uid="{00000000-0005-0000-0000-0000B0010000}"/>
    <cellStyle name="_DATA NEW OPR SHEET_Transit_~2136082" xfId="140" xr:uid="{00000000-0005-0000-0000-0000B1010000}"/>
    <cellStyle name="_DATA NEW OPR SHEET_TrialBal 30th June '10-2" xfId="141" xr:uid="{00000000-0005-0000-0000-0000B2010000}"/>
    <cellStyle name="_DATA NEW OPR SHEET_Washing" xfId="142" xr:uid="{00000000-0005-0000-0000-0000B3010000}"/>
    <cellStyle name="_DATA NEW OPR SHEET_Weekly Report Last Week" xfId="2552" xr:uid="{00000000-0005-0000-0000-0000B4010000}"/>
    <cellStyle name="_DATA NEW OPR SHEET_Weekly Report Last Week_Production Preformance report-March,09" xfId="2553" xr:uid="{00000000-0005-0000-0000-0000B5010000}"/>
    <cellStyle name="_DATA NEW OPR SHEET_Weekly Repot Last Week of Feb'09" xfId="2554" xr:uid="{00000000-0005-0000-0000-0000B6010000}"/>
    <cellStyle name="_DATA NEW OPR SHEET_Weekly Repot Last Week of Feb'09_Production Preformance report-March,09" xfId="2555" xr:uid="{00000000-0005-0000-0000-0000B7010000}"/>
    <cellStyle name="_Design Win" xfId="2556" xr:uid="{00000000-0005-0000-0000-0000B8010000}"/>
    <cellStyle name="_EFF Form Feb.28" xfId="143" xr:uid="{00000000-0005-0000-0000-0000B9010000}"/>
    <cellStyle name="_EFF Form Feb.28_~2136082" xfId="144" xr:uid="{00000000-0005-0000-0000-0000BA010000}"/>
    <cellStyle name="_EFF Form Feb.28_~5419312" xfId="5676" xr:uid="{00000000-0005-0000-0000-0000BB010000}"/>
    <cellStyle name="_EFF Form Feb.28_~5419312 2" xfId="7647" xr:uid="{00000000-0005-0000-0000-0000BC010000}"/>
    <cellStyle name="_EFF Form Feb.28_~5419312_BANK POSITION FOR ALL BANK ( CITI, HSBC &amp; SCB )" xfId="5677" xr:uid="{00000000-0005-0000-0000-0000BD010000}"/>
    <cellStyle name="_EFF Form Feb.28_~5419312_BANK POSITION FOR ALL BANK ( CITI, HSBC &amp; SCB ) 2" xfId="5678" xr:uid="{00000000-0005-0000-0000-0000BE010000}"/>
    <cellStyle name="_EFF Form Feb.28_~5419312_BANK POSITION FOR ALL BANK ( CITI, HSBC &amp; SCB ) 3" xfId="5679" xr:uid="{00000000-0005-0000-0000-0000BF010000}"/>
    <cellStyle name="_EFF Form Feb.28_~5419312_BANK POSITION FOR ALL BANK ( CITI, HSBC , SCB &amp; EBL )" xfId="5680" xr:uid="{00000000-0005-0000-0000-0000C0010000}"/>
    <cellStyle name="_EFF Form Feb.28_~5419312_BANK POSITION FOR ALL BANK ( CITI, HSBC , SCB &amp; EBL ) 2" xfId="7648" xr:uid="{00000000-0005-0000-0000-0000C1010000}"/>
    <cellStyle name="_EFF Form Feb.28_~5419312_Citi MOB - June, 2011 ( Final )- REVISED" xfId="5681" xr:uid="{00000000-0005-0000-0000-0000C2010000}"/>
    <cellStyle name="_EFF Form Feb.28_~5419312_CITI MOB  Month of December 2011- Final" xfId="5682" xr:uid="{00000000-0005-0000-0000-0000C3010000}"/>
    <cellStyle name="_EFF Form Feb.28_~5419312_EGMCL-FUND-PLAN-CITI" xfId="5683" xr:uid="{00000000-0005-0000-0000-0000C4010000}"/>
    <cellStyle name="_EFF Form Feb.28_~5419312_EGMCL-FUND-PLAN-CITI -1" xfId="5684" xr:uid="{00000000-0005-0000-0000-0000C5010000}"/>
    <cellStyle name="_EFF Form Feb.28_~5419312_EGMCL-FUND-PLAN-CITI -1 2" xfId="5685" xr:uid="{00000000-0005-0000-0000-0000C6010000}"/>
    <cellStyle name="_EFF Form Feb.28_~5419312_EGMCL-FUND-PLAN-CITI -1 3" xfId="5686" xr:uid="{00000000-0005-0000-0000-0000C7010000}"/>
    <cellStyle name="_EFF Form Feb.28_~5419312_EGMCL-FUND-PLAN-CITI 2" xfId="5687" xr:uid="{00000000-0005-0000-0000-0000C8010000}"/>
    <cellStyle name="_EFF Form Feb.28_~5419312_EGMCL-FUND-PLAN-CITI 3" xfId="5688" xr:uid="{00000000-0005-0000-0000-0000C9010000}"/>
    <cellStyle name="_EFF Form Feb.28_~5419312_EGMCL-FUND-PLAN-CITI 4" xfId="7649" xr:uid="{00000000-0005-0000-0000-0000CA010000}"/>
    <cellStyle name="_EFF Form Feb.28_~5419312_June Export" xfId="5689" xr:uid="{00000000-0005-0000-0000-0000CB010000}"/>
    <cellStyle name="_EFF Form Feb.28_~5419312_June Export 2" xfId="5690" xr:uid="{00000000-0005-0000-0000-0000CC010000}"/>
    <cellStyle name="_EFF Form Feb.28_~5419312_June Export 3" xfId="5691" xr:uid="{00000000-0005-0000-0000-0000CD010000}"/>
    <cellStyle name="_EFF Form Feb.28_~5419312_June Import" xfId="5692" xr:uid="{00000000-0005-0000-0000-0000CE010000}"/>
    <cellStyle name="_EFF Form Feb.28_~5419312_June Import 2" xfId="5693" xr:uid="{00000000-0005-0000-0000-0000CF010000}"/>
    <cellStyle name="_EFF Form Feb.28_~5419312_June Import 3" xfId="5694" xr:uid="{00000000-0005-0000-0000-0000D0010000}"/>
    <cellStyle name="_EFF Form Feb.28_~7314120" xfId="5695" xr:uid="{00000000-0005-0000-0000-0000D1010000}"/>
    <cellStyle name="_EFF Form Feb.28_~7314120 2" xfId="7650" xr:uid="{00000000-0005-0000-0000-0000D2010000}"/>
    <cellStyle name="_EFF Form Feb.28_~7314120_BANK POSITION FOR ALL BANK ( CITI, HSBC &amp; SCB )" xfId="5696" xr:uid="{00000000-0005-0000-0000-0000D3010000}"/>
    <cellStyle name="_EFF Form Feb.28_~7314120_BANK POSITION FOR ALL BANK ( CITI, HSBC &amp; SCB ) 2" xfId="5697" xr:uid="{00000000-0005-0000-0000-0000D4010000}"/>
    <cellStyle name="_EFF Form Feb.28_~7314120_BANK POSITION FOR ALL BANK ( CITI, HSBC &amp; SCB ) 3" xfId="5698" xr:uid="{00000000-0005-0000-0000-0000D5010000}"/>
    <cellStyle name="_EFF Form Feb.28_~7314120_BANK POSITION FOR ALL BANK ( CITI, HSBC , SCB &amp; EBL )" xfId="5699" xr:uid="{00000000-0005-0000-0000-0000D6010000}"/>
    <cellStyle name="_EFF Form Feb.28_~7314120_BANK POSITION FOR ALL BANK ( CITI, HSBC , SCB &amp; EBL ) 2" xfId="7651" xr:uid="{00000000-0005-0000-0000-0000D7010000}"/>
    <cellStyle name="_EFF Form Feb.28_~7314120_Citi MOB - June, 2011 ( Final )- REVISED" xfId="5700" xr:uid="{00000000-0005-0000-0000-0000D8010000}"/>
    <cellStyle name="_EFF Form Feb.28_~7314120_CITI MOB  Month of December 2011- Final" xfId="5701" xr:uid="{00000000-0005-0000-0000-0000D9010000}"/>
    <cellStyle name="_EFF Form Feb.28_~7314120_EGMCL-FUND-PLAN-CITI" xfId="5702" xr:uid="{00000000-0005-0000-0000-0000DA010000}"/>
    <cellStyle name="_EFF Form Feb.28_~7314120_EGMCL-FUND-PLAN-CITI -1" xfId="5703" xr:uid="{00000000-0005-0000-0000-0000DB010000}"/>
    <cellStyle name="_EFF Form Feb.28_~7314120_EGMCL-FUND-PLAN-CITI -1 2" xfId="5704" xr:uid="{00000000-0005-0000-0000-0000DC010000}"/>
    <cellStyle name="_EFF Form Feb.28_~7314120_EGMCL-FUND-PLAN-CITI -1 3" xfId="5705" xr:uid="{00000000-0005-0000-0000-0000DD010000}"/>
    <cellStyle name="_EFF Form Feb.28_~7314120_EGMCL-FUND-PLAN-CITI 2" xfId="5706" xr:uid="{00000000-0005-0000-0000-0000DE010000}"/>
    <cellStyle name="_EFF Form Feb.28_~7314120_EGMCL-FUND-PLAN-CITI 3" xfId="5707" xr:uid="{00000000-0005-0000-0000-0000DF010000}"/>
    <cellStyle name="_EFF Form Feb.28_~7314120_EGMCL-FUND-PLAN-CITI 4" xfId="7652" xr:uid="{00000000-0005-0000-0000-0000E0010000}"/>
    <cellStyle name="_EFF Form Feb.28_~7314120_June Export" xfId="5708" xr:uid="{00000000-0005-0000-0000-0000E1010000}"/>
    <cellStyle name="_EFF Form Feb.28_~7314120_June Export 2" xfId="5709" xr:uid="{00000000-0005-0000-0000-0000E2010000}"/>
    <cellStyle name="_EFF Form Feb.28_~7314120_June Export 3" xfId="5710" xr:uid="{00000000-0005-0000-0000-0000E3010000}"/>
    <cellStyle name="_EFF Form Feb.28_~7314120_June Import" xfId="5711" xr:uid="{00000000-0005-0000-0000-0000E4010000}"/>
    <cellStyle name="_EFF Form Feb.28_~7314120_June Import 2" xfId="5712" xr:uid="{00000000-0005-0000-0000-0000E5010000}"/>
    <cellStyle name="_EFF Form Feb.28_~7314120_June Import 3" xfId="5713" xr:uid="{00000000-0005-0000-0000-0000E6010000}"/>
    <cellStyle name="_EFF Form Feb.28_~7507028" xfId="5714" xr:uid="{00000000-0005-0000-0000-0000E7010000}"/>
    <cellStyle name="_EFF Form Feb.28_~7507028 2" xfId="7653" xr:uid="{00000000-0005-0000-0000-0000E8010000}"/>
    <cellStyle name="_EFF Form Feb.28_~7507028_BANK POSITION FOR ALL BANK ( CITI, HSBC &amp; SCB )" xfId="5715" xr:uid="{00000000-0005-0000-0000-0000E9010000}"/>
    <cellStyle name="_EFF Form Feb.28_~7507028_BANK POSITION FOR ALL BANK ( CITI, HSBC &amp; SCB ) 2" xfId="5716" xr:uid="{00000000-0005-0000-0000-0000EA010000}"/>
    <cellStyle name="_EFF Form Feb.28_~7507028_BANK POSITION FOR ALL BANK ( CITI, HSBC &amp; SCB ) 3" xfId="5717" xr:uid="{00000000-0005-0000-0000-0000EB010000}"/>
    <cellStyle name="_EFF Form Feb.28_~7507028_BANK POSITION FOR ALL BANK ( CITI, HSBC , SCB &amp; EBL )" xfId="5718" xr:uid="{00000000-0005-0000-0000-0000EC010000}"/>
    <cellStyle name="_EFF Form Feb.28_~7507028_BANK POSITION FOR ALL BANK ( CITI, HSBC , SCB &amp; EBL ) 2" xfId="7654" xr:uid="{00000000-0005-0000-0000-0000ED010000}"/>
    <cellStyle name="_EFF Form Feb.28_~7507028_Citi MOB - June, 2011 ( Final )- REVISED" xfId="5719" xr:uid="{00000000-0005-0000-0000-0000EE010000}"/>
    <cellStyle name="_EFF Form Feb.28_~7507028_CITI MOB  Month of December 2011- Final" xfId="5720" xr:uid="{00000000-0005-0000-0000-0000EF010000}"/>
    <cellStyle name="_EFF Form Feb.28_~7507028_EGMCL-FUND-PLAN-CITI" xfId="5721" xr:uid="{00000000-0005-0000-0000-0000F0010000}"/>
    <cellStyle name="_EFF Form Feb.28_~7507028_EGMCL-FUND-PLAN-CITI -1" xfId="5722" xr:uid="{00000000-0005-0000-0000-0000F1010000}"/>
    <cellStyle name="_EFF Form Feb.28_~7507028_EGMCL-FUND-PLAN-CITI -1 2" xfId="5723" xr:uid="{00000000-0005-0000-0000-0000F2010000}"/>
    <cellStyle name="_EFF Form Feb.28_~7507028_EGMCL-FUND-PLAN-CITI -1 3" xfId="5724" xr:uid="{00000000-0005-0000-0000-0000F3010000}"/>
    <cellStyle name="_EFF Form Feb.28_~7507028_EGMCL-FUND-PLAN-CITI 2" xfId="5725" xr:uid="{00000000-0005-0000-0000-0000F4010000}"/>
    <cellStyle name="_EFF Form Feb.28_~7507028_EGMCL-FUND-PLAN-CITI 3" xfId="5726" xr:uid="{00000000-0005-0000-0000-0000F5010000}"/>
    <cellStyle name="_EFF Form Feb.28_~7507028_EGMCL-FUND-PLAN-CITI 4" xfId="7655" xr:uid="{00000000-0005-0000-0000-0000F6010000}"/>
    <cellStyle name="_EFF Form Feb.28_~7507028_June Export" xfId="5727" xr:uid="{00000000-0005-0000-0000-0000F7010000}"/>
    <cellStyle name="_EFF Form Feb.28_~7507028_June Export 2" xfId="5728" xr:uid="{00000000-0005-0000-0000-0000F8010000}"/>
    <cellStyle name="_EFF Form Feb.28_~7507028_June Export 3" xfId="5729" xr:uid="{00000000-0005-0000-0000-0000F9010000}"/>
    <cellStyle name="_EFF Form Feb.28_~7507028_June Import" xfId="5730" xr:uid="{00000000-0005-0000-0000-0000FA010000}"/>
    <cellStyle name="_EFF Form Feb.28_~7507028_June Import 2" xfId="5731" xr:uid="{00000000-0005-0000-0000-0000FB010000}"/>
    <cellStyle name="_EFF Form Feb.28_~7507028_June Import 3" xfId="5732" xr:uid="{00000000-0005-0000-0000-0000FC010000}"/>
    <cellStyle name="_EFF Form Feb.28_~8749959" xfId="2557" xr:uid="{00000000-0005-0000-0000-0000FD010000}"/>
    <cellStyle name="_EFF Form Feb.28_~9014545" xfId="145" xr:uid="{00000000-0005-0000-0000-0000FE010000}"/>
    <cellStyle name="_EFF Form Feb.28_~9014545_~2136082" xfId="146" xr:uid="{00000000-0005-0000-0000-0000FF010000}"/>
    <cellStyle name="_EFF Form Feb.28_~9402871" xfId="2558" xr:uid="{00000000-0005-0000-0000-000000020000}"/>
    <cellStyle name="_EFF Form Feb.28_~9402871 2" xfId="8188" xr:uid="{00000000-0005-0000-0000-000001020000}"/>
    <cellStyle name="_EFF Form Feb.28_~9402871 3" xfId="8189" xr:uid="{00000000-0005-0000-0000-000002020000}"/>
    <cellStyle name="_EFF Form Feb.28_Addition Fixed Assets" xfId="147" xr:uid="{00000000-0005-0000-0000-000003020000}"/>
    <cellStyle name="_EFF Form Feb.28_Bank  Statement-CITI" xfId="5733" xr:uid="{00000000-0005-0000-0000-000004020000}"/>
    <cellStyle name="_EFF Form Feb.28_Bank  Statement-CITI 2" xfId="7656" xr:uid="{00000000-0005-0000-0000-000005020000}"/>
    <cellStyle name="_EFF Form Feb.28_Bank  Statement-CITI_BANK POSITION FOR ALL BANK ( CITI, HSBC &amp; SCB )" xfId="5734" xr:uid="{00000000-0005-0000-0000-000006020000}"/>
    <cellStyle name="_EFF Form Feb.28_Bank  Statement-CITI_BANK POSITION FOR ALL BANK ( CITI, HSBC &amp; SCB ) 2" xfId="5735" xr:uid="{00000000-0005-0000-0000-000007020000}"/>
    <cellStyle name="_EFF Form Feb.28_Bank  Statement-CITI_BANK POSITION FOR ALL BANK ( CITI, HSBC &amp; SCB ) 3" xfId="5736" xr:uid="{00000000-0005-0000-0000-000008020000}"/>
    <cellStyle name="_EFF Form Feb.28_Bank  Statement-CITI_BANK POSITION FOR ALL BANK ( CITI, HSBC , SCB &amp; EBL )" xfId="5737" xr:uid="{00000000-0005-0000-0000-000009020000}"/>
    <cellStyle name="_EFF Form Feb.28_Bank  Statement-CITI_BANK POSITION FOR ALL BANK ( CITI, HSBC , SCB &amp; EBL ) 2" xfId="7657" xr:uid="{00000000-0005-0000-0000-00000A020000}"/>
    <cellStyle name="_EFF Form Feb.28_Bank  Statement-CITI_Citi MOB - June, 2011 ( Final )- REVISED" xfId="5738" xr:uid="{00000000-0005-0000-0000-00000B020000}"/>
    <cellStyle name="_EFF Form Feb.28_Bank  Statement-CITI_CITI MOB  Month of December 2011- Final" xfId="5739" xr:uid="{00000000-0005-0000-0000-00000C020000}"/>
    <cellStyle name="_EFF Form Feb.28_Bank  Statement-CITI_EGMCL-FUND-PLAN-CITI" xfId="5740" xr:uid="{00000000-0005-0000-0000-00000D020000}"/>
    <cellStyle name="_EFF Form Feb.28_Bank  Statement-CITI_EGMCL-FUND-PLAN-CITI -1" xfId="5741" xr:uid="{00000000-0005-0000-0000-00000E020000}"/>
    <cellStyle name="_EFF Form Feb.28_Bank  Statement-CITI_EGMCL-FUND-PLAN-CITI -1 2" xfId="5742" xr:uid="{00000000-0005-0000-0000-00000F020000}"/>
    <cellStyle name="_EFF Form Feb.28_Bank  Statement-CITI_EGMCL-FUND-PLAN-CITI -1 3" xfId="5743" xr:uid="{00000000-0005-0000-0000-000010020000}"/>
    <cellStyle name="_EFF Form Feb.28_Bank  Statement-CITI_EGMCL-FUND-PLAN-CITI 2" xfId="5744" xr:uid="{00000000-0005-0000-0000-000011020000}"/>
    <cellStyle name="_EFF Form Feb.28_Bank  Statement-CITI_EGMCL-FUND-PLAN-CITI 3" xfId="5745" xr:uid="{00000000-0005-0000-0000-000012020000}"/>
    <cellStyle name="_EFF Form Feb.28_Bank  Statement-CITI_EGMCL-FUND-PLAN-CITI 4" xfId="7658" xr:uid="{00000000-0005-0000-0000-000013020000}"/>
    <cellStyle name="_EFF Form Feb.28_Bank  Statement-CITI_June Export" xfId="5746" xr:uid="{00000000-0005-0000-0000-000014020000}"/>
    <cellStyle name="_EFF Form Feb.28_Bank  Statement-CITI_June Export 2" xfId="5747" xr:uid="{00000000-0005-0000-0000-000015020000}"/>
    <cellStyle name="_EFF Form Feb.28_Bank  Statement-CITI_June Export 3" xfId="5748" xr:uid="{00000000-0005-0000-0000-000016020000}"/>
    <cellStyle name="_EFF Form Feb.28_Bank  Statement-CITI_June Import" xfId="5749" xr:uid="{00000000-0005-0000-0000-000017020000}"/>
    <cellStyle name="_EFF Form Feb.28_Bank  Statement-CITI_June Import 2" xfId="5750" xr:uid="{00000000-0005-0000-0000-000018020000}"/>
    <cellStyle name="_EFF Form Feb.28_Bank  Statement-CITI_June Import 3" xfId="5751" xr:uid="{00000000-0005-0000-0000-000019020000}"/>
    <cellStyle name="_EFF Form Feb.28_Book1" xfId="148" xr:uid="{00000000-0005-0000-0000-00001A020000}"/>
    <cellStyle name="_EFF Form Feb.28_Book1_~2136082" xfId="149" xr:uid="{00000000-0005-0000-0000-00001B020000}"/>
    <cellStyle name="_EFF Form Feb.28_Book1_Addition Fixed Assets" xfId="150" xr:uid="{00000000-0005-0000-0000-00001C020000}"/>
    <cellStyle name="_EFF Form Feb.28_Book1_Book2" xfId="151" xr:uid="{00000000-0005-0000-0000-00001D020000}"/>
    <cellStyle name="_EFF Form Feb.28_Book1_Closing Stock of 31st August'10" xfId="152" xr:uid="{00000000-0005-0000-0000-00001E020000}"/>
    <cellStyle name="_EFF Form Feb.28_Book1_Copy of Fabrics Closing Stock of 09-10" xfId="153" xr:uid="{00000000-0005-0000-0000-00001F020000}"/>
    <cellStyle name="_EFF Form Feb.28_Book1_Financial Statement - EGMCL 30th  June'10(New)" xfId="154" xr:uid="{00000000-0005-0000-0000-000020020000}"/>
    <cellStyle name="_EFF Form Feb.28_Book1_Financial Statement - EGMCL 30th Sep '2010" xfId="155" xr:uid="{00000000-0005-0000-0000-000021020000}"/>
    <cellStyle name="_EFF Form Feb.28_Book2" xfId="156" xr:uid="{00000000-0005-0000-0000-000022020000}"/>
    <cellStyle name="_EFF Form Feb.28_Closing Stock of 31st August'10" xfId="157" xr:uid="{00000000-0005-0000-0000-000023020000}"/>
    <cellStyle name="_EFF Form Feb.28_Copy of Fabrics Closing Stock of 09-10" xfId="158" xr:uid="{00000000-0005-0000-0000-000024020000}"/>
    <cellStyle name="_EFF Form Feb.28_Debtors may'10" xfId="159" xr:uid="{00000000-0005-0000-0000-000025020000}"/>
    <cellStyle name="_EFF Form Feb.28_Debtors may'10_~2136082" xfId="160" xr:uid="{00000000-0005-0000-0000-000026020000}"/>
    <cellStyle name="_EFF Form Feb.28_Debtors may'10_Addition Fixed Assets" xfId="161" xr:uid="{00000000-0005-0000-0000-000027020000}"/>
    <cellStyle name="_EFF Form Feb.28_Debtors may'10_Book2" xfId="162" xr:uid="{00000000-0005-0000-0000-000028020000}"/>
    <cellStyle name="_EFF Form Feb.28_Debtors may'10_Closing Stock of 31st August'10" xfId="163" xr:uid="{00000000-0005-0000-0000-000029020000}"/>
    <cellStyle name="_EFF Form Feb.28_Debtors may'10_Copy of Fabrics Closing Stock of 09-10" xfId="164" xr:uid="{00000000-0005-0000-0000-00002A020000}"/>
    <cellStyle name="_EFF Form Feb.28_Debtors may'10_Financial Statement - EGMCL 30th  June'10(New)" xfId="165" xr:uid="{00000000-0005-0000-0000-00002B020000}"/>
    <cellStyle name="_EFF Form Feb.28_Debtors may'10_Financial Statement - EGMCL 30th Sep '2010" xfId="166" xr:uid="{00000000-0005-0000-0000-00002C020000}"/>
    <cellStyle name="_EFF Form Feb.28_Debtors may'10_Financial Statement - EGMCL May'10" xfId="167" xr:uid="{00000000-0005-0000-0000-00002D020000}"/>
    <cellStyle name="_EFF Form Feb.28_Debtors may'10_Financial Statement - EGMCL May'10_~2136082" xfId="168" xr:uid="{00000000-0005-0000-0000-00002E020000}"/>
    <cellStyle name="_EFF Form Feb.28_EGMCL  Cash flow -  Oct. 19" xfId="169" xr:uid="{00000000-0005-0000-0000-00002F020000}"/>
    <cellStyle name="_EFF Form Feb.28_Exp Perfomance Feb'09" xfId="2559" xr:uid="{00000000-0005-0000-0000-000030020000}"/>
    <cellStyle name="_EFF Form Feb.28_Exp Perfomance Feb'09_Carton" xfId="2560" xr:uid="{00000000-0005-0000-0000-000031020000}"/>
    <cellStyle name="_EFF Form Feb.28_Exp Perfomance Feb'09_Expenses Perfomance March'09" xfId="2561" xr:uid="{00000000-0005-0000-0000-000032020000}"/>
    <cellStyle name="_EFF Form Feb.28_Exp Perfomance Feb'09_EXPORT-MAY" xfId="2562" xr:uid="{00000000-0005-0000-0000-000033020000}"/>
    <cellStyle name="_EFF Form Feb.28_Exp Perfomance Feb'09_MIS For the Month Of Aug_09" xfId="2563" xr:uid="{00000000-0005-0000-0000-000034020000}"/>
    <cellStyle name="_EFF Form Feb.28_Exp Perfomance Feb'09_MIS For the Month Of DEC_09" xfId="2564" xr:uid="{00000000-0005-0000-0000-000035020000}"/>
    <cellStyle name="_EFF Form Feb.28_Exp Perfomance Feb'09_MIS For the Month Of Sep_09" xfId="2565" xr:uid="{00000000-0005-0000-0000-000036020000}"/>
    <cellStyle name="_EFF Form Feb.28_Exp Perfomance Feb'09_Production  performance-May,09" xfId="2566" xr:uid="{00000000-0005-0000-0000-000037020000}"/>
    <cellStyle name="_EFF Form Feb.28_Exp Perfomance Feb'09_Production Preformance report-March,09" xfId="2567" xr:uid="{00000000-0005-0000-0000-000038020000}"/>
    <cellStyle name="_EFF Form Feb.28_Expense Analysis -Dec-08PP" xfId="2568" xr:uid="{00000000-0005-0000-0000-000039020000}"/>
    <cellStyle name="_EFF Form Feb.28_Expense Analysis -Dec-08PP_Production Preformance report-March,09" xfId="2569" xr:uid="{00000000-0005-0000-0000-00003A020000}"/>
    <cellStyle name="_EFF Form Feb.28_Export Register" xfId="2570" xr:uid="{00000000-0005-0000-0000-00003B020000}"/>
    <cellStyle name="_EFF Form Feb.28_Financial Statement - EGMCL 30th  June'10(New)" xfId="170" xr:uid="{00000000-0005-0000-0000-00003C020000}"/>
    <cellStyle name="_EFF Form Feb.28_Financial Statement - EGMCL 30th Sep '2010" xfId="171" xr:uid="{00000000-0005-0000-0000-00003D020000}"/>
    <cellStyle name="_EFF Form Feb.28_Financial Statement - EGMCL dated 17.06.10" xfId="172" xr:uid="{00000000-0005-0000-0000-00003E020000}"/>
    <cellStyle name="_EFF Form Feb.28_Financial Statement - EGMCL May'10" xfId="173" xr:uid="{00000000-0005-0000-0000-00003F020000}"/>
    <cellStyle name="_EFF Form Feb.28_HSBC-APRIL-2010" xfId="2571" xr:uid="{00000000-0005-0000-0000-000040020000}"/>
    <cellStyle name="_EFF Form Feb.28_Import GRN Details-Unit-1" xfId="2572" xr:uid="{00000000-0005-0000-0000-000041020000}"/>
    <cellStyle name="_EFF Form Feb.28_Interest - Jan' 09" xfId="2573" xr:uid="{00000000-0005-0000-0000-000042020000}"/>
    <cellStyle name="_EFF Form Feb.28_Interest - Jan' 09 2" xfId="8190" xr:uid="{00000000-0005-0000-0000-000043020000}"/>
    <cellStyle name="_EFF Form Feb.28_Interest - Jan' 09 3" xfId="8191" xr:uid="{00000000-0005-0000-0000-000044020000}"/>
    <cellStyle name="_EFF Form Feb.28_Limit Chart HSBC- July '09" xfId="5752" xr:uid="{00000000-0005-0000-0000-000045020000}"/>
    <cellStyle name="_EFF Form Feb.28_Limit Chart HSBC- July '09 2" xfId="7659" xr:uid="{00000000-0005-0000-0000-000046020000}"/>
    <cellStyle name="_EFF Form Feb.28_Limit Chart HSBC- June '09" xfId="5753" xr:uid="{00000000-0005-0000-0000-000047020000}"/>
    <cellStyle name="_EFF Form Feb.28_Limit Chart HSBC- June '09 2" xfId="7660" xr:uid="{00000000-0005-0000-0000-000048020000}"/>
    <cellStyle name="_EFF Form Feb.28_Limit Chart HSBC- June '09_BANK POSITION FOR ALL BANK ( CITI, HSBC &amp; SCB )" xfId="5754" xr:uid="{00000000-0005-0000-0000-000049020000}"/>
    <cellStyle name="_EFF Form Feb.28_Limit Chart HSBC- June '09_BANK POSITION FOR ALL BANK ( CITI, HSBC &amp; SCB ) 2" xfId="5755" xr:uid="{00000000-0005-0000-0000-00004A020000}"/>
    <cellStyle name="_EFF Form Feb.28_Limit Chart HSBC- June '09_BANK POSITION FOR ALL BANK ( CITI, HSBC &amp; SCB ) 3" xfId="5756" xr:uid="{00000000-0005-0000-0000-00004B020000}"/>
    <cellStyle name="_EFF Form Feb.28_Limit Chart HSBC- June '09_BANK POSITION FOR ALL BANK ( CITI, HSBC , SCB &amp; EBL )" xfId="5757" xr:uid="{00000000-0005-0000-0000-00004C020000}"/>
    <cellStyle name="_EFF Form Feb.28_Limit Chart HSBC- June '09_BANK POSITION FOR ALL BANK ( CITI, HSBC , SCB &amp; EBL ) 2" xfId="7661" xr:uid="{00000000-0005-0000-0000-00004D020000}"/>
    <cellStyle name="_EFF Form Feb.28_Limit Chart HSBC- June '09_Citi MOB - June, 2011 ( Final )- REVISED" xfId="5758" xr:uid="{00000000-0005-0000-0000-00004E020000}"/>
    <cellStyle name="_EFF Form Feb.28_Limit Chart HSBC- June '09_CITI MOB  Month of December 2011- Final" xfId="5759" xr:uid="{00000000-0005-0000-0000-00004F020000}"/>
    <cellStyle name="_EFF Form Feb.28_Limit Chart HSBC- June '09_EGMCL-FUND-PLAN-CITI" xfId="5760" xr:uid="{00000000-0005-0000-0000-000050020000}"/>
    <cellStyle name="_EFF Form Feb.28_Limit Chart HSBC- June '09_EGMCL-FUND-PLAN-CITI -1" xfId="5761" xr:uid="{00000000-0005-0000-0000-000051020000}"/>
    <cellStyle name="_EFF Form Feb.28_Limit Chart HSBC- June '09_EGMCL-FUND-PLAN-CITI -1 2" xfId="5762" xr:uid="{00000000-0005-0000-0000-000052020000}"/>
    <cellStyle name="_EFF Form Feb.28_Limit Chart HSBC- June '09_EGMCL-FUND-PLAN-CITI -1 3" xfId="5763" xr:uid="{00000000-0005-0000-0000-000053020000}"/>
    <cellStyle name="_EFF Form Feb.28_Limit Chart HSBC- June '09_EGMCL-FUND-PLAN-CITI 2" xfId="5764" xr:uid="{00000000-0005-0000-0000-000054020000}"/>
    <cellStyle name="_EFF Form Feb.28_Limit Chart HSBC- June '09_EGMCL-FUND-PLAN-CITI 3" xfId="5765" xr:uid="{00000000-0005-0000-0000-000055020000}"/>
    <cellStyle name="_EFF Form Feb.28_Limit Chart HSBC- June '09_EGMCL-FUND-PLAN-CITI 4" xfId="7662" xr:uid="{00000000-0005-0000-0000-000056020000}"/>
    <cellStyle name="_EFF Form Feb.28_Limit Chart HSBC- June '09_June Export" xfId="5766" xr:uid="{00000000-0005-0000-0000-000057020000}"/>
    <cellStyle name="_EFF Form Feb.28_Limit Chart HSBC- June '09_June Export 2" xfId="5767" xr:uid="{00000000-0005-0000-0000-000058020000}"/>
    <cellStyle name="_EFF Form Feb.28_Limit Chart HSBC- June '09_June Export 3" xfId="5768" xr:uid="{00000000-0005-0000-0000-000059020000}"/>
    <cellStyle name="_EFF Form Feb.28_Limit Chart HSBC- June '09_June Import" xfId="5769" xr:uid="{00000000-0005-0000-0000-00005A020000}"/>
    <cellStyle name="_EFF Form Feb.28_Limit Chart HSBC- June '09_June Import 2" xfId="5770" xr:uid="{00000000-0005-0000-0000-00005B020000}"/>
    <cellStyle name="_EFF Form Feb.28_Limit Chart HSBC- June '09_June Import 3" xfId="5771" xr:uid="{00000000-0005-0000-0000-00005C020000}"/>
    <cellStyle name="_EFF Form Feb.28_performance report of Formate" xfId="2574" xr:uid="{00000000-0005-0000-0000-00005D020000}"/>
    <cellStyle name="_EFF Form Feb.28_Prod Perfomance Feb '09" xfId="2575" xr:uid="{00000000-0005-0000-0000-00005E020000}"/>
    <cellStyle name="_EFF Form Feb.28_Production Perfomsnce Feb '09" xfId="2576" xr:uid="{00000000-0005-0000-0000-00005F020000}"/>
    <cellStyle name="_EFF Form Feb.28_Production Perfomsnce Feb '09_Production Preformance report-March,09" xfId="2577" xr:uid="{00000000-0005-0000-0000-000060020000}"/>
    <cellStyle name="_EFF Form Feb.28_Production Perfomsnce Jan'09" xfId="2578" xr:uid="{00000000-0005-0000-0000-000061020000}"/>
    <cellStyle name="_EFF Form Feb.28_Production Perfomsnce Jan'09_Production Preformance report-March,09" xfId="2579" xr:uid="{00000000-0005-0000-0000-000062020000}"/>
    <cellStyle name="_EFF Form Feb.28_Summary OF Stock " xfId="174" xr:uid="{00000000-0005-0000-0000-000063020000}"/>
    <cellStyle name="_EFF Form Feb.28_Summary OF Stock _~2136082" xfId="175" xr:uid="{00000000-0005-0000-0000-000064020000}"/>
    <cellStyle name="_EFF Form Feb.28_Summary OF Stock _Addition Fixed Assets" xfId="176" xr:uid="{00000000-0005-0000-0000-000065020000}"/>
    <cellStyle name="_EFF Form Feb.28_Summary OF Stock _Book2" xfId="177" xr:uid="{00000000-0005-0000-0000-000066020000}"/>
    <cellStyle name="_EFF Form Feb.28_Summary OF Stock _Closing Stock of 31st August'10" xfId="178" xr:uid="{00000000-0005-0000-0000-000067020000}"/>
    <cellStyle name="_EFF Form Feb.28_Summary OF Stock _Copy of Fabrics Closing Stock of 09-10" xfId="179" xr:uid="{00000000-0005-0000-0000-000068020000}"/>
    <cellStyle name="_EFF Form Feb.28_Summary OF Stock _Financial Statement - EGMCL 30th  June'10(New)" xfId="180" xr:uid="{00000000-0005-0000-0000-000069020000}"/>
    <cellStyle name="_EFF Form Feb.28_Summary OF Stock _Financial Statement - EGMCL 30th Sep '2010" xfId="181" xr:uid="{00000000-0005-0000-0000-00006A020000}"/>
    <cellStyle name="_EFF Form Feb.28_Transit" xfId="182" xr:uid="{00000000-0005-0000-0000-00006B020000}"/>
    <cellStyle name="_EFF Form Feb.28_Transit_~2136082" xfId="183" xr:uid="{00000000-0005-0000-0000-00006C020000}"/>
    <cellStyle name="_EFF Form Feb.28_TrialBal 30th June '10-2" xfId="184" xr:uid="{00000000-0005-0000-0000-00006D020000}"/>
    <cellStyle name="_EFF Form Feb.28_Washing" xfId="185" xr:uid="{00000000-0005-0000-0000-00006E020000}"/>
    <cellStyle name="_EFF Form Feb.28_Weekly Report Last Week" xfId="2580" xr:uid="{00000000-0005-0000-0000-00006F020000}"/>
    <cellStyle name="_EFF Form Feb.28_Weekly Report Last Week_Production Preformance report-March,09" xfId="2581" xr:uid="{00000000-0005-0000-0000-000070020000}"/>
    <cellStyle name="_EFF Form Feb.28_Weekly Repot Last Week of Feb'09" xfId="2582" xr:uid="{00000000-0005-0000-0000-000071020000}"/>
    <cellStyle name="_EFF Form Feb.28_Weekly Repot Last Week of Feb'09_Production Preformance report-March,09" xfId="2583" xr:uid="{00000000-0005-0000-0000-000072020000}"/>
    <cellStyle name="_eff trainning" xfId="186" xr:uid="{00000000-0005-0000-0000-000073020000}"/>
    <cellStyle name="_eff trainning_~2136082" xfId="187" xr:uid="{00000000-0005-0000-0000-000074020000}"/>
    <cellStyle name="_eff trainning_~5419312" xfId="5772" xr:uid="{00000000-0005-0000-0000-000075020000}"/>
    <cellStyle name="_eff trainning_~5419312 2" xfId="7663" xr:uid="{00000000-0005-0000-0000-000076020000}"/>
    <cellStyle name="_eff trainning_~5419312_BANK POSITION FOR ALL BANK ( CITI, HSBC &amp; SCB )" xfId="5773" xr:uid="{00000000-0005-0000-0000-000077020000}"/>
    <cellStyle name="_eff trainning_~5419312_BANK POSITION FOR ALL BANK ( CITI, HSBC &amp; SCB ) 2" xfId="5774" xr:uid="{00000000-0005-0000-0000-000078020000}"/>
    <cellStyle name="_eff trainning_~5419312_BANK POSITION FOR ALL BANK ( CITI, HSBC &amp; SCB ) 3" xfId="5775" xr:uid="{00000000-0005-0000-0000-000079020000}"/>
    <cellStyle name="_eff trainning_~5419312_BANK POSITION FOR ALL BANK ( CITI, HSBC , SCB &amp; EBL )" xfId="5776" xr:uid="{00000000-0005-0000-0000-00007A020000}"/>
    <cellStyle name="_eff trainning_~5419312_BANK POSITION FOR ALL BANK ( CITI, HSBC , SCB &amp; EBL ) 2" xfId="7664" xr:uid="{00000000-0005-0000-0000-00007B020000}"/>
    <cellStyle name="_eff trainning_~5419312_Citi MOB - June, 2011 ( Final )- REVISED" xfId="5777" xr:uid="{00000000-0005-0000-0000-00007C020000}"/>
    <cellStyle name="_eff trainning_~5419312_CITI MOB  Month of December 2011- Final" xfId="5778" xr:uid="{00000000-0005-0000-0000-00007D020000}"/>
    <cellStyle name="_eff trainning_~5419312_EGMCL-FUND-PLAN-CITI" xfId="5779" xr:uid="{00000000-0005-0000-0000-00007E020000}"/>
    <cellStyle name="_eff trainning_~5419312_EGMCL-FUND-PLAN-CITI -1" xfId="5780" xr:uid="{00000000-0005-0000-0000-00007F020000}"/>
    <cellStyle name="_eff trainning_~5419312_EGMCL-FUND-PLAN-CITI -1 2" xfId="5781" xr:uid="{00000000-0005-0000-0000-000080020000}"/>
    <cellStyle name="_eff trainning_~5419312_EGMCL-FUND-PLAN-CITI -1 3" xfId="5782" xr:uid="{00000000-0005-0000-0000-000081020000}"/>
    <cellStyle name="_eff trainning_~5419312_EGMCL-FUND-PLAN-CITI 2" xfId="5783" xr:uid="{00000000-0005-0000-0000-000082020000}"/>
    <cellStyle name="_eff trainning_~5419312_EGMCL-FUND-PLAN-CITI 3" xfId="5784" xr:uid="{00000000-0005-0000-0000-000083020000}"/>
    <cellStyle name="_eff trainning_~5419312_EGMCL-FUND-PLAN-CITI 4" xfId="7665" xr:uid="{00000000-0005-0000-0000-000084020000}"/>
    <cellStyle name="_eff trainning_~5419312_June Export" xfId="5785" xr:uid="{00000000-0005-0000-0000-000085020000}"/>
    <cellStyle name="_eff trainning_~5419312_June Export 2" xfId="5786" xr:uid="{00000000-0005-0000-0000-000086020000}"/>
    <cellStyle name="_eff trainning_~5419312_June Export 3" xfId="5787" xr:uid="{00000000-0005-0000-0000-000087020000}"/>
    <cellStyle name="_eff trainning_~5419312_June Import" xfId="5788" xr:uid="{00000000-0005-0000-0000-000088020000}"/>
    <cellStyle name="_eff trainning_~5419312_June Import 2" xfId="5789" xr:uid="{00000000-0005-0000-0000-000089020000}"/>
    <cellStyle name="_eff trainning_~5419312_June Import 3" xfId="5790" xr:uid="{00000000-0005-0000-0000-00008A020000}"/>
    <cellStyle name="_eff trainning_~7314120" xfId="5791" xr:uid="{00000000-0005-0000-0000-00008B020000}"/>
    <cellStyle name="_eff trainning_~7314120 2" xfId="7666" xr:uid="{00000000-0005-0000-0000-00008C020000}"/>
    <cellStyle name="_eff trainning_~7314120_BANK POSITION FOR ALL BANK ( CITI, HSBC &amp; SCB )" xfId="5792" xr:uid="{00000000-0005-0000-0000-00008D020000}"/>
    <cellStyle name="_eff trainning_~7314120_BANK POSITION FOR ALL BANK ( CITI, HSBC &amp; SCB ) 2" xfId="5793" xr:uid="{00000000-0005-0000-0000-00008E020000}"/>
    <cellStyle name="_eff trainning_~7314120_BANK POSITION FOR ALL BANK ( CITI, HSBC &amp; SCB ) 3" xfId="5794" xr:uid="{00000000-0005-0000-0000-00008F020000}"/>
    <cellStyle name="_eff trainning_~7314120_BANK POSITION FOR ALL BANK ( CITI, HSBC , SCB &amp; EBL )" xfId="5795" xr:uid="{00000000-0005-0000-0000-000090020000}"/>
    <cellStyle name="_eff trainning_~7314120_BANK POSITION FOR ALL BANK ( CITI, HSBC , SCB &amp; EBL ) 2" xfId="7667" xr:uid="{00000000-0005-0000-0000-000091020000}"/>
    <cellStyle name="_eff trainning_~7314120_Citi MOB - June, 2011 ( Final )- REVISED" xfId="5796" xr:uid="{00000000-0005-0000-0000-000092020000}"/>
    <cellStyle name="_eff trainning_~7314120_CITI MOB  Month of December 2011- Final" xfId="5797" xr:uid="{00000000-0005-0000-0000-000093020000}"/>
    <cellStyle name="_eff trainning_~7314120_EGMCL-FUND-PLAN-CITI" xfId="5798" xr:uid="{00000000-0005-0000-0000-000094020000}"/>
    <cellStyle name="_eff trainning_~7314120_EGMCL-FUND-PLAN-CITI -1" xfId="5799" xr:uid="{00000000-0005-0000-0000-000095020000}"/>
    <cellStyle name="_eff trainning_~7314120_EGMCL-FUND-PLAN-CITI -1 2" xfId="5800" xr:uid="{00000000-0005-0000-0000-000096020000}"/>
    <cellStyle name="_eff trainning_~7314120_EGMCL-FUND-PLAN-CITI -1 3" xfId="5801" xr:uid="{00000000-0005-0000-0000-000097020000}"/>
    <cellStyle name="_eff trainning_~7314120_EGMCL-FUND-PLAN-CITI 2" xfId="5802" xr:uid="{00000000-0005-0000-0000-000098020000}"/>
    <cellStyle name="_eff trainning_~7314120_EGMCL-FUND-PLAN-CITI 3" xfId="5803" xr:uid="{00000000-0005-0000-0000-000099020000}"/>
    <cellStyle name="_eff trainning_~7314120_EGMCL-FUND-PLAN-CITI 4" xfId="7668" xr:uid="{00000000-0005-0000-0000-00009A020000}"/>
    <cellStyle name="_eff trainning_~7314120_June Export" xfId="5804" xr:uid="{00000000-0005-0000-0000-00009B020000}"/>
    <cellStyle name="_eff trainning_~7314120_June Export 2" xfId="5805" xr:uid="{00000000-0005-0000-0000-00009C020000}"/>
    <cellStyle name="_eff trainning_~7314120_June Export 3" xfId="5806" xr:uid="{00000000-0005-0000-0000-00009D020000}"/>
    <cellStyle name="_eff trainning_~7314120_June Import" xfId="5807" xr:uid="{00000000-0005-0000-0000-00009E020000}"/>
    <cellStyle name="_eff trainning_~7314120_June Import 2" xfId="5808" xr:uid="{00000000-0005-0000-0000-00009F020000}"/>
    <cellStyle name="_eff trainning_~7314120_June Import 3" xfId="5809" xr:uid="{00000000-0005-0000-0000-0000A0020000}"/>
    <cellStyle name="_eff trainning_~7507028" xfId="5810" xr:uid="{00000000-0005-0000-0000-0000A1020000}"/>
    <cellStyle name="_eff trainning_~7507028 2" xfId="7669" xr:uid="{00000000-0005-0000-0000-0000A2020000}"/>
    <cellStyle name="_eff trainning_~7507028_BANK POSITION FOR ALL BANK ( CITI, HSBC &amp; SCB )" xfId="5811" xr:uid="{00000000-0005-0000-0000-0000A3020000}"/>
    <cellStyle name="_eff trainning_~7507028_BANK POSITION FOR ALL BANK ( CITI, HSBC &amp; SCB ) 2" xfId="5812" xr:uid="{00000000-0005-0000-0000-0000A4020000}"/>
    <cellStyle name="_eff trainning_~7507028_BANK POSITION FOR ALL BANK ( CITI, HSBC &amp; SCB ) 3" xfId="5813" xr:uid="{00000000-0005-0000-0000-0000A5020000}"/>
    <cellStyle name="_eff trainning_~7507028_BANK POSITION FOR ALL BANK ( CITI, HSBC , SCB &amp; EBL )" xfId="5814" xr:uid="{00000000-0005-0000-0000-0000A6020000}"/>
    <cellStyle name="_eff trainning_~7507028_BANK POSITION FOR ALL BANK ( CITI, HSBC , SCB &amp; EBL ) 2" xfId="7670" xr:uid="{00000000-0005-0000-0000-0000A7020000}"/>
    <cellStyle name="_eff trainning_~7507028_Citi MOB - June, 2011 ( Final )- REVISED" xfId="5815" xr:uid="{00000000-0005-0000-0000-0000A8020000}"/>
    <cellStyle name="_eff trainning_~7507028_CITI MOB  Month of December 2011- Final" xfId="5816" xr:uid="{00000000-0005-0000-0000-0000A9020000}"/>
    <cellStyle name="_eff trainning_~7507028_EGMCL-FUND-PLAN-CITI" xfId="5817" xr:uid="{00000000-0005-0000-0000-0000AA020000}"/>
    <cellStyle name="_eff trainning_~7507028_EGMCL-FUND-PLAN-CITI -1" xfId="5818" xr:uid="{00000000-0005-0000-0000-0000AB020000}"/>
    <cellStyle name="_eff trainning_~7507028_EGMCL-FUND-PLAN-CITI -1 2" xfId="5819" xr:uid="{00000000-0005-0000-0000-0000AC020000}"/>
    <cellStyle name="_eff trainning_~7507028_EGMCL-FUND-PLAN-CITI -1 3" xfId="5820" xr:uid="{00000000-0005-0000-0000-0000AD020000}"/>
    <cellStyle name="_eff trainning_~7507028_EGMCL-FUND-PLAN-CITI 2" xfId="5821" xr:uid="{00000000-0005-0000-0000-0000AE020000}"/>
    <cellStyle name="_eff trainning_~7507028_EGMCL-FUND-PLAN-CITI 3" xfId="5822" xr:uid="{00000000-0005-0000-0000-0000AF020000}"/>
    <cellStyle name="_eff trainning_~7507028_EGMCL-FUND-PLAN-CITI 4" xfId="7671" xr:uid="{00000000-0005-0000-0000-0000B0020000}"/>
    <cellStyle name="_eff trainning_~7507028_June Export" xfId="5823" xr:uid="{00000000-0005-0000-0000-0000B1020000}"/>
    <cellStyle name="_eff trainning_~7507028_June Export 2" xfId="5824" xr:uid="{00000000-0005-0000-0000-0000B2020000}"/>
    <cellStyle name="_eff trainning_~7507028_June Export 3" xfId="5825" xr:uid="{00000000-0005-0000-0000-0000B3020000}"/>
    <cellStyle name="_eff trainning_~7507028_June Import" xfId="5826" xr:uid="{00000000-0005-0000-0000-0000B4020000}"/>
    <cellStyle name="_eff trainning_~7507028_June Import 2" xfId="5827" xr:uid="{00000000-0005-0000-0000-0000B5020000}"/>
    <cellStyle name="_eff trainning_~7507028_June Import 3" xfId="5828" xr:uid="{00000000-0005-0000-0000-0000B6020000}"/>
    <cellStyle name="_eff trainning_~8749959" xfId="2584" xr:uid="{00000000-0005-0000-0000-0000B7020000}"/>
    <cellStyle name="_eff trainning_~9014545" xfId="188" xr:uid="{00000000-0005-0000-0000-0000B8020000}"/>
    <cellStyle name="_eff trainning_~9014545_~2136082" xfId="189" xr:uid="{00000000-0005-0000-0000-0000B9020000}"/>
    <cellStyle name="_eff trainning_~9402871" xfId="2585" xr:uid="{00000000-0005-0000-0000-0000BA020000}"/>
    <cellStyle name="_eff trainning_~9402871 2" xfId="8192" xr:uid="{00000000-0005-0000-0000-0000BB020000}"/>
    <cellStyle name="_eff trainning_~9402871 3" xfId="8193" xr:uid="{00000000-0005-0000-0000-0000BC020000}"/>
    <cellStyle name="_eff trainning_Addition Fixed Assets" xfId="190" xr:uid="{00000000-0005-0000-0000-0000BD020000}"/>
    <cellStyle name="_eff trainning_Bank  Statement-CITI" xfId="5829" xr:uid="{00000000-0005-0000-0000-0000BE020000}"/>
    <cellStyle name="_eff trainning_Bank  Statement-CITI 2" xfId="7672" xr:uid="{00000000-0005-0000-0000-0000BF020000}"/>
    <cellStyle name="_eff trainning_Bank  Statement-CITI_BANK POSITION FOR ALL BANK ( CITI, HSBC &amp; SCB )" xfId="5830" xr:uid="{00000000-0005-0000-0000-0000C0020000}"/>
    <cellStyle name="_eff trainning_Bank  Statement-CITI_BANK POSITION FOR ALL BANK ( CITI, HSBC &amp; SCB ) 2" xfId="5831" xr:uid="{00000000-0005-0000-0000-0000C1020000}"/>
    <cellStyle name="_eff trainning_Bank  Statement-CITI_BANK POSITION FOR ALL BANK ( CITI, HSBC &amp; SCB ) 3" xfId="5832" xr:uid="{00000000-0005-0000-0000-0000C2020000}"/>
    <cellStyle name="_eff trainning_Bank  Statement-CITI_BANK POSITION FOR ALL BANK ( CITI, HSBC , SCB &amp; EBL )" xfId="5833" xr:uid="{00000000-0005-0000-0000-0000C3020000}"/>
    <cellStyle name="_eff trainning_Bank  Statement-CITI_BANK POSITION FOR ALL BANK ( CITI, HSBC , SCB &amp; EBL ) 2" xfId="7673" xr:uid="{00000000-0005-0000-0000-0000C4020000}"/>
    <cellStyle name="_eff trainning_Bank  Statement-CITI_Citi MOB - June, 2011 ( Final )- REVISED" xfId="5834" xr:uid="{00000000-0005-0000-0000-0000C5020000}"/>
    <cellStyle name="_eff trainning_Bank  Statement-CITI_CITI MOB  Month of December 2011- Final" xfId="5835" xr:uid="{00000000-0005-0000-0000-0000C6020000}"/>
    <cellStyle name="_eff trainning_Bank  Statement-CITI_EGMCL-FUND-PLAN-CITI" xfId="5836" xr:uid="{00000000-0005-0000-0000-0000C7020000}"/>
    <cellStyle name="_eff trainning_Bank  Statement-CITI_EGMCL-FUND-PLAN-CITI -1" xfId="5837" xr:uid="{00000000-0005-0000-0000-0000C8020000}"/>
    <cellStyle name="_eff trainning_Bank  Statement-CITI_EGMCL-FUND-PLAN-CITI -1 2" xfId="5838" xr:uid="{00000000-0005-0000-0000-0000C9020000}"/>
    <cellStyle name="_eff trainning_Bank  Statement-CITI_EGMCL-FUND-PLAN-CITI -1 3" xfId="5839" xr:uid="{00000000-0005-0000-0000-0000CA020000}"/>
    <cellStyle name="_eff trainning_Bank  Statement-CITI_EGMCL-FUND-PLAN-CITI 2" xfId="5840" xr:uid="{00000000-0005-0000-0000-0000CB020000}"/>
    <cellStyle name="_eff trainning_Bank  Statement-CITI_EGMCL-FUND-PLAN-CITI 3" xfId="5841" xr:uid="{00000000-0005-0000-0000-0000CC020000}"/>
    <cellStyle name="_eff trainning_Bank  Statement-CITI_EGMCL-FUND-PLAN-CITI 4" xfId="7674" xr:uid="{00000000-0005-0000-0000-0000CD020000}"/>
    <cellStyle name="_eff trainning_Bank  Statement-CITI_June Export" xfId="5842" xr:uid="{00000000-0005-0000-0000-0000CE020000}"/>
    <cellStyle name="_eff trainning_Bank  Statement-CITI_June Export 2" xfId="5843" xr:uid="{00000000-0005-0000-0000-0000CF020000}"/>
    <cellStyle name="_eff trainning_Bank  Statement-CITI_June Export 3" xfId="5844" xr:uid="{00000000-0005-0000-0000-0000D0020000}"/>
    <cellStyle name="_eff trainning_Bank  Statement-CITI_June Import" xfId="5845" xr:uid="{00000000-0005-0000-0000-0000D1020000}"/>
    <cellStyle name="_eff trainning_Bank  Statement-CITI_June Import 2" xfId="5846" xr:uid="{00000000-0005-0000-0000-0000D2020000}"/>
    <cellStyle name="_eff trainning_Bank  Statement-CITI_June Import 3" xfId="5847" xr:uid="{00000000-0005-0000-0000-0000D3020000}"/>
    <cellStyle name="_eff trainning_Book1" xfId="191" xr:uid="{00000000-0005-0000-0000-0000D4020000}"/>
    <cellStyle name="_eff trainning_Book1_~2136082" xfId="192" xr:uid="{00000000-0005-0000-0000-0000D5020000}"/>
    <cellStyle name="_eff trainning_Book1_Addition Fixed Assets" xfId="193" xr:uid="{00000000-0005-0000-0000-0000D6020000}"/>
    <cellStyle name="_eff trainning_Book1_Book2" xfId="194" xr:uid="{00000000-0005-0000-0000-0000D7020000}"/>
    <cellStyle name="_eff trainning_Book1_Closing Stock of 31st August'10" xfId="195" xr:uid="{00000000-0005-0000-0000-0000D8020000}"/>
    <cellStyle name="_eff trainning_Book1_Copy of Fabrics Closing Stock of 09-10" xfId="196" xr:uid="{00000000-0005-0000-0000-0000D9020000}"/>
    <cellStyle name="_eff trainning_Book1_Financial Statement - EGMCL 30th  June'10(New)" xfId="197" xr:uid="{00000000-0005-0000-0000-0000DA020000}"/>
    <cellStyle name="_eff trainning_Book1_Financial Statement - EGMCL 30th Sep '2010" xfId="198" xr:uid="{00000000-0005-0000-0000-0000DB020000}"/>
    <cellStyle name="_eff trainning_Book2" xfId="199" xr:uid="{00000000-0005-0000-0000-0000DC020000}"/>
    <cellStyle name="_eff trainning_Closing Stock of 31st August'10" xfId="200" xr:uid="{00000000-0005-0000-0000-0000DD020000}"/>
    <cellStyle name="_eff trainning_Copy of Fabrics Closing Stock of 09-10" xfId="201" xr:uid="{00000000-0005-0000-0000-0000DE020000}"/>
    <cellStyle name="_eff trainning_Debtors may'10" xfId="202" xr:uid="{00000000-0005-0000-0000-0000DF020000}"/>
    <cellStyle name="_eff trainning_Debtors may'10_~2136082" xfId="203" xr:uid="{00000000-0005-0000-0000-0000E0020000}"/>
    <cellStyle name="_eff trainning_Debtors may'10_Addition Fixed Assets" xfId="204" xr:uid="{00000000-0005-0000-0000-0000E1020000}"/>
    <cellStyle name="_eff trainning_Debtors may'10_Book2" xfId="205" xr:uid="{00000000-0005-0000-0000-0000E2020000}"/>
    <cellStyle name="_eff trainning_Debtors may'10_Closing Stock of 31st August'10" xfId="206" xr:uid="{00000000-0005-0000-0000-0000E3020000}"/>
    <cellStyle name="_eff trainning_Debtors may'10_Copy of Fabrics Closing Stock of 09-10" xfId="207" xr:uid="{00000000-0005-0000-0000-0000E4020000}"/>
    <cellStyle name="_eff trainning_Debtors may'10_Financial Statement - EGMCL 30th  June'10(New)" xfId="208" xr:uid="{00000000-0005-0000-0000-0000E5020000}"/>
    <cellStyle name="_eff trainning_Debtors may'10_Financial Statement - EGMCL 30th Sep '2010" xfId="209" xr:uid="{00000000-0005-0000-0000-0000E6020000}"/>
    <cellStyle name="_eff trainning_Debtors may'10_Financial Statement - EGMCL May'10" xfId="210" xr:uid="{00000000-0005-0000-0000-0000E7020000}"/>
    <cellStyle name="_eff trainning_Debtors may'10_Financial Statement - EGMCL May'10_~2136082" xfId="211" xr:uid="{00000000-0005-0000-0000-0000E8020000}"/>
    <cellStyle name="_eff trainning_EGMCL  Cash flow -  Oct. 19" xfId="212" xr:uid="{00000000-0005-0000-0000-0000E9020000}"/>
    <cellStyle name="_eff trainning_Exp Perfomance Feb'09" xfId="2586" xr:uid="{00000000-0005-0000-0000-0000EA020000}"/>
    <cellStyle name="_eff trainning_Exp Perfomance Feb'09_Carton" xfId="2587" xr:uid="{00000000-0005-0000-0000-0000EB020000}"/>
    <cellStyle name="_eff trainning_Exp Perfomance Feb'09_Expenses Perfomance March'09" xfId="2588" xr:uid="{00000000-0005-0000-0000-0000EC020000}"/>
    <cellStyle name="_eff trainning_Exp Perfomance Feb'09_EXPORT-MAY" xfId="2589" xr:uid="{00000000-0005-0000-0000-0000ED020000}"/>
    <cellStyle name="_eff trainning_Exp Perfomance Feb'09_MIS For the Month Of Aug_09" xfId="2590" xr:uid="{00000000-0005-0000-0000-0000EE020000}"/>
    <cellStyle name="_eff trainning_Exp Perfomance Feb'09_MIS For the Month Of DEC_09" xfId="2591" xr:uid="{00000000-0005-0000-0000-0000EF020000}"/>
    <cellStyle name="_eff trainning_Exp Perfomance Feb'09_MIS For the Month Of Sep_09" xfId="2592" xr:uid="{00000000-0005-0000-0000-0000F0020000}"/>
    <cellStyle name="_eff trainning_Exp Perfomance Feb'09_Production  performance-May,09" xfId="2593" xr:uid="{00000000-0005-0000-0000-0000F1020000}"/>
    <cellStyle name="_eff trainning_Exp Perfomance Feb'09_Production Preformance report-March,09" xfId="2594" xr:uid="{00000000-0005-0000-0000-0000F2020000}"/>
    <cellStyle name="_eff trainning_Expense Analysis -Dec-08PP" xfId="2595" xr:uid="{00000000-0005-0000-0000-0000F3020000}"/>
    <cellStyle name="_eff trainning_Expense Analysis -Dec-08PP_Production Preformance report-March,09" xfId="2596" xr:uid="{00000000-0005-0000-0000-0000F4020000}"/>
    <cellStyle name="_eff trainning_Export Register" xfId="2597" xr:uid="{00000000-0005-0000-0000-0000F5020000}"/>
    <cellStyle name="_eff trainning_Financial Statement - EGMCL 30th  June'10(New)" xfId="213" xr:uid="{00000000-0005-0000-0000-0000F6020000}"/>
    <cellStyle name="_eff trainning_Financial Statement - EGMCL 30th Sep '2010" xfId="214" xr:uid="{00000000-0005-0000-0000-0000F7020000}"/>
    <cellStyle name="_eff trainning_Financial Statement - EGMCL dated 17.06.10" xfId="215" xr:uid="{00000000-0005-0000-0000-0000F8020000}"/>
    <cellStyle name="_eff trainning_Financial Statement - EGMCL May'10" xfId="216" xr:uid="{00000000-0005-0000-0000-0000F9020000}"/>
    <cellStyle name="_eff trainning_HSBC-APRIL-2010" xfId="2598" xr:uid="{00000000-0005-0000-0000-0000FA020000}"/>
    <cellStyle name="_eff trainning_Import GRN Details-Unit-1" xfId="2599" xr:uid="{00000000-0005-0000-0000-0000FB020000}"/>
    <cellStyle name="_eff trainning_Interest - Jan' 09" xfId="2600" xr:uid="{00000000-0005-0000-0000-0000FC020000}"/>
    <cellStyle name="_eff trainning_Interest - Jan' 09 2" xfId="8194" xr:uid="{00000000-0005-0000-0000-0000FD020000}"/>
    <cellStyle name="_eff trainning_Interest - Jan' 09 3" xfId="8195" xr:uid="{00000000-0005-0000-0000-0000FE020000}"/>
    <cellStyle name="_eff trainning_Limit Chart HSBC- July '09" xfId="5848" xr:uid="{00000000-0005-0000-0000-0000FF020000}"/>
    <cellStyle name="_eff trainning_Limit Chart HSBC- July '09 2" xfId="7675" xr:uid="{00000000-0005-0000-0000-000000030000}"/>
    <cellStyle name="_eff trainning_Limit Chart HSBC- June '09" xfId="5849" xr:uid="{00000000-0005-0000-0000-000001030000}"/>
    <cellStyle name="_eff trainning_Limit Chart HSBC- June '09 2" xfId="7676" xr:uid="{00000000-0005-0000-0000-000002030000}"/>
    <cellStyle name="_eff trainning_Limit Chart HSBC- June '09_BANK POSITION FOR ALL BANK ( CITI, HSBC &amp; SCB )" xfId="5850" xr:uid="{00000000-0005-0000-0000-000003030000}"/>
    <cellStyle name="_eff trainning_Limit Chart HSBC- June '09_BANK POSITION FOR ALL BANK ( CITI, HSBC &amp; SCB ) 2" xfId="5851" xr:uid="{00000000-0005-0000-0000-000004030000}"/>
    <cellStyle name="_eff trainning_Limit Chart HSBC- June '09_BANK POSITION FOR ALL BANK ( CITI, HSBC &amp; SCB ) 3" xfId="5852" xr:uid="{00000000-0005-0000-0000-000005030000}"/>
    <cellStyle name="_eff trainning_Limit Chart HSBC- June '09_BANK POSITION FOR ALL BANK ( CITI, HSBC , SCB &amp; EBL )" xfId="5853" xr:uid="{00000000-0005-0000-0000-000006030000}"/>
    <cellStyle name="_eff trainning_Limit Chart HSBC- June '09_BANK POSITION FOR ALL BANK ( CITI, HSBC , SCB &amp; EBL ) 2" xfId="7677" xr:uid="{00000000-0005-0000-0000-000007030000}"/>
    <cellStyle name="_eff trainning_Limit Chart HSBC- June '09_Citi MOB - June, 2011 ( Final )- REVISED" xfId="5854" xr:uid="{00000000-0005-0000-0000-000008030000}"/>
    <cellStyle name="_eff trainning_Limit Chart HSBC- June '09_CITI MOB  Month of December 2011- Final" xfId="5855" xr:uid="{00000000-0005-0000-0000-000009030000}"/>
    <cellStyle name="_eff trainning_Limit Chart HSBC- June '09_EGMCL-FUND-PLAN-CITI" xfId="5856" xr:uid="{00000000-0005-0000-0000-00000A030000}"/>
    <cellStyle name="_eff trainning_Limit Chart HSBC- June '09_EGMCL-FUND-PLAN-CITI -1" xfId="5857" xr:uid="{00000000-0005-0000-0000-00000B030000}"/>
    <cellStyle name="_eff trainning_Limit Chart HSBC- June '09_EGMCL-FUND-PLAN-CITI -1 2" xfId="5858" xr:uid="{00000000-0005-0000-0000-00000C030000}"/>
    <cellStyle name="_eff trainning_Limit Chart HSBC- June '09_EGMCL-FUND-PLAN-CITI -1 3" xfId="5859" xr:uid="{00000000-0005-0000-0000-00000D030000}"/>
    <cellStyle name="_eff trainning_Limit Chart HSBC- June '09_EGMCL-FUND-PLAN-CITI 2" xfId="5860" xr:uid="{00000000-0005-0000-0000-00000E030000}"/>
    <cellStyle name="_eff trainning_Limit Chart HSBC- June '09_EGMCL-FUND-PLAN-CITI 3" xfId="5861" xr:uid="{00000000-0005-0000-0000-00000F030000}"/>
    <cellStyle name="_eff trainning_Limit Chart HSBC- June '09_EGMCL-FUND-PLAN-CITI 4" xfId="7678" xr:uid="{00000000-0005-0000-0000-000010030000}"/>
    <cellStyle name="_eff trainning_Limit Chart HSBC- June '09_June Export" xfId="5862" xr:uid="{00000000-0005-0000-0000-000011030000}"/>
    <cellStyle name="_eff trainning_Limit Chart HSBC- June '09_June Export 2" xfId="5863" xr:uid="{00000000-0005-0000-0000-000012030000}"/>
    <cellStyle name="_eff trainning_Limit Chart HSBC- June '09_June Export 3" xfId="5864" xr:uid="{00000000-0005-0000-0000-000013030000}"/>
    <cellStyle name="_eff trainning_Limit Chart HSBC- June '09_June Import" xfId="5865" xr:uid="{00000000-0005-0000-0000-000014030000}"/>
    <cellStyle name="_eff trainning_Limit Chart HSBC- June '09_June Import 2" xfId="5866" xr:uid="{00000000-0005-0000-0000-000015030000}"/>
    <cellStyle name="_eff trainning_Limit Chart HSBC- June '09_June Import 3" xfId="5867" xr:uid="{00000000-0005-0000-0000-000016030000}"/>
    <cellStyle name="_eff trainning_performance report of Formate" xfId="2601" xr:uid="{00000000-0005-0000-0000-000017030000}"/>
    <cellStyle name="_eff trainning_Prod Perfomance Feb '09" xfId="2602" xr:uid="{00000000-0005-0000-0000-000018030000}"/>
    <cellStyle name="_eff trainning_Production Perfomsnce Feb '09" xfId="2603" xr:uid="{00000000-0005-0000-0000-000019030000}"/>
    <cellStyle name="_eff trainning_Production Perfomsnce Feb '09_Production Preformance report-March,09" xfId="2604" xr:uid="{00000000-0005-0000-0000-00001A030000}"/>
    <cellStyle name="_eff trainning_Production Perfomsnce Jan'09" xfId="2605" xr:uid="{00000000-0005-0000-0000-00001B030000}"/>
    <cellStyle name="_eff trainning_Production Perfomsnce Jan'09_Production Preformance report-March,09" xfId="2606" xr:uid="{00000000-0005-0000-0000-00001C030000}"/>
    <cellStyle name="_eff trainning_Summary OF Stock " xfId="217" xr:uid="{00000000-0005-0000-0000-00001D030000}"/>
    <cellStyle name="_eff trainning_Summary OF Stock _~2136082" xfId="218" xr:uid="{00000000-0005-0000-0000-00001E030000}"/>
    <cellStyle name="_eff trainning_Summary OF Stock _Addition Fixed Assets" xfId="219" xr:uid="{00000000-0005-0000-0000-00001F030000}"/>
    <cellStyle name="_eff trainning_Summary OF Stock _Book2" xfId="220" xr:uid="{00000000-0005-0000-0000-000020030000}"/>
    <cellStyle name="_eff trainning_Summary OF Stock _Closing Stock of 31st August'10" xfId="221" xr:uid="{00000000-0005-0000-0000-000021030000}"/>
    <cellStyle name="_eff trainning_Summary OF Stock _Copy of Fabrics Closing Stock of 09-10" xfId="222" xr:uid="{00000000-0005-0000-0000-000022030000}"/>
    <cellStyle name="_eff trainning_Summary OF Stock _Financial Statement - EGMCL 30th  June'10(New)" xfId="223" xr:uid="{00000000-0005-0000-0000-000023030000}"/>
    <cellStyle name="_eff trainning_Summary OF Stock _Financial Statement - EGMCL 30th Sep '2010" xfId="224" xr:uid="{00000000-0005-0000-0000-000024030000}"/>
    <cellStyle name="_eff trainning_Transit" xfId="225" xr:uid="{00000000-0005-0000-0000-000025030000}"/>
    <cellStyle name="_eff trainning_Transit_~2136082" xfId="226" xr:uid="{00000000-0005-0000-0000-000026030000}"/>
    <cellStyle name="_eff trainning_TrialBal 30th June '10-2" xfId="227" xr:uid="{00000000-0005-0000-0000-000027030000}"/>
    <cellStyle name="_eff trainning_Washing" xfId="228" xr:uid="{00000000-0005-0000-0000-000028030000}"/>
    <cellStyle name="_eff trainning_Weekly Report Last Week" xfId="2607" xr:uid="{00000000-0005-0000-0000-000029030000}"/>
    <cellStyle name="_eff trainning_Weekly Report Last Week_Production Preformance report-March,09" xfId="2608" xr:uid="{00000000-0005-0000-0000-00002A030000}"/>
    <cellStyle name="_eff trainning_Weekly Repot Last Week of Feb'09" xfId="2609" xr:uid="{00000000-0005-0000-0000-00002B030000}"/>
    <cellStyle name="_eff trainning_Weekly Repot Last Week of Feb'09_Production Preformance report-March,09" xfId="2610" xr:uid="{00000000-0005-0000-0000-00002C030000}"/>
    <cellStyle name="_EGMCL STD BUDGET - APRIL 20" xfId="229" xr:uid="{00000000-0005-0000-0000-00002D030000}"/>
    <cellStyle name="_EGMCL STD BUDGET - APRIL 20 2" xfId="2611" xr:uid="{00000000-0005-0000-0000-00002E030000}"/>
    <cellStyle name="_EGMCL STD BUDGET - APRIL 20_~2136082" xfId="230" xr:uid="{00000000-0005-0000-0000-00002F030000}"/>
    <cellStyle name="_EGMCL STD BUDGET - APRIL 20_~5419312" xfId="5868" xr:uid="{00000000-0005-0000-0000-000030030000}"/>
    <cellStyle name="_EGMCL STD BUDGET - APRIL 20_~5419312 2" xfId="7679" xr:uid="{00000000-0005-0000-0000-000031030000}"/>
    <cellStyle name="_EGMCL STD BUDGET - APRIL 20_~5419312_BANK POSITION FOR ALL BANK ( CITI, HSBC &amp; SCB )" xfId="5869" xr:uid="{00000000-0005-0000-0000-000032030000}"/>
    <cellStyle name="_EGMCL STD BUDGET - APRIL 20_~5419312_BANK POSITION FOR ALL BANK ( CITI, HSBC &amp; SCB ) 2" xfId="5870" xr:uid="{00000000-0005-0000-0000-000033030000}"/>
    <cellStyle name="_EGMCL STD BUDGET - APRIL 20_~5419312_BANK POSITION FOR ALL BANK ( CITI, HSBC &amp; SCB ) 3" xfId="5871" xr:uid="{00000000-0005-0000-0000-000034030000}"/>
    <cellStyle name="_EGMCL STD BUDGET - APRIL 20_~5419312_BANK POSITION FOR ALL BANK ( CITI, HSBC , SCB &amp; EBL )" xfId="5872" xr:uid="{00000000-0005-0000-0000-000035030000}"/>
    <cellStyle name="_EGMCL STD BUDGET - APRIL 20_~5419312_BANK POSITION FOR ALL BANK ( CITI, HSBC , SCB &amp; EBL ) 2" xfId="7680" xr:uid="{00000000-0005-0000-0000-000036030000}"/>
    <cellStyle name="_EGMCL STD BUDGET - APRIL 20_~5419312_BANK POSITION FOR ALL BANK ( CITI, HSBC , SCB &amp; EBL )_1" xfId="7681" xr:uid="{00000000-0005-0000-0000-000037030000}"/>
    <cellStyle name="_EGMCL STD BUDGET - APRIL 20_~5419312_BANK POSITION FOR ALL BANK ( CITI, HSBC , SCB &amp; EBL )_1 2" xfId="7682" xr:uid="{00000000-0005-0000-0000-000038030000}"/>
    <cellStyle name="_EGMCL STD BUDGET - APRIL 20_~5419312_BANK POSITION FOR ALL BANK ( CITI, HSBC , SCB &amp; EBL )_Copy of HSBC MOB  Month of April ,2012 ( Final )" xfId="7683" xr:uid="{00000000-0005-0000-0000-000039030000}"/>
    <cellStyle name="_EGMCL STD BUDGET - APRIL 20_~5419312_BANK POSITION FOR ALL BANK ( CITI, HSBC , SCB &amp; EBL )_Copy of HSBC MOB  Month of April ,2012 ( Final ) 2" xfId="7684" xr:uid="{00000000-0005-0000-0000-00003A030000}"/>
    <cellStyle name="_EGMCL STD BUDGET - APRIL 20_~5419312_BANK POSITION FOR ALL BANK ( CITI, HSBC , SCB &amp; EBL )_SCB MOB Month Of May  ,2012 - ( Final )" xfId="7685" xr:uid="{00000000-0005-0000-0000-00003B030000}"/>
    <cellStyle name="_EGMCL STD BUDGET - APRIL 20_~5419312_BANK POSITION FOR ALL BANK ( CITI, HSBC , SCB &amp; EBL )_SCB MOB Month Of May  ,2012 - ( Final ) 2" xfId="7686" xr:uid="{00000000-0005-0000-0000-00003C030000}"/>
    <cellStyle name="_EGMCL STD BUDGET - APRIL 20_~5419312_BANK POSITION FOR ALL BANK ( CITI, HSBC , SCB &amp; EBL )-1" xfId="7687" xr:uid="{00000000-0005-0000-0000-00003D030000}"/>
    <cellStyle name="_EGMCL STD BUDGET - APRIL 20_~5419312_BANK POSITION FOR ALL BANK ( CITI, HSBC , SCB &amp; EBL )-1 2" xfId="7688" xr:uid="{00000000-0005-0000-0000-00003E030000}"/>
    <cellStyle name="_EGMCL STD BUDGET - APRIL 20_~5419312_Citi MOB - June, 2011 ( Final )- REVISED" xfId="5873" xr:uid="{00000000-0005-0000-0000-00003F030000}"/>
    <cellStyle name="_EGMCL STD BUDGET - APRIL 20_~5419312_CITI MOB  Month of December 2011- Final" xfId="5874" xr:uid="{00000000-0005-0000-0000-000040030000}"/>
    <cellStyle name="_EGMCL STD BUDGET - APRIL 20_~5419312_Copy of HSBC MOB  Month of April ,2012 ( Final )" xfId="7689" xr:uid="{00000000-0005-0000-0000-000041030000}"/>
    <cellStyle name="_EGMCL STD BUDGET - APRIL 20_~5419312_Copy of HSBC MOB  Month of April ,2012 ( Final ) 2" xfId="7690" xr:uid="{00000000-0005-0000-0000-000042030000}"/>
    <cellStyle name="_EGMCL STD BUDGET - APRIL 20_~5419312_EGMCL-FUND-PLAN-CITI" xfId="5875" xr:uid="{00000000-0005-0000-0000-000043030000}"/>
    <cellStyle name="_EGMCL STD BUDGET - APRIL 20_~5419312_EGMCL-FUND-PLAN-CITI -1" xfId="5876" xr:uid="{00000000-0005-0000-0000-000044030000}"/>
    <cellStyle name="_EGMCL STD BUDGET - APRIL 20_~5419312_EGMCL-FUND-PLAN-CITI -1 2" xfId="5877" xr:uid="{00000000-0005-0000-0000-000045030000}"/>
    <cellStyle name="_EGMCL STD BUDGET - APRIL 20_~5419312_EGMCL-FUND-PLAN-CITI -1 3" xfId="5878" xr:uid="{00000000-0005-0000-0000-000046030000}"/>
    <cellStyle name="_EGMCL STD BUDGET - APRIL 20_~5419312_EGMCL-FUND-PLAN-CITI_1" xfId="5879" xr:uid="{00000000-0005-0000-0000-000047030000}"/>
    <cellStyle name="_EGMCL STD BUDGET - APRIL 20_~5419312_EGMCL-FUND-PLAN-CITI_1 2" xfId="5880" xr:uid="{00000000-0005-0000-0000-000048030000}"/>
    <cellStyle name="_EGMCL STD BUDGET - APRIL 20_~5419312_EGMCL-FUND-PLAN-CITI_1 3" xfId="5881" xr:uid="{00000000-0005-0000-0000-000049030000}"/>
    <cellStyle name="_EGMCL STD BUDGET - APRIL 20_~5419312_EGMCL-FUND-PLAN-CITI_Citi MOB - June, 2011 ( Final )- REVISED" xfId="5882" xr:uid="{00000000-0005-0000-0000-00004A030000}"/>
    <cellStyle name="_EGMCL STD BUDGET - APRIL 20_~5419312_June Export" xfId="5883" xr:uid="{00000000-0005-0000-0000-00004B030000}"/>
    <cellStyle name="_EGMCL STD BUDGET - APRIL 20_~5419312_June Export 2" xfId="5884" xr:uid="{00000000-0005-0000-0000-00004C030000}"/>
    <cellStyle name="_EGMCL STD BUDGET - APRIL 20_~5419312_June Export 3" xfId="5885" xr:uid="{00000000-0005-0000-0000-00004D030000}"/>
    <cellStyle name="_EGMCL STD BUDGET - APRIL 20_~5419312_June Import" xfId="5886" xr:uid="{00000000-0005-0000-0000-00004E030000}"/>
    <cellStyle name="_EGMCL STD BUDGET - APRIL 20_~5419312_June Import 2" xfId="5887" xr:uid="{00000000-0005-0000-0000-00004F030000}"/>
    <cellStyle name="_EGMCL STD BUDGET - APRIL 20_~5419312_June Import 3" xfId="5888" xr:uid="{00000000-0005-0000-0000-000050030000}"/>
    <cellStyle name="_EGMCL STD BUDGET - APRIL 20_~5419312_SCB MOB Month Of May  ,2012 - ( Final )" xfId="7691" xr:uid="{00000000-0005-0000-0000-000051030000}"/>
    <cellStyle name="_EGMCL STD BUDGET - APRIL 20_~5419312_SCB MOB Month Of May  ,2012 - ( Final ) 2" xfId="7692" xr:uid="{00000000-0005-0000-0000-000052030000}"/>
    <cellStyle name="_EGMCL STD BUDGET - APRIL 20_~7314120" xfId="5889" xr:uid="{00000000-0005-0000-0000-000053030000}"/>
    <cellStyle name="_EGMCL STD BUDGET - APRIL 20_~7314120 2" xfId="7693" xr:uid="{00000000-0005-0000-0000-000054030000}"/>
    <cellStyle name="_EGMCL STD BUDGET - APRIL 20_~7314120_BANK POSITION FOR ALL BANK ( CITI, HSBC &amp; SCB )" xfId="5890" xr:uid="{00000000-0005-0000-0000-000055030000}"/>
    <cellStyle name="_EGMCL STD BUDGET - APRIL 20_~7314120_BANK POSITION FOR ALL BANK ( CITI, HSBC &amp; SCB ) 2" xfId="5891" xr:uid="{00000000-0005-0000-0000-000056030000}"/>
    <cellStyle name="_EGMCL STD BUDGET - APRIL 20_~7314120_BANK POSITION FOR ALL BANK ( CITI, HSBC &amp; SCB ) 3" xfId="5892" xr:uid="{00000000-0005-0000-0000-000057030000}"/>
    <cellStyle name="_EGMCL STD BUDGET - APRIL 20_~7314120_BANK POSITION FOR ALL BANK ( CITI, HSBC , SCB &amp; EBL )" xfId="5893" xr:uid="{00000000-0005-0000-0000-000058030000}"/>
    <cellStyle name="_EGMCL STD BUDGET - APRIL 20_~7314120_BANK POSITION FOR ALL BANK ( CITI, HSBC , SCB &amp; EBL ) 2" xfId="7694" xr:uid="{00000000-0005-0000-0000-000059030000}"/>
    <cellStyle name="_EGMCL STD BUDGET - APRIL 20_~7314120_Citi MOB - June, 2011 ( Final )- REVISED" xfId="5894" xr:uid="{00000000-0005-0000-0000-00005A030000}"/>
    <cellStyle name="_EGMCL STD BUDGET - APRIL 20_~7314120_CITI MOB  Month of December 2011- Final" xfId="5895" xr:uid="{00000000-0005-0000-0000-00005B030000}"/>
    <cellStyle name="_EGMCL STD BUDGET - APRIL 20_~7314120_EGMCL-FUND-PLAN-CITI" xfId="5896" xr:uid="{00000000-0005-0000-0000-00005C030000}"/>
    <cellStyle name="_EGMCL STD BUDGET - APRIL 20_~7314120_EGMCL-FUND-PLAN-CITI -1" xfId="5897" xr:uid="{00000000-0005-0000-0000-00005D030000}"/>
    <cellStyle name="_EGMCL STD BUDGET - APRIL 20_~7314120_EGMCL-FUND-PLAN-CITI -1 2" xfId="5898" xr:uid="{00000000-0005-0000-0000-00005E030000}"/>
    <cellStyle name="_EGMCL STD BUDGET - APRIL 20_~7314120_EGMCL-FUND-PLAN-CITI -1 3" xfId="5899" xr:uid="{00000000-0005-0000-0000-00005F030000}"/>
    <cellStyle name="_EGMCL STD BUDGET - APRIL 20_~7314120_EGMCL-FUND-PLAN-CITI 2" xfId="5900" xr:uid="{00000000-0005-0000-0000-000060030000}"/>
    <cellStyle name="_EGMCL STD BUDGET - APRIL 20_~7314120_EGMCL-FUND-PLAN-CITI 3" xfId="5901" xr:uid="{00000000-0005-0000-0000-000061030000}"/>
    <cellStyle name="_EGMCL STD BUDGET - APRIL 20_~7314120_EGMCL-FUND-PLAN-CITI 4" xfId="7695" xr:uid="{00000000-0005-0000-0000-000062030000}"/>
    <cellStyle name="_EGMCL STD BUDGET - APRIL 20_~7314120_June Export" xfId="5902" xr:uid="{00000000-0005-0000-0000-000063030000}"/>
    <cellStyle name="_EGMCL STD BUDGET - APRIL 20_~7314120_June Export 2" xfId="5903" xr:uid="{00000000-0005-0000-0000-000064030000}"/>
    <cellStyle name="_EGMCL STD BUDGET - APRIL 20_~7314120_June Export 3" xfId="5904" xr:uid="{00000000-0005-0000-0000-000065030000}"/>
    <cellStyle name="_EGMCL STD BUDGET - APRIL 20_~7314120_June Import" xfId="5905" xr:uid="{00000000-0005-0000-0000-000066030000}"/>
    <cellStyle name="_EGMCL STD BUDGET - APRIL 20_~7314120_June Import 2" xfId="5906" xr:uid="{00000000-0005-0000-0000-000067030000}"/>
    <cellStyle name="_EGMCL STD BUDGET - APRIL 20_~7314120_June Import 3" xfId="5907" xr:uid="{00000000-0005-0000-0000-000068030000}"/>
    <cellStyle name="_EGMCL STD BUDGET - APRIL 20_~7507028" xfId="5908" xr:uid="{00000000-0005-0000-0000-000069030000}"/>
    <cellStyle name="_EGMCL STD BUDGET - APRIL 20_~7507028 2" xfId="7696" xr:uid="{00000000-0005-0000-0000-00006A030000}"/>
    <cellStyle name="_EGMCL STD BUDGET - APRIL 20_~7507028_BANK POSITION FOR ALL BANK ( CITI, HSBC &amp; SCB )" xfId="5909" xr:uid="{00000000-0005-0000-0000-00006B030000}"/>
    <cellStyle name="_EGMCL STD BUDGET - APRIL 20_~7507028_BANK POSITION FOR ALL BANK ( CITI, HSBC &amp; SCB ) 2" xfId="5910" xr:uid="{00000000-0005-0000-0000-00006C030000}"/>
    <cellStyle name="_EGMCL STD BUDGET - APRIL 20_~7507028_BANK POSITION FOR ALL BANK ( CITI, HSBC &amp; SCB ) 3" xfId="5911" xr:uid="{00000000-0005-0000-0000-00006D030000}"/>
    <cellStyle name="_EGMCL STD BUDGET - APRIL 20_~7507028_BANK POSITION FOR ALL BANK ( CITI, HSBC , SCB &amp; EBL )" xfId="5912" xr:uid="{00000000-0005-0000-0000-00006E030000}"/>
    <cellStyle name="_EGMCL STD BUDGET - APRIL 20_~7507028_BANK POSITION FOR ALL BANK ( CITI, HSBC , SCB &amp; EBL ) 2" xfId="7697" xr:uid="{00000000-0005-0000-0000-00006F030000}"/>
    <cellStyle name="_EGMCL STD BUDGET - APRIL 20_~7507028_Citi MOB - June, 2011 ( Final )- REVISED" xfId="5913" xr:uid="{00000000-0005-0000-0000-000070030000}"/>
    <cellStyle name="_EGMCL STD BUDGET - APRIL 20_~7507028_CITI MOB  Month of December 2011- Final" xfId="5914" xr:uid="{00000000-0005-0000-0000-000071030000}"/>
    <cellStyle name="_EGMCL STD BUDGET - APRIL 20_~7507028_EGMCL-FUND-PLAN-CITI" xfId="5915" xr:uid="{00000000-0005-0000-0000-000072030000}"/>
    <cellStyle name="_EGMCL STD BUDGET - APRIL 20_~7507028_EGMCL-FUND-PLAN-CITI -1" xfId="5916" xr:uid="{00000000-0005-0000-0000-000073030000}"/>
    <cellStyle name="_EGMCL STD BUDGET - APRIL 20_~7507028_EGMCL-FUND-PLAN-CITI -1 2" xfId="5917" xr:uid="{00000000-0005-0000-0000-000074030000}"/>
    <cellStyle name="_EGMCL STD BUDGET - APRIL 20_~7507028_EGMCL-FUND-PLAN-CITI -1 3" xfId="5918" xr:uid="{00000000-0005-0000-0000-000075030000}"/>
    <cellStyle name="_EGMCL STD BUDGET - APRIL 20_~7507028_EGMCL-FUND-PLAN-CITI 2" xfId="5919" xr:uid="{00000000-0005-0000-0000-000076030000}"/>
    <cellStyle name="_EGMCL STD BUDGET - APRIL 20_~7507028_EGMCL-FUND-PLAN-CITI 3" xfId="5920" xr:uid="{00000000-0005-0000-0000-000077030000}"/>
    <cellStyle name="_EGMCL STD BUDGET - APRIL 20_~7507028_EGMCL-FUND-PLAN-CITI 4" xfId="7698" xr:uid="{00000000-0005-0000-0000-000078030000}"/>
    <cellStyle name="_EGMCL STD BUDGET - APRIL 20_~7507028_June Export" xfId="5921" xr:uid="{00000000-0005-0000-0000-000079030000}"/>
    <cellStyle name="_EGMCL STD BUDGET - APRIL 20_~7507028_June Export 2" xfId="5922" xr:uid="{00000000-0005-0000-0000-00007A030000}"/>
    <cellStyle name="_EGMCL STD BUDGET - APRIL 20_~7507028_June Export 3" xfId="5923" xr:uid="{00000000-0005-0000-0000-00007B030000}"/>
    <cellStyle name="_EGMCL STD BUDGET - APRIL 20_~7507028_June Import" xfId="5924" xr:uid="{00000000-0005-0000-0000-00007C030000}"/>
    <cellStyle name="_EGMCL STD BUDGET - APRIL 20_~7507028_June Import 2" xfId="5925" xr:uid="{00000000-0005-0000-0000-00007D030000}"/>
    <cellStyle name="_EGMCL STD BUDGET - APRIL 20_~7507028_June Import 3" xfId="5926" xr:uid="{00000000-0005-0000-0000-00007E030000}"/>
    <cellStyle name="_EGMCL STD BUDGET - APRIL 20_~8003395" xfId="2612" xr:uid="{00000000-0005-0000-0000-00007F030000}"/>
    <cellStyle name="_EGMCL STD BUDGET - APRIL 20_~8003395 2" xfId="2613" xr:uid="{00000000-0005-0000-0000-000080030000}"/>
    <cellStyle name="_EGMCL STD BUDGET - APRIL 20_~8003395_Incentive  Budget Control August'09 " xfId="2614" xr:uid="{00000000-0005-0000-0000-000081030000}"/>
    <cellStyle name="_EGMCL STD BUDGET - APRIL 20_~8003395_Incentive  Budget Control August'09  2" xfId="2615" xr:uid="{00000000-0005-0000-0000-000082030000}"/>
    <cellStyle name="_EGMCL STD BUDGET - APRIL 20_~8003395_PGCL S &amp; B analysis (Top )  May  '09  v1" xfId="2616" xr:uid="{00000000-0005-0000-0000-000083030000}"/>
    <cellStyle name="_EGMCL STD BUDGET - APRIL 20_~8003395_PGCL S &amp; B analysis (Top )  May  '09  v1 2" xfId="2617" xr:uid="{00000000-0005-0000-0000-000084030000}"/>
    <cellStyle name="_EGMCL STD BUDGET - APRIL 20_~8003395_PGCL S &amp; B analysis (Top ) April  '09  ( R-2 on 26th May)" xfId="2618" xr:uid="{00000000-0005-0000-0000-000085030000}"/>
    <cellStyle name="_EGMCL STD BUDGET - APRIL 20_~8003395_PGCL S &amp; B analysis (Top ) April  '09  ( R-2 on 26th May) 2" xfId="2619" xr:uid="{00000000-0005-0000-0000-000086030000}"/>
    <cellStyle name="_EGMCL STD BUDGET - APRIL 20_~8003395_S &amp; B" xfId="2620" xr:uid="{00000000-0005-0000-0000-000087030000}"/>
    <cellStyle name="_EGMCL STD BUDGET - APRIL 20_~8003395_S &amp; B 2" xfId="2621" xr:uid="{00000000-0005-0000-0000-000088030000}"/>
    <cellStyle name="_EGMCL STD BUDGET - APRIL 20_~8003395_S &amp; B analysis (Top ) April  '09   " xfId="2622" xr:uid="{00000000-0005-0000-0000-000089030000}"/>
    <cellStyle name="_EGMCL STD BUDGET - APRIL 20_~8003395_S &amp; B analysis (Top ) April  '09    2" xfId="2623" xr:uid="{00000000-0005-0000-0000-00008A030000}"/>
    <cellStyle name="_EGMCL STD BUDGET - APRIL 20_~8003395_S &amp; B analysis February'10 Unit-1  " xfId="2624" xr:uid="{00000000-0005-0000-0000-00008B030000}"/>
    <cellStyle name="_EGMCL STD BUDGET - APRIL 20_~8003395_S &amp; B analysis February'10 Unit-1   2" xfId="2625" xr:uid="{00000000-0005-0000-0000-00008C030000}"/>
    <cellStyle name="_EGMCL STD BUDGET - APRIL 20_~8003395_S &amp; B analysis Feruary'10   " xfId="2626" xr:uid="{00000000-0005-0000-0000-00008D030000}"/>
    <cellStyle name="_EGMCL STD BUDGET - APRIL 20_~8003395_S &amp; B analysis Feruary'10    2" xfId="2627" xr:uid="{00000000-0005-0000-0000-00008E030000}"/>
    <cellStyle name="_EGMCL STD BUDGET - APRIL 20_~8003395_S &amp; B analysis January '10   " xfId="2628" xr:uid="{00000000-0005-0000-0000-00008F030000}"/>
    <cellStyle name="_EGMCL STD BUDGET - APRIL 20_~8003395_S &amp; B analysis January '10    2" xfId="2629" xr:uid="{00000000-0005-0000-0000-000090030000}"/>
    <cellStyle name="_EGMCL STD BUDGET - APRIL 20_~8003395_S &amp; B analysis July'10 Unit-1 " xfId="5927" xr:uid="{00000000-0005-0000-0000-000091030000}"/>
    <cellStyle name="_EGMCL STD BUDGET - APRIL 20_~8003395_S &amp; B analysis July'10 Unit-3    " xfId="5928" xr:uid="{00000000-0005-0000-0000-000092030000}"/>
    <cellStyle name="_EGMCL STD BUDGET - APRIL 20_~8003395_S &amp; B analysis June10 Unit-1 " xfId="5929" xr:uid="{00000000-0005-0000-0000-000093030000}"/>
    <cellStyle name="_EGMCL STD BUDGET - APRIL 20_~8003395_S &amp; B analysis March 10 Unit-1  " xfId="2630" xr:uid="{00000000-0005-0000-0000-000094030000}"/>
    <cellStyle name="_EGMCL STD BUDGET - APRIL 20_~8003395_S &amp; B analysis March 10 Unit-1   2" xfId="2631" xr:uid="{00000000-0005-0000-0000-000095030000}"/>
    <cellStyle name="_EGMCL STD BUDGET - APRIL 20_~8003395_S &amp; B analysis May 10 Unit-1 " xfId="5930" xr:uid="{00000000-0005-0000-0000-000096030000}"/>
    <cellStyle name="_EGMCL STD BUDGET - APRIL 20_~8749959" xfId="2632" xr:uid="{00000000-0005-0000-0000-000097030000}"/>
    <cellStyle name="_EGMCL STD BUDGET - APRIL 20_~8749959 2" xfId="2633" xr:uid="{00000000-0005-0000-0000-000098030000}"/>
    <cellStyle name="_EGMCL STD BUDGET - APRIL 20_~9002579" xfId="2634" xr:uid="{00000000-0005-0000-0000-000099030000}"/>
    <cellStyle name="_EGMCL STD BUDGET - APRIL 20_~9002579 2" xfId="2635" xr:uid="{00000000-0005-0000-0000-00009A030000}"/>
    <cellStyle name="_EGMCL STD BUDGET - APRIL 20_~9002579_MIS For the Month Of Aug_09" xfId="2636" xr:uid="{00000000-0005-0000-0000-00009B030000}"/>
    <cellStyle name="_EGMCL STD BUDGET - APRIL 20_~9002579_MIS For the Month Of Aug_09 2" xfId="2637" xr:uid="{00000000-0005-0000-0000-00009C030000}"/>
    <cellStyle name="_EGMCL STD BUDGET - APRIL 20_~9002579_MIS For the Month Of DEC_09" xfId="2638" xr:uid="{00000000-0005-0000-0000-00009D030000}"/>
    <cellStyle name="_EGMCL STD BUDGET - APRIL 20_~9002579_MIS For the Month Of DEC_09 2" xfId="2639" xr:uid="{00000000-0005-0000-0000-00009E030000}"/>
    <cellStyle name="_EGMCL STD BUDGET - APRIL 20_~9002579_MIS For the Month Of Sep_09" xfId="2640" xr:uid="{00000000-0005-0000-0000-00009F030000}"/>
    <cellStyle name="_EGMCL STD BUDGET - APRIL 20_~9002579_MIS For the Month Of Sep_09 2" xfId="2641" xr:uid="{00000000-0005-0000-0000-0000A0030000}"/>
    <cellStyle name="_EGMCL STD BUDGET - APRIL 20_~9014545" xfId="231" xr:uid="{00000000-0005-0000-0000-0000A1030000}"/>
    <cellStyle name="_EGMCL STD BUDGET - APRIL 20_~9014545_~2136082" xfId="232" xr:uid="{00000000-0005-0000-0000-0000A2030000}"/>
    <cellStyle name="_EGMCL STD BUDGET - APRIL 20_Addition Fixed Assets" xfId="233" xr:uid="{00000000-0005-0000-0000-0000A3030000}"/>
    <cellStyle name="_EGMCL STD BUDGET - APRIL 20_Bank  Statement-CITI" xfId="5931" xr:uid="{00000000-0005-0000-0000-0000A4030000}"/>
    <cellStyle name="_EGMCL STD BUDGET - APRIL 20_Bank  Statement-CITI 2" xfId="7699" xr:uid="{00000000-0005-0000-0000-0000A5030000}"/>
    <cellStyle name="_EGMCL STD BUDGET - APRIL 20_Bank  Statement-CITI_BANK POSITION FOR ALL BANK ( CITI, HSBC &amp; SCB )" xfId="5932" xr:uid="{00000000-0005-0000-0000-0000A6030000}"/>
    <cellStyle name="_EGMCL STD BUDGET - APRIL 20_Bank  Statement-CITI_BANK POSITION FOR ALL BANK ( CITI, HSBC &amp; SCB ) 2" xfId="5933" xr:uid="{00000000-0005-0000-0000-0000A7030000}"/>
    <cellStyle name="_EGMCL STD BUDGET - APRIL 20_Bank  Statement-CITI_BANK POSITION FOR ALL BANK ( CITI, HSBC &amp; SCB ) 3" xfId="5934" xr:uid="{00000000-0005-0000-0000-0000A8030000}"/>
    <cellStyle name="_EGMCL STD BUDGET - APRIL 20_Bank  Statement-CITI_BANK POSITION FOR ALL BANK ( CITI, HSBC , SCB &amp; EBL )" xfId="5935" xr:uid="{00000000-0005-0000-0000-0000A9030000}"/>
    <cellStyle name="_EGMCL STD BUDGET - APRIL 20_Bank  Statement-CITI_BANK POSITION FOR ALL BANK ( CITI, HSBC , SCB &amp; EBL ) 2" xfId="7700" xr:uid="{00000000-0005-0000-0000-0000AA030000}"/>
    <cellStyle name="_EGMCL STD BUDGET - APRIL 20_Bank  Statement-CITI_Citi MOB - June, 2011 ( Final )- REVISED" xfId="5936" xr:uid="{00000000-0005-0000-0000-0000AB030000}"/>
    <cellStyle name="_EGMCL STD BUDGET - APRIL 20_Bank  Statement-CITI_CITI MOB  Month of December 2011- Final" xfId="5937" xr:uid="{00000000-0005-0000-0000-0000AC030000}"/>
    <cellStyle name="_EGMCL STD BUDGET - APRIL 20_Bank  Statement-CITI_EGMCL-FUND-PLAN-CITI" xfId="5938" xr:uid="{00000000-0005-0000-0000-0000AD030000}"/>
    <cellStyle name="_EGMCL STD BUDGET - APRIL 20_Bank  Statement-CITI_EGMCL-FUND-PLAN-CITI -1" xfId="5939" xr:uid="{00000000-0005-0000-0000-0000AE030000}"/>
    <cellStyle name="_EGMCL STD BUDGET - APRIL 20_Bank  Statement-CITI_EGMCL-FUND-PLAN-CITI -1 2" xfId="5940" xr:uid="{00000000-0005-0000-0000-0000AF030000}"/>
    <cellStyle name="_EGMCL STD BUDGET - APRIL 20_Bank  Statement-CITI_EGMCL-FUND-PLAN-CITI -1 3" xfId="5941" xr:uid="{00000000-0005-0000-0000-0000B0030000}"/>
    <cellStyle name="_EGMCL STD BUDGET - APRIL 20_Bank  Statement-CITI_EGMCL-FUND-PLAN-CITI 2" xfId="5942" xr:uid="{00000000-0005-0000-0000-0000B1030000}"/>
    <cellStyle name="_EGMCL STD BUDGET - APRIL 20_Bank  Statement-CITI_EGMCL-FUND-PLAN-CITI 3" xfId="5943" xr:uid="{00000000-0005-0000-0000-0000B2030000}"/>
    <cellStyle name="_EGMCL STD BUDGET - APRIL 20_Bank  Statement-CITI_EGMCL-FUND-PLAN-CITI 4" xfId="7701" xr:uid="{00000000-0005-0000-0000-0000B3030000}"/>
    <cellStyle name="_EGMCL STD BUDGET - APRIL 20_Bank  Statement-CITI_June Export" xfId="5944" xr:uid="{00000000-0005-0000-0000-0000B4030000}"/>
    <cellStyle name="_EGMCL STD BUDGET - APRIL 20_Bank  Statement-CITI_June Export 2" xfId="5945" xr:uid="{00000000-0005-0000-0000-0000B5030000}"/>
    <cellStyle name="_EGMCL STD BUDGET - APRIL 20_Bank  Statement-CITI_June Export 3" xfId="5946" xr:uid="{00000000-0005-0000-0000-0000B6030000}"/>
    <cellStyle name="_EGMCL STD BUDGET - APRIL 20_Bank  Statement-CITI_June Import" xfId="5947" xr:uid="{00000000-0005-0000-0000-0000B7030000}"/>
    <cellStyle name="_EGMCL STD BUDGET - APRIL 20_Bank  Statement-CITI_June Import 2" xfId="5948" xr:uid="{00000000-0005-0000-0000-0000B8030000}"/>
    <cellStyle name="_EGMCL STD BUDGET - APRIL 20_Bank  Statement-CITI_June Import 3" xfId="5949" xr:uid="{00000000-0005-0000-0000-0000B9030000}"/>
    <cellStyle name="_EGMCL STD BUDGET - APRIL 20_Book1" xfId="234" xr:uid="{00000000-0005-0000-0000-0000BA030000}"/>
    <cellStyle name="_EGMCL STD BUDGET - APRIL 20_Book1_~2136082" xfId="235" xr:uid="{00000000-0005-0000-0000-0000BB030000}"/>
    <cellStyle name="_EGMCL STD BUDGET - APRIL 20_Book1_Addition Fixed Assets" xfId="236" xr:uid="{00000000-0005-0000-0000-0000BC030000}"/>
    <cellStyle name="_EGMCL STD BUDGET - APRIL 20_Book1_Book2" xfId="237" xr:uid="{00000000-0005-0000-0000-0000BD030000}"/>
    <cellStyle name="_EGMCL STD BUDGET - APRIL 20_Book1_Closing Stock of 31st August'10" xfId="238" xr:uid="{00000000-0005-0000-0000-0000BE030000}"/>
    <cellStyle name="_EGMCL STD BUDGET - APRIL 20_Book1_Copy of Fabrics Closing Stock of 09-10" xfId="239" xr:uid="{00000000-0005-0000-0000-0000BF030000}"/>
    <cellStyle name="_EGMCL STD BUDGET - APRIL 20_Book1_Financial Statement - EGMCL 30th  June'10(New)" xfId="240" xr:uid="{00000000-0005-0000-0000-0000C0030000}"/>
    <cellStyle name="_EGMCL STD BUDGET - APRIL 20_Book1_Financial Statement - EGMCL 30th Sep '2010" xfId="241" xr:uid="{00000000-0005-0000-0000-0000C1030000}"/>
    <cellStyle name="_EGMCL STD BUDGET - APRIL 20_Book2" xfId="242" xr:uid="{00000000-0005-0000-0000-0000C2030000}"/>
    <cellStyle name="_EGMCL STD BUDGET - APRIL 20_Book2 2" xfId="2642" xr:uid="{00000000-0005-0000-0000-0000C3030000}"/>
    <cellStyle name="_EGMCL STD BUDGET - APRIL 20_Carton" xfId="2643" xr:uid="{00000000-0005-0000-0000-0000C4030000}"/>
    <cellStyle name="_EGMCL STD BUDGET - APRIL 20_Carton 2" xfId="2644" xr:uid="{00000000-0005-0000-0000-0000C5030000}"/>
    <cellStyle name="_EGMCL STD BUDGET - APRIL 20_Closing Stock of 31st August'10" xfId="243" xr:uid="{00000000-0005-0000-0000-0000C6030000}"/>
    <cellStyle name="_EGMCL STD BUDGET - APRIL 20_Copy of Fabrics Closing Stock of 09-10" xfId="244" xr:uid="{00000000-0005-0000-0000-0000C7030000}"/>
    <cellStyle name="_EGMCL STD BUDGET - APRIL 20_Debtors may'10" xfId="245" xr:uid="{00000000-0005-0000-0000-0000C8030000}"/>
    <cellStyle name="_EGMCL STD BUDGET - APRIL 20_Debtors may'10_~2136082" xfId="246" xr:uid="{00000000-0005-0000-0000-0000C9030000}"/>
    <cellStyle name="_EGMCL STD BUDGET - APRIL 20_Debtors may'10_Addition Fixed Assets" xfId="247" xr:uid="{00000000-0005-0000-0000-0000CA030000}"/>
    <cellStyle name="_EGMCL STD BUDGET - APRIL 20_Debtors may'10_Book2" xfId="248" xr:uid="{00000000-0005-0000-0000-0000CB030000}"/>
    <cellStyle name="_EGMCL STD BUDGET - APRIL 20_Debtors may'10_Closing Stock of 31st August'10" xfId="249" xr:uid="{00000000-0005-0000-0000-0000CC030000}"/>
    <cellStyle name="_EGMCL STD BUDGET - APRIL 20_Debtors may'10_Copy of Fabrics Closing Stock of 09-10" xfId="250" xr:uid="{00000000-0005-0000-0000-0000CD030000}"/>
    <cellStyle name="_EGMCL STD BUDGET - APRIL 20_Debtors may'10_Financial Statement - EGMCL 30th  June'10(New)" xfId="251" xr:uid="{00000000-0005-0000-0000-0000CE030000}"/>
    <cellStyle name="_EGMCL STD BUDGET - APRIL 20_Debtors may'10_Financial Statement - EGMCL 30th Sep '2010" xfId="252" xr:uid="{00000000-0005-0000-0000-0000CF030000}"/>
    <cellStyle name="_EGMCL STD BUDGET - APRIL 20_Debtors may'10_Financial Statement - EGMCL May'10" xfId="253" xr:uid="{00000000-0005-0000-0000-0000D0030000}"/>
    <cellStyle name="_EGMCL STD BUDGET - APRIL 20_Debtors may'10_Financial Statement - EGMCL May'10_~2136082" xfId="254" xr:uid="{00000000-0005-0000-0000-0000D1030000}"/>
    <cellStyle name="_EGMCL STD BUDGET - APRIL 20_EGMCL  Cash flow -  Oct. 19" xfId="255" xr:uid="{00000000-0005-0000-0000-0000D2030000}"/>
    <cellStyle name="_EGMCL STD BUDGET - APRIL 20_EGMCL  Cash flow -  Oct. 19 2" xfId="2645" xr:uid="{00000000-0005-0000-0000-0000D3030000}"/>
    <cellStyle name="_EGMCL STD BUDGET - APRIL 20_Export Register" xfId="2646" xr:uid="{00000000-0005-0000-0000-0000D4030000}"/>
    <cellStyle name="_EGMCL STD BUDGET - APRIL 20_Export Register 2" xfId="2647" xr:uid="{00000000-0005-0000-0000-0000D5030000}"/>
    <cellStyle name="_EGMCL STD BUDGET - APRIL 20_EXPORT-MAY" xfId="2648" xr:uid="{00000000-0005-0000-0000-0000D6030000}"/>
    <cellStyle name="_EGMCL STD BUDGET - APRIL 20_EXPORT-MAY 2" xfId="2649" xr:uid="{00000000-0005-0000-0000-0000D7030000}"/>
    <cellStyle name="_EGMCL STD BUDGET - APRIL 20_Financial Statement - EGMCL 30th  June'10(New)" xfId="256" xr:uid="{00000000-0005-0000-0000-0000D8030000}"/>
    <cellStyle name="_EGMCL STD BUDGET - APRIL 20_Financial Statement - EGMCL 30th Sep '2010" xfId="257" xr:uid="{00000000-0005-0000-0000-0000D9030000}"/>
    <cellStyle name="_EGMCL STD BUDGET - APRIL 20_Financial Statement - EGMCL dated 17.06.10" xfId="258" xr:uid="{00000000-0005-0000-0000-0000DA030000}"/>
    <cellStyle name="_EGMCL STD BUDGET - APRIL 20_Financial Statement - EGMCL May'10" xfId="259" xr:uid="{00000000-0005-0000-0000-0000DB030000}"/>
    <cellStyle name="_EGMCL STD BUDGET - APRIL 20_HSBC-APRIL-2010" xfId="2650" xr:uid="{00000000-0005-0000-0000-0000DC030000}"/>
    <cellStyle name="_EGMCL STD BUDGET - APRIL 20_HSBC-APRIL-2010 2" xfId="2651" xr:uid="{00000000-0005-0000-0000-0000DD030000}"/>
    <cellStyle name="_EGMCL STD BUDGET - APRIL 20_Import GRN Details-Unit-1" xfId="2652" xr:uid="{00000000-0005-0000-0000-0000DE030000}"/>
    <cellStyle name="_EGMCL STD BUDGET - APRIL 20_Import GRN Details-Unit-1 2" xfId="2653" xr:uid="{00000000-0005-0000-0000-0000DF030000}"/>
    <cellStyle name="_EGMCL STD BUDGET - APRIL 20_Import loan Sep to Nov HSBC '09" xfId="260" xr:uid="{00000000-0005-0000-0000-0000E0030000}"/>
    <cellStyle name="_EGMCL STD BUDGET - APRIL 20_Import loan Sep to Nov HSBC '09 2" xfId="2654" xr:uid="{00000000-0005-0000-0000-0000E1030000}"/>
    <cellStyle name="_EGMCL STD BUDGET - APRIL 20_Import loan Sep to Nov HSBC '09_~2136082" xfId="261" xr:uid="{00000000-0005-0000-0000-0000E2030000}"/>
    <cellStyle name="_EGMCL STD BUDGET - APRIL 20_Import loan Sep to Nov HSBC '09_Addition Fixed Assets" xfId="262" xr:uid="{00000000-0005-0000-0000-0000E3030000}"/>
    <cellStyle name="_EGMCL STD BUDGET - APRIL 20_Import loan Sep to Nov HSBC '09_Book2" xfId="263" xr:uid="{00000000-0005-0000-0000-0000E4030000}"/>
    <cellStyle name="_EGMCL STD BUDGET - APRIL 20_Import loan Sep to Nov HSBC '09_Closing Stock of 31st August'10" xfId="264" xr:uid="{00000000-0005-0000-0000-0000E5030000}"/>
    <cellStyle name="_EGMCL STD BUDGET - APRIL 20_Import loan Sep to Nov HSBC '09_Copy of Fabrics Closing Stock of 09-10" xfId="265" xr:uid="{00000000-0005-0000-0000-0000E6030000}"/>
    <cellStyle name="_EGMCL STD BUDGET - APRIL 20_Import loan Sep to Nov HSBC '09_Financial Statement - EGMCL 30th  June'10(New)" xfId="266" xr:uid="{00000000-0005-0000-0000-0000E7030000}"/>
    <cellStyle name="_EGMCL STD BUDGET - APRIL 20_Import loan Sep to Nov HSBC '09_Financial Statement - EGMCL 30th Sep '2010" xfId="267" xr:uid="{00000000-0005-0000-0000-0000E8030000}"/>
    <cellStyle name="_EGMCL STD BUDGET - APRIL 20_Import loan Sep to Nov HSBC '09_Financial Statement - EGMCL dated 17.06.10" xfId="268" xr:uid="{00000000-0005-0000-0000-0000E9030000}"/>
    <cellStyle name="_EGMCL STD BUDGET - APRIL 20_Import loan Sep to Nov HSBC '09_Financial Statement - EGMCL May'10" xfId="269" xr:uid="{00000000-0005-0000-0000-0000EA030000}"/>
    <cellStyle name="_EGMCL STD BUDGET - APRIL 20_Import loan Sep to Nov HSBC '09_Import Register (Unit-1)" xfId="2655" xr:uid="{00000000-0005-0000-0000-0000EB030000}"/>
    <cellStyle name="_EGMCL STD BUDGET - APRIL 20_Import loan Sep to Nov HSBC '09_Import Register (Unit-1) 2" xfId="2656" xr:uid="{00000000-0005-0000-0000-0000EC030000}"/>
    <cellStyle name="_EGMCL STD BUDGET - APRIL 20_Import loan Sep to Nov HSBC '09_Summary OF Stock " xfId="270" xr:uid="{00000000-0005-0000-0000-0000ED030000}"/>
    <cellStyle name="_EGMCL STD BUDGET - APRIL 20_Import loan Sep to Nov HSBC '09_Summary OF Stock _~2136082" xfId="271" xr:uid="{00000000-0005-0000-0000-0000EE030000}"/>
    <cellStyle name="_EGMCL STD BUDGET - APRIL 20_Import loan Sep to Nov HSBC '09_Summary OF Stock _Addition Fixed Assets" xfId="272" xr:uid="{00000000-0005-0000-0000-0000EF030000}"/>
    <cellStyle name="_EGMCL STD BUDGET - APRIL 20_Import loan Sep to Nov HSBC '09_Summary OF Stock _Book2" xfId="273" xr:uid="{00000000-0005-0000-0000-0000F0030000}"/>
    <cellStyle name="_EGMCL STD BUDGET - APRIL 20_Import loan Sep to Nov HSBC '09_Summary OF Stock _Closing Stock of 31st August'10" xfId="274" xr:uid="{00000000-0005-0000-0000-0000F1030000}"/>
    <cellStyle name="_EGMCL STD BUDGET - APRIL 20_Import loan Sep to Nov HSBC '09_Summary OF Stock _Copy of Fabrics Closing Stock of 09-10" xfId="275" xr:uid="{00000000-0005-0000-0000-0000F2030000}"/>
    <cellStyle name="_EGMCL STD BUDGET - APRIL 20_Import loan Sep to Nov HSBC '09_Summary OF Stock _Financial Statement - EGMCL 30th  June'10(New)" xfId="276" xr:uid="{00000000-0005-0000-0000-0000F3030000}"/>
    <cellStyle name="_EGMCL STD BUDGET - APRIL 20_Import loan Sep to Nov HSBC '09_Summary OF Stock _Financial Statement - EGMCL 30th Sep '2010" xfId="277" xr:uid="{00000000-0005-0000-0000-0000F4030000}"/>
    <cellStyle name="_EGMCL STD BUDGET - APRIL 20_Import loan Sep to Nov HSBC '09_Transit" xfId="278" xr:uid="{00000000-0005-0000-0000-0000F5030000}"/>
    <cellStyle name="_EGMCL STD BUDGET - APRIL 20_Import loan Sep to Nov HSBC '09_Transit_~2136082" xfId="279" xr:uid="{00000000-0005-0000-0000-0000F6030000}"/>
    <cellStyle name="_EGMCL STD BUDGET - APRIL 20_Import loan Sep to Nov HSBC '09_TrialBal 30th June '10-2" xfId="280" xr:uid="{00000000-0005-0000-0000-0000F7030000}"/>
    <cellStyle name="_EGMCL STD BUDGET - APRIL 20_Incentive  Budget Control August'09 " xfId="2657" xr:uid="{00000000-0005-0000-0000-0000F8030000}"/>
    <cellStyle name="_EGMCL STD BUDGET - APRIL 20_Incentive  Budget Control August'09  2" xfId="2658" xr:uid="{00000000-0005-0000-0000-0000F9030000}"/>
    <cellStyle name="_EGMCL STD BUDGET - APRIL 20_Limit Chart- CITI NA - July'10" xfId="281" xr:uid="{00000000-0005-0000-0000-0000FA030000}"/>
    <cellStyle name="_EGMCL STD BUDGET - APRIL 20_Limit Chart- CITI NA - July'10_~2136082" xfId="282" xr:uid="{00000000-0005-0000-0000-0000FB030000}"/>
    <cellStyle name="_EGMCL STD BUDGET - APRIL 20_Limit Chart- CITI NA - June'10" xfId="283" xr:uid="{00000000-0005-0000-0000-0000FC030000}"/>
    <cellStyle name="_EGMCL STD BUDGET - APRIL 20_Limit Chart- CITI NA - June'10_~2136082" xfId="284" xr:uid="{00000000-0005-0000-0000-0000FD030000}"/>
    <cellStyle name="_EGMCL STD BUDGET - APRIL 20_Limit Chart- CITI NA - October '09" xfId="285" xr:uid="{00000000-0005-0000-0000-0000FE030000}"/>
    <cellStyle name="_EGMCL STD BUDGET - APRIL 20_Limit Chart- CITI NA - October '09 2" xfId="2659" xr:uid="{00000000-0005-0000-0000-0000FF030000}"/>
    <cellStyle name="_EGMCL STD BUDGET - APRIL 20_Limit Chart- CITI NA - October '09_~2136082" xfId="286" xr:uid="{00000000-0005-0000-0000-000000040000}"/>
    <cellStyle name="_EGMCL STD BUDGET - APRIL 20_Limit Chart- CITI NA - October '09_Addition Fixed Assets" xfId="287" xr:uid="{00000000-0005-0000-0000-000001040000}"/>
    <cellStyle name="_EGMCL STD BUDGET - APRIL 20_Limit Chart- CITI NA - October '09_Book2" xfId="288" xr:uid="{00000000-0005-0000-0000-000002040000}"/>
    <cellStyle name="_EGMCL STD BUDGET - APRIL 20_Limit Chart- CITI NA - October '09_Closing Stock of 31st August'10" xfId="289" xr:uid="{00000000-0005-0000-0000-000003040000}"/>
    <cellStyle name="_EGMCL STD BUDGET - APRIL 20_Limit Chart- CITI NA - October '09_Copy of Fabrics Closing Stock of 09-10" xfId="290" xr:uid="{00000000-0005-0000-0000-000004040000}"/>
    <cellStyle name="_EGMCL STD BUDGET - APRIL 20_Limit Chart- CITI NA - October '09_Financial Statement - EGMCL 30th  June'10(New)" xfId="291" xr:uid="{00000000-0005-0000-0000-000005040000}"/>
    <cellStyle name="_EGMCL STD BUDGET - APRIL 20_Limit Chart- CITI NA - October '09_Financial Statement - EGMCL 30th Sep '2010" xfId="292" xr:uid="{00000000-0005-0000-0000-000006040000}"/>
    <cellStyle name="_EGMCL STD BUDGET - APRIL 20_Limit Chart- CITI NA - October '09_Financial Statement - EGMCL dated 17.06.10" xfId="293" xr:uid="{00000000-0005-0000-0000-000007040000}"/>
    <cellStyle name="_EGMCL STD BUDGET - APRIL 20_Limit Chart- CITI NA - October '09_Financial Statement - EGMCL May'10" xfId="294" xr:uid="{00000000-0005-0000-0000-000008040000}"/>
    <cellStyle name="_EGMCL STD BUDGET - APRIL 20_Limit Chart- CITI NA - October '09_Import Register (Unit-1)" xfId="2660" xr:uid="{00000000-0005-0000-0000-000009040000}"/>
    <cellStyle name="_EGMCL STD BUDGET - APRIL 20_Limit Chart- CITI NA - October '09_Import Register (Unit-1) 2" xfId="2661" xr:uid="{00000000-0005-0000-0000-00000A040000}"/>
    <cellStyle name="_EGMCL STD BUDGET - APRIL 20_Limit Chart- CITI NA - October '09_Summary OF Stock " xfId="295" xr:uid="{00000000-0005-0000-0000-00000B040000}"/>
    <cellStyle name="_EGMCL STD BUDGET - APRIL 20_Limit Chart- CITI NA - October '09_Summary OF Stock _~2136082" xfId="296" xr:uid="{00000000-0005-0000-0000-00000C040000}"/>
    <cellStyle name="_EGMCL STD BUDGET - APRIL 20_Limit Chart- CITI NA - October '09_Summary OF Stock _Addition Fixed Assets" xfId="297" xr:uid="{00000000-0005-0000-0000-00000D040000}"/>
    <cellStyle name="_EGMCL STD BUDGET - APRIL 20_Limit Chart- CITI NA - October '09_Summary OF Stock _Book2" xfId="298" xr:uid="{00000000-0005-0000-0000-00000E040000}"/>
    <cellStyle name="_EGMCL STD BUDGET - APRIL 20_Limit Chart- CITI NA - October '09_Summary OF Stock _Closing Stock of 31st August'10" xfId="299" xr:uid="{00000000-0005-0000-0000-00000F040000}"/>
    <cellStyle name="_EGMCL STD BUDGET - APRIL 20_Limit Chart- CITI NA - October '09_Summary OF Stock _Copy of Fabrics Closing Stock of 09-10" xfId="300" xr:uid="{00000000-0005-0000-0000-000010040000}"/>
    <cellStyle name="_EGMCL STD BUDGET - APRIL 20_Limit Chart- CITI NA - October '09_Summary OF Stock _Financial Statement - EGMCL 30th  June'10(New)" xfId="301" xr:uid="{00000000-0005-0000-0000-000011040000}"/>
    <cellStyle name="_EGMCL STD BUDGET - APRIL 20_Limit Chart- CITI NA - October '09_Summary OF Stock _Financial Statement - EGMCL 30th Sep '2010" xfId="302" xr:uid="{00000000-0005-0000-0000-000012040000}"/>
    <cellStyle name="_EGMCL STD BUDGET - APRIL 20_Limit Chart- CITI NA - October '09_Transit" xfId="303" xr:uid="{00000000-0005-0000-0000-000013040000}"/>
    <cellStyle name="_EGMCL STD BUDGET - APRIL 20_Limit Chart- CITI NA - October '09_Transit_~2136082" xfId="304" xr:uid="{00000000-0005-0000-0000-000014040000}"/>
    <cellStyle name="_EGMCL STD BUDGET - APRIL 20_Limit Chart- CITI NA - October '09_TrialBal 30th June '10-2" xfId="305" xr:uid="{00000000-0005-0000-0000-000015040000}"/>
    <cellStyle name="_EGMCL STD BUDGET - APRIL 20_Limit Chart HSBC- APRIL'10" xfId="306" xr:uid="{00000000-0005-0000-0000-000016040000}"/>
    <cellStyle name="_EGMCL STD BUDGET - APRIL 20_Limit Chart HSBC- APRIL'10_~2136082" xfId="307" xr:uid="{00000000-0005-0000-0000-000017040000}"/>
    <cellStyle name="_EGMCL STD BUDGET - APRIL 20_Limit Chart HSBC- APRIL'10_Addition Fixed Assets" xfId="308" xr:uid="{00000000-0005-0000-0000-000018040000}"/>
    <cellStyle name="_EGMCL STD BUDGET - APRIL 20_Limit Chart HSBC- APRIL'10_Book2" xfId="309" xr:uid="{00000000-0005-0000-0000-000019040000}"/>
    <cellStyle name="_EGMCL STD BUDGET - APRIL 20_Limit Chart HSBC- APRIL'10_Closing Stock of 31st August'10" xfId="310" xr:uid="{00000000-0005-0000-0000-00001A040000}"/>
    <cellStyle name="_EGMCL STD BUDGET - APRIL 20_Limit Chart HSBC- APRIL'10_Copy of Fabrics Closing Stock of 09-10" xfId="311" xr:uid="{00000000-0005-0000-0000-00001B040000}"/>
    <cellStyle name="_EGMCL STD BUDGET - APRIL 20_Limit Chart HSBC- APRIL'10_Financial Statement - EGMCL 30th  June'10(New)" xfId="312" xr:uid="{00000000-0005-0000-0000-00001C040000}"/>
    <cellStyle name="_EGMCL STD BUDGET - APRIL 20_Limit Chart HSBC- APRIL'10_Financial Statement - EGMCL 30th Sep '2010" xfId="313" xr:uid="{00000000-0005-0000-0000-00001D040000}"/>
    <cellStyle name="_EGMCL STD BUDGET - APRIL 20_Limit Chart HSBC- APRIL'10_Financial Statement - EGMCL dated 17.06.10" xfId="314" xr:uid="{00000000-0005-0000-0000-00001E040000}"/>
    <cellStyle name="_EGMCL STD BUDGET - APRIL 20_Limit Chart HSBC- APRIL'10_Financial Statement - EGMCL May'10" xfId="315" xr:uid="{00000000-0005-0000-0000-00001F040000}"/>
    <cellStyle name="_EGMCL STD BUDGET - APRIL 20_Limit Chart HSBC- APRIL'10_Summary OF Stock " xfId="316" xr:uid="{00000000-0005-0000-0000-000020040000}"/>
    <cellStyle name="_EGMCL STD BUDGET - APRIL 20_Limit Chart HSBC- APRIL'10_Summary OF Stock _~2136082" xfId="317" xr:uid="{00000000-0005-0000-0000-000021040000}"/>
    <cellStyle name="_EGMCL STD BUDGET - APRIL 20_Limit Chart HSBC- APRIL'10_Summary OF Stock _Addition Fixed Assets" xfId="318" xr:uid="{00000000-0005-0000-0000-000022040000}"/>
    <cellStyle name="_EGMCL STD BUDGET - APRIL 20_Limit Chart HSBC- APRIL'10_Summary OF Stock _Book2" xfId="319" xr:uid="{00000000-0005-0000-0000-000023040000}"/>
    <cellStyle name="_EGMCL STD BUDGET - APRIL 20_Limit Chart HSBC- APRIL'10_Summary OF Stock _Closing Stock of 31st August'10" xfId="320" xr:uid="{00000000-0005-0000-0000-000024040000}"/>
    <cellStyle name="_EGMCL STD BUDGET - APRIL 20_Limit Chart HSBC- APRIL'10_Summary OF Stock _Copy of Fabrics Closing Stock of 09-10" xfId="321" xr:uid="{00000000-0005-0000-0000-000025040000}"/>
    <cellStyle name="_EGMCL STD BUDGET - APRIL 20_Limit Chart HSBC- APRIL'10_Summary OF Stock _Financial Statement - EGMCL 30th  June'10(New)" xfId="322" xr:uid="{00000000-0005-0000-0000-000026040000}"/>
    <cellStyle name="_EGMCL STD BUDGET - APRIL 20_Limit Chart HSBC- APRIL'10_Summary OF Stock _Financial Statement - EGMCL 30th Sep '2010" xfId="323" xr:uid="{00000000-0005-0000-0000-000027040000}"/>
    <cellStyle name="_EGMCL STD BUDGET - APRIL 20_Limit Chart HSBC- APRIL'10_Summary Sheet " xfId="324" xr:uid="{00000000-0005-0000-0000-000028040000}"/>
    <cellStyle name="_EGMCL STD BUDGET - APRIL 20_Limit Chart HSBC- APRIL'10_Summary Sheet _~2136082" xfId="325" xr:uid="{00000000-0005-0000-0000-000029040000}"/>
    <cellStyle name="_EGMCL STD BUDGET - APRIL 20_Limit Chart HSBC- APRIL'10_Summary Sheet _Addition Fixed Assets" xfId="326" xr:uid="{00000000-0005-0000-0000-00002A040000}"/>
    <cellStyle name="_EGMCL STD BUDGET - APRIL 20_Limit Chart HSBC- APRIL'10_Summary Sheet _Book2" xfId="327" xr:uid="{00000000-0005-0000-0000-00002B040000}"/>
    <cellStyle name="_EGMCL STD BUDGET - APRIL 20_Limit Chart HSBC- APRIL'10_Summary Sheet _Closing Stock of 31st August'10" xfId="328" xr:uid="{00000000-0005-0000-0000-00002C040000}"/>
    <cellStyle name="_EGMCL STD BUDGET - APRIL 20_Limit Chart HSBC- APRIL'10_Summary Sheet _Copy of Fabrics Closing Stock of 09-10" xfId="329" xr:uid="{00000000-0005-0000-0000-00002D040000}"/>
    <cellStyle name="_EGMCL STD BUDGET - APRIL 20_Limit Chart HSBC- APRIL'10_Summary Sheet _Financial Statement - EGMCL 30th  June'10(New)" xfId="330" xr:uid="{00000000-0005-0000-0000-00002E040000}"/>
    <cellStyle name="_EGMCL STD BUDGET - APRIL 20_Limit Chart HSBC- APRIL'10_Summary Sheet _Financial Statement - EGMCL 30th Sep '2010" xfId="331" xr:uid="{00000000-0005-0000-0000-00002F040000}"/>
    <cellStyle name="_EGMCL STD BUDGET - APRIL 20_Limit Chart HSBC- APRIL'10_Summary Sheet _Financial Statement - EGMCL dated 17.06.10" xfId="332" xr:uid="{00000000-0005-0000-0000-000030040000}"/>
    <cellStyle name="_EGMCL STD BUDGET - APRIL 20_Limit Chart HSBC- APRIL'10_Summary Sheet _Financial Statement - EGMCL May'10" xfId="333" xr:uid="{00000000-0005-0000-0000-000031040000}"/>
    <cellStyle name="_EGMCL STD BUDGET - APRIL 20_Limit Chart HSBC- APRIL'10_Summary Sheet _Summary OF Stock " xfId="334" xr:uid="{00000000-0005-0000-0000-000032040000}"/>
    <cellStyle name="_EGMCL STD BUDGET - APRIL 20_Limit Chart HSBC- APRIL'10_Summary Sheet _TrialBal 30th June '10-2" xfId="335" xr:uid="{00000000-0005-0000-0000-000033040000}"/>
    <cellStyle name="_EGMCL STD BUDGET - APRIL 20_Limit Chart HSBC- APRIL'10_TrialBal 30th June '10-2" xfId="336" xr:uid="{00000000-0005-0000-0000-000034040000}"/>
    <cellStyle name="_EGMCL STD BUDGET - APRIL 20_Limit Chart HSBC- August '09" xfId="337" xr:uid="{00000000-0005-0000-0000-000035040000}"/>
    <cellStyle name="_EGMCL STD BUDGET - APRIL 20_Limit Chart HSBC- August '09 2" xfId="2662" xr:uid="{00000000-0005-0000-0000-000036040000}"/>
    <cellStyle name="_EGMCL STD BUDGET - APRIL 20_Limit Chart HSBC- August '09_~2136082" xfId="338" xr:uid="{00000000-0005-0000-0000-000037040000}"/>
    <cellStyle name="_EGMCL STD BUDGET - APRIL 20_Limit Chart HSBC- August '09_Addition Fixed Assets" xfId="339" xr:uid="{00000000-0005-0000-0000-000038040000}"/>
    <cellStyle name="_EGMCL STD BUDGET - APRIL 20_Limit Chart HSBC- August '09_Book2" xfId="340" xr:uid="{00000000-0005-0000-0000-000039040000}"/>
    <cellStyle name="_EGMCL STD BUDGET - APRIL 20_Limit Chart HSBC- August '09_Closing Stock of 31st August'10" xfId="341" xr:uid="{00000000-0005-0000-0000-00003A040000}"/>
    <cellStyle name="_EGMCL STD BUDGET - APRIL 20_Limit Chart HSBC- August '09_Copy of Fabrics Closing Stock of 09-10" xfId="342" xr:uid="{00000000-0005-0000-0000-00003B040000}"/>
    <cellStyle name="_EGMCL STD BUDGET - APRIL 20_Limit Chart HSBC- August '09_Financial Statement - EGMCL 30th  June'10(New)" xfId="343" xr:uid="{00000000-0005-0000-0000-00003C040000}"/>
    <cellStyle name="_EGMCL STD BUDGET - APRIL 20_Limit Chart HSBC- August '09_Financial Statement - EGMCL 30th Sep '2010" xfId="344" xr:uid="{00000000-0005-0000-0000-00003D040000}"/>
    <cellStyle name="_EGMCL STD BUDGET - APRIL 20_Limit Chart HSBC- August '09_Financial Statement - EGMCL dated 17.06.10" xfId="345" xr:uid="{00000000-0005-0000-0000-00003E040000}"/>
    <cellStyle name="_EGMCL STD BUDGET - APRIL 20_Limit Chart HSBC- August '09_Financial Statement - EGMCL May'10" xfId="346" xr:uid="{00000000-0005-0000-0000-00003F040000}"/>
    <cellStyle name="_EGMCL STD BUDGET - APRIL 20_Limit Chart HSBC- August '09_Import Register (Unit-1)" xfId="2663" xr:uid="{00000000-0005-0000-0000-000040040000}"/>
    <cellStyle name="_EGMCL STD BUDGET - APRIL 20_Limit Chart HSBC- August '09_Import Register (Unit-1) 2" xfId="2664" xr:uid="{00000000-0005-0000-0000-000041040000}"/>
    <cellStyle name="_EGMCL STD BUDGET - APRIL 20_Limit Chart HSBC- August '09_Summary OF Stock " xfId="347" xr:uid="{00000000-0005-0000-0000-000042040000}"/>
    <cellStyle name="_EGMCL STD BUDGET - APRIL 20_Limit Chart HSBC- August '09_Summary OF Stock _~2136082" xfId="348" xr:uid="{00000000-0005-0000-0000-000043040000}"/>
    <cellStyle name="_EGMCL STD BUDGET - APRIL 20_Limit Chart HSBC- August '09_Summary OF Stock _Addition Fixed Assets" xfId="349" xr:uid="{00000000-0005-0000-0000-000044040000}"/>
    <cellStyle name="_EGMCL STD BUDGET - APRIL 20_Limit Chart HSBC- August '09_Summary OF Stock _Book2" xfId="350" xr:uid="{00000000-0005-0000-0000-000045040000}"/>
    <cellStyle name="_EGMCL STD BUDGET - APRIL 20_Limit Chart HSBC- August '09_Summary OF Stock _Closing Stock of 31st August'10" xfId="351" xr:uid="{00000000-0005-0000-0000-000046040000}"/>
    <cellStyle name="_EGMCL STD BUDGET - APRIL 20_Limit Chart HSBC- August '09_Summary OF Stock _Copy of Fabrics Closing Stock of 09-10" xfId="352" xr:uid="{00000000-0005-0000-0000-000047040000}"/>
    <cellStyle name="_EGMCL STD BUDGET - APRIL 20_Limit Chart HSBC- August '09_Summary OF Stock _Financial Statement - EGMCL 30th  June'10(New)" xfId="353" xr:uid="{00000000-0005-0000-0000-000048040000}"/>
    <cellStyle name="_EGMCL STD BUDGET - APRIL 20_Limit Chart HSBC- August '09_Summary OF Stock _Financial Statement - EGMCL 30th Sep '2010" xfId="354" xr:uid="{00000000-0005-0000-0000-000049040000}"/>
    <cellStyle name="_EGMCL STD BUDGET - APRIL 20_Limit Chart HSBC- August '09_Summary Sheet " xfId="355" xr:uid="{00000000-0005-0000-0000-00004A040000}"/>
    <cellStyle name="_EGMCL STD BUDGET - APRIL 20_Limit Chart HSBC- August '09_Summary Sheet _~2136082" xfId="356" xr:uid="{00000000-0005-0000-0000-00004B040000}"/>
    <cellStyle name="_EGMCL STD BUDGET - APRIL 20_Limit Chart HSBC- August '09_Summary Sheet _Addition Fixed Assets" xfId="357" xr:uid="{00000000-0005-0000-0000-00004C040000}"/>
    <cellStyle name="_EGMCL STD BUDGET - APRIL 20_Limit Chart HSBC- August '09_Summary Sheet _Book2" xfId="358" xr:uid="{00000000-0005-0000-0000-00004D040000}"/>
    <cellStyle name="_EGMCL STD BUDGET - APRIL 20_Limit Chart HSBC- August '09_Summary Sheet _Closing Stock of 31st August'10" xfId="359" xr:uid="{00000000-0005-0000-0000-00004E040000}"/>
    <cellStyle name="_EGMCL STD BUDGET - APRIL 20_Limit Chart HSBC- August '09_Summary Sheet _Copy of Fabrics Closing Stock of 09-10" xfId="360" xr:uid="{00000000-0005-0000-0000-00004F040000}"/>
    <cellStyle name="_EGMCL STD BUDGET - APRIL 20_Limit Chart HSBC- August '09_Summary Sheet _Financial Statement - EGMCL 30th  June'10(New)" xfId="361" xr:uid="{00000000-0005-0000-0000-000050040000}"/>
    <cellStyle name="_EGMCL STD BUDGET - APRIL 20_Limit Chart HSBC- August '09_Summary Sheet _Financial Statement - EGMCL 30th Sep '2010" xfId="362" xr:uid="{00000000-0005-0000-0000-000051040000}"/>
    <cellStyle name="_EGMCL STD BUDGET - APRIL 20_Limit Chart HSBC- August '09_Summary Sheet _Financial Statement - EGMCL dated 17.06.10" xfId="363" xr:uid="{00000000-0005-0000-0000-000052040000}"/>
    <cellStyle name="_EGMCL STD BUDGET - APRIL 20_Limit Chart HSBC- August '09_Summary Sheet _Financial Statement - EGMCL May'10" xfId="364" xr:uid="{00000000-0005-0000-0000-000053040000}"/>
    <cellStyle name="_EGMCL STD BUDGET - APRIL 20_Limit Chart HSBC- August '09_Summary Sheet _Summary OF Stock " xfId="365" xr:uid="{00000000-0005-0000-0000-000054040000}"/>
    <cellStyle name="_EGMCL STD BUDGET - APRIL 20_Limit Chart HSBC- August '09_Summary Sheet _TrialBal 30th June '10-2" xfId="366" xr:uid="{00000000-0005-0000-0000-000055040000}"/>
    <cellStyle name="_EGMCL STD BUDGET - APRIL 20_Limit Chart HSBC- August '09_Transit" xfId="367" xr:uid="{00000000-0005-0000-0000-000056040000}"/>
    <cellStyle name="_EGMCL STD BUDGET - APRIL 20_Limit Chart HSBC- August '09_Transit_~2136082" xfId="368" xr:uid="{00000000-0005-0000-0000-000057040000}"/>
    <cellStyle name="_EGMCL STD BUDGET - APRIL 20_Limit Chart HSBC- August '09_Transit_Closing Stock of 31st August'10" xfId="369" xr:uid="{00000000-0005-0000-0000-000058040000}"/>
    <cellStyle name="_EGMCL STD BUDGET - APRIL 20_Limit Chart HSBC- August '09_Transit_Closing Stock of 31st August'10_~2136082" xfId="370" xr:uid="{00000000-0005-0000-0000-000059040000}"/>
    <cellStyle name="_EGMCL STD BUDGET - APRIL 20_Limit Chart HSBC- August '09_TrialBal 30th June '10-2" xfId="371" xr:uid="{00000000-0005-0000-0000-00005A040000}"/>
    <cellStyle name="_EGMCL STD BUDGET - APRIL 20_Limit Chart HSBC- Dec'09" xfId="2665" xr:uid="{00000000-0005-0000-0000-00005B040000}"/>
    <cellStyle name="_EGMCL STD BUDGET - APRIL 20_Limit Chart HSBC- Dec'09 2" xfId="2666" xr:uid="{00000000-0005-0000-0000-00005C040000}"/>
    <cellStyle name="_EGMCL STD BUDGET - APRIL 20_Limit Chart HSBC- Dec'09_Import Register (Unit-1)" xfId="2667" xr:uid="{00000000-0005-0000-0000-00005D040000}"/>
    <cellStyle name="_EGMCL STD BUDGET - APRIL 20_Limit Chart HSBC- Dec'09_Import Register (Unit-1) 2" xfId="2668" xr:uid="{00000000-0005-0000-0000-00005E040000}"/>
    <cellStyle name="_EGMCL STD BUDGET - APRIL 20_Limit Chart HSBC- Jan'10" xfId="2669" xr:uid="{00000000-0005-0000-0000-00005F040000}"/>
    <cellStyle name="_EGMCL STD BUDGET - APRIL 20_Limit Chart HSBC- July '09" xfId="372" xr:uid="{00000000-0005-0000-0000-000060040000}"/>
    <cellStyle name="_EGMCL STD BUDGET - APRIL 20_Limit Chart HSBC- July '09 2" xfId="2670" xr:uid="{00000000-0005-0000-0000-000061040000}"/>
    <cellStyle name="_EGMCL STD BUDGET - APRIL 20_Limit Chart HSBC- July '09_~2136082" xfId="373" xr:uid="{00000000-0005-0000-0000-000062040000}"/>
    <cellStyle name="_EGMCL STD BUDGET - APRIL 20_Limit Chart HSBC- July '09_Addition Fixed Assets" xfId="374" xr:uid="{00000000-0005-0000-0000-000063040000}"/>
    <cellStyle name="_EGMCL STD BUDGET - APRIL 20_Limit Chart HSBC- July '09_Book2" xfId="375" xr:uid="{00000000-0005-0000-0000-000064040000}"/>
    <cellStyle name="_EGMCL STD BUDGET - APRIL 20_Limit Chart HSBC- July '09_Closing Stock of 31st August'10" xfId="376" xr:uid="{00000000-0005-0000-0000-000065040000}"/>
    <cellStyle name="_EGMCL STD BUDGET - APRIL 20_Limit Chart HSBC- July '09_Copy of Fabrics Closing Stock of 09-10" xfId="377" xr:uid="{00000000-0005-0000-0000-000066040000}"/>
    <cellStyle name="_EGMCL STD BUDGET - APRIL 20_Limit Chart HSBC- July '09_Financial Statement - EGMCL 30th  June'10(New)" xfId="378" xr:uid="{00000000-0005-0000-0000-000067040000}"/>
    <cellStyle name="_EGMCL STD BUDGET - APRIL 20_Limit Chart HSBC- July '09_Financial Statement - EGMCL 30th Sep '2010" xfId="379" xr:uid="{00000000-0005-0000-0000-000068040000}"/>
    <cellStyle name="_EGMCL STD BUDGET - APRIL 20_Limit Chart HSBC- July '09_Financial Statement - EGMCL dated 17.06.10" xfId="380" xr:uid="{00000000-0005-0000-0000-000069040000}"/>
    <cellStyle name="_EGMCL STD BUDGET - APRIL 20_Limit Chart HSBC- July '09_Financial Statement - EGMCL May'10" xfId="381" xr:uid="{00000000-0005-0000-0000-00006A040000}"/>
    <cellStyle name="_EGMCL STD BUDGET - APRIL 20_Limit Chart HSBC- July '09_Import Register (Unit-1)" xfId="2671" xr:uid="{00000000-0005-0000-0000-00006B040000}"/>
    <cellStyle name="_EGMCL STD BUDGET - APRIL 20_Limit Chart HSBC- July '09_Import Register (Unit-1) 2" xfId="2672" xr:uid="{00000000-0005-0000-0000-00006C040000}"/>
    <cellStyle name="_EGMCL STD BUDGET - APRIL 20_Limit Chart HSBC- July '09_Summary OF Stock " xfId="382" xr:uid="{00000000-0005-0000-0000-00006D040000}"/>
    <cellStyle name="_EGMCL STD BUDGET - APRIL 20_Limit Chart HSBC- July '09_Summary OF Stock _~2136082" xfId="383" xr:uid="{00000000-0005-0000-0000-00006E040000}"/>
    <cellStyle name="_EGMCL STD BUDGET - APRIL 20_Limit Chart HSBC- July '09_Summary OF Stock _Addition Fixed Assets" xfId="384" xr:uid="{00000000-0005-0000-0000-00006F040000}"/>
    <cellStyle name="_EGMCL STD BUDGET - APRIL 20_Limit Chart HSBC- July '09_Summary OF Stock _Book2" xfId="385" xr:uid="{00000000-0005-0000-0000-000070040000}"/>
    <cellStyle name="_EGMCL STD BUDGET - APRIL 20_Limit Chart HSBC- July '09_Summary OF Stock _Closing Stock of 31st August'10" xfId="386" xr:uid="{00000000-0005-0000-0000-000071040000}"/>
    <cellStyle name="_EGMCL STD BUDGET - APRIL 20_Limit Chart HSBC- July '09_Summary OF Stock _Copy of Fabrics Closing Stock of 09-10" xfId="387" xr:uid="{00000000-0005-0000-0000-000072040000}"/>
    <cellStyle name="_EGMCL STD BUDGET - APRIL 20_Limit Chart HSBC- July '09_Summary OF Stock _Financial Statement - EGMCL 30th  June'10(New)" xfId="388" xr:uid="{00000000-0005-0000-0000-000073040000}"/>
    <cellStyle name="_EGMCL STD BUDGET - APRIL 20_Limit Chart HSBC- July '09_Summary OF Stock _Financial Statement - EGMCL 30th Sep '2010" xfId="389" xr:uid="{00000000-0005-0000-0000-000074040000}"/>
    <cellStyle name="_EGMCL STD BUDGET - APRIL 20_Limit Chart HSBC- July '09_Summary Sheet " xfId="390" xr:uid="{00000000-0005-0000-0000-000075040000}"/>
    <cellStyle name="_EGMCL STD BUDGET - APRIL 20_Limit Chart HSBC- July '09_Summary Sheet _~2136082" xfId="391" xr:uid="{00000000-0005-0000-0000-000076040000}"/>
    <cellStyle name="_EGMCL STD BUDGET - APRIL 20_Limit Chart HSBC- July '09_Summary Sheet _Addition Fixed Assets" xfId="392" xr:uid="{00000000-0005-0000-0000-000077040000}"/>
    <cellStyle name="_EGMCL STD BUDGET - APRIL 20_Limit Chart HSBC- July '09_Summary Sheet _Book2" xfId="393" xr:uid="{00000000-0005-0000-0000-000078040000}"/>
    <cellStyle name="_EGMCL STD BUDGET - APRIL 20_Limit Chart HSBC- July '09_Summary Sheet _Closing Stock of 31st August'10" xfId="394" xr:uid="{00000000-0005-0000-0000-000079040000}"/>
    <cellStyle name="_EGMCL STD BUDGET - APRIL 20_Limit Chart HSBC- July '09_Summary Sheet _Copy of Fabrics Closing Stock of 09-10" xfId="395" xr:uid="{00000000-0005-0000-0000-00007A040000}"/>
    <cellStyle name="_EGMCL STD BUDGET - APRIL 20_Limit Chart HSBC- July '09_Summary Sheet _Financial Statement - EGMCL 30th  June'10(New)" xfId="396" xr:uid="{00000000-0005-0000-0000-00007B040000}"/>
    <cellStyle name="_EGMCL STD BUDGET - APRIL 20_Limit Chart HSBC- July '09_Summary Sheet _Financial Statement - EGMCL 30th Sep '2010" xfId="397" xr:uid="{00000000-0005-0000-0000-00007C040000}"/>
    <cellStyle name="_EGMCL STD BUDGET - APRIL 20_Limit Chart HSBC- July '09_Summary Sheet _Financial Statement - EGMCL dated 17.06.10" xfId="398" xr:uid="{00000000-0005-0000-0000-00007D040000}"/>
    <cellStyle name="_EGMCL STD BUDGET - APRIL 20_Limit Chart HSBC- July '09_Summary Sheet _Financial Statement - EGMCL May'10" xfId="399" xr:uid="{00000000-0005-0000-0000-00007E040000}"/>
    <cellStyle name="_EGMCL STD BUDGET - APRIL 20_Limit Chart HSBC- July '09_Summary Sheet _Summary OF Stock " xfId="400" xr:uid="{00000000-0005-0000-0000-00007F040000}"/>
    <cellStyle name="_EGMCL STD BUDGET - APRIL 20_Limit Chart HSBC- July '09_Summary Sheet _TrialBal 30th June '10-2" xfId="401" xr:uid="{00000000-0005-0000-0000-000080040000}"/>
    <cellStyle name="_EGMCL STD BUDGET - APRIL 20_Limit Chart HSBC- July '09_Transit" xfId="402" xr:uid="{00000000-0005-0000-0000-000081040000}"/>
    <cellStyle name="_EGMCL STD BUDGET - APRIL 20_Limit Chart HSBC- July '09_Transit_~2136082" xfId="403" xr:uid="{00000000-0005-0000-0000-000082040000}"/>
    <cellStyle name="_EGMCL STD BUDGET - APRIL 20_Limit Chart HSBC- July '09_Transit_Closing Stock of 31st August'10" xfId="404" xr:uid="{00000000-0005-0000-0000-000083040000}"/>
    <cellStyle name="_EGMCL STD BUDGET - APRIL 20_Limit Chart HSBC- July '09_Transit_Closing Stock of 31st August'10_~2136082" xfId="405" xr:uid="{00000000-0005-0000-0000-000084040000}"/>
    <cellStyle name="_EGMCL STD BUDGET - APRIL 20_Limit Chart HSBC- July '09_TrialBal 30th June '10-2" xfId="406" xr:uid="{00000000-0005-0000-0000-000085040000}"/>
    <cellStyle name="_EGMCL STD BUDGET - APRIL 20_Limit Chart HSBC- July'10" xfId="407" xr:uid="{00000000-0005-0000-0000-000086040000}"/>
    <cellStyle name="_EGMCL STD BUDGET - APRIL 20_Limit Chart HSBC- July'10_~2136082" xfId="408" xr:uid="{00000000-0005-0000-0000-000087040000}"/>
    <cellStyle name="_EGMCL STD BUDGET - APRIL 20_Limit Chart HSBC- July'10_Closing Stock of 31st August'10" xfId="409" xr:uid="{00000000-0005-0000-0000-000088040000}"/>
    <cellStyle name="_EGMCL STD BUDGET - APRIL 20_Limit Chart HSBC- July'10_Closing Stock of 31st August'10_~2136082" xfId="410" xr:uid="{00000000-0005-0000-0000-000089040000}"/>
    <cellStyle name="_EGMCL STD BUDGET - APRIL 20_Limit Chart HSBC- June '09" xfId="5950" xr:uid="{00000000-0005-0000-0000-00008A040000}"/>
    <cellStyle name="_EGMCL STD BUDGET - APRIL 20_Limit Chart HSBC- June '09 2" xfId="7702" xr:uid="{00000000-0005-0000-0000-00008B040000}"/>
    <cellStyle name="_EGMCL STD BUDGET - APRIL 20_Limit Chart HSBC- June '09_BANK POSITION FOR ALL BANK ( CITI, HSBC &amp; SCB )" xfId="5951" xr:uid="{00000000-0005-0000-0000-00008C040000}"/>
    <cellStyle name="_EGMCL STD BUDGET - APRIL 20_Limit Chart HSBC- June '09_BANK POSITION FOR ALL BANK ( CITI, HSBC &amp; SCB ) 2" xfId="5952" xr:uid="{00000000-0005-0000-0000-00008D040000}"/>
    <cellStyle name="_EGMCL STD BUDGET - APRIL 20_Limit Chart HSBC- June '09_BANK POSITION FOR ALL BANK ( CITI, HSBC &amp; SCB ) 3" xfId="5953" xr:uid="{00000000-0005-0000-0000-00008E040000}"/>
    <cellStyle name="_EGMCL STD BUDGET - APRIL 20_Limit Chart HSBC- June '09_BANK POSITION FOR ALL BANK ( CITI, HSBC &amp; SCB ) 4" xfId="5954" xr:uid="{00000000-0005-0000-0000-00008F040000}"/>
    <cellStyle name="_EGMCL STD BUDGET - APRIL 20_Limit Chart HSBC- June '09_BANK POSITION FOR ALL BANK ( CITI, HSBC &amp; SCB ) 5" xfId="5955" xr:uid="{00000000-0005-0000-0000-000090040000}"/>
    <cellStyle name="_EGMCL STD BUDGET - APRIL 20_Limit Chart HSBC- June '09_BANK POSITION FOR ALL BANK ( CITI, HSBC &amp; SCB )_Copy of HSBC MOB  Month of April ,2012 ( Final )" xfId="7703" xr:uid="{00000000-0005-0000-0000-000091040000}"/>
    <cellStyle name="_EGMCL STD BUDGET - APRIL 20_Limit Chart HSBC- June '09_BANK POSITION FOR ALL BANK ( CITI, HSBC &amp; SCB )_Copy of HSBC MOB  Month of April ,2012 ( Final ) 2" xfId="7704" xr:uid="{00000000-0005-0000-0000-000092040000}"/>
    <cellStyle name="_EGMCL STD BUDGET - APRIL 20_Limit Chart HSBC- June '09_BANK POSITION FOR ALL BANK ( CITI, HSBC &amp; SCB )_SCB MOB Month Of May  ,2012 - ( Final )" xfId="7705" xr:uid="{00000000-0005-0000-0000-000093040000}"/>
    <cellStyle name="_EGMCL STD BUDGET - APRIL 20_Limit Chart HSBC- June '09_BANK POSITION FOR ALL BANK ( CITI, HSBC &amp; SCB )_SCB MOB Month Of May  ,2012 - ( Final ) 2" xfId="7706" xr:uid="{00000000-0005-0000-0000-000094040000}"/>
    <cellStyle name="_EGMCL STD BUDGET - APRIL 20_Limit Chart HSBC- June '09_BANK POSITION FOR ALL BANK ( CITI, HSBC , SCB &amp; EBL )" xfId="5956" xr:uid="{00000000-0005-0000-0000-000095040000}"/>
    <cellStyle name="_EGMCL STD BUDGET - APRIL 20_Limit Chart HSBC- June '09_BANK POSITION FOR ALL BANK ( CITI, HSBC , SCB &amp; EBL ) 2" xfId="7707" xr:uid="{00000000-0005-0000-0000-000096040000}"/>
    <cellStyle name="_EGMCL STD BUDGET - APRIL 20_Limit Chart HSBC- June '09_BANK POSITION FOR ALL BANK ( CITI, HSBC , SCB &amp; EBL )_Copy of HSBC MOB  Month of April ,2012 ( Final )" xfId="7708" xr:uid="{00000000-0005-0000-0000-000097040000}"/>
    <cellStyle name="_EGMCL STD BUDGET - APRIL 20_Limit Chart HSBC- June '09_BANK POSITION FOR ALL BANK ( CITI, HSBC , SCB &amp; EBL )_Copy of HSBC MOB  Month of April ,2012 ( Final ) 2" xfId="7709" xr:uid="{00000000-0005-0000-0000-000098040000}"/>
    <cellStyle name="_EGMCL STD BUDGET - APRIL 20_Limit Chart HSBC- June '09_BANK POSITION FOR ALL BANK ( CITI, HSBC , SCB &amp; EBL )_SCB MOB Month Of May  ,2012 - ( Final )" xfId="7710" xr:uid="{00000000-0005-0000-0000-000099040000}"/>
    <cellStyle name="_EGMCL STD BUDGET - APRIL 20_Limit Chart HSBC- June '09_BANK POSITION FOR ALL BANK ( CITI, HSBC , SCB &amp; EBL )_SCB MOB Month Of May  ,2012 - ( Final ) 2" xfId="7711" xr:uid="{00000000-0005-0000-0000-00009A040000}"/>
    <cellStyle name="_EGMCL STD BUDGET - APRIL 20_Limit Chart HSBC- June '09_Citi MOB - June, 2011 ( Final )- REVISED" xfId="5957" xr:uid="{00000000-0005-0000-0000-00009B040000}"/>
    <cellStyle name="_EGMCL STD BUDGET - APRIL 20_Limit Chart HSBC- June '09_CITI MOB  Month of December 2011- Final" xfId="5958" xr:uid="{00000000-0005-0000-0000-00009C040000}"/>
    <cellStyle name="_EGMCL STD BUDGET - APRIL 20_Limit Chart HSBC- June '09_EGMCL-FUND-PLAN-CITI" xfId="5959" xr:uid="{00000000-0005-0000-0000-00009D040000}"/>
    <cellStyle name="_EGMCL STD BUDGET - APRIL 20_Limit Chart HSBC- June '09_EGMCL-FUND-PLAN-CITI -1" xfId="5960" xr:uid="{00000000-0005-0000-0000-00009E040000}"/>
    <cellStyle name="_EGMCL STD BUDGET - APRIL 20_Limit Chart HSBC- June '09_EGMCL-FUND-PLAN-CITI -1 2" xfId="5961" xr:uid="{00000000-0005-0000-0000-00009F040000}"/>
    <cellStyle name="_EGMCL STD BUDGET - APRIL 20_Limit Chart HSBC- June '09_EGMCL-FUND-PLAN-CITI -1 3" xfId="5962" xr:uid="{00000000-0005-0000-0000-0000A0040000}"/>
    <cellStyle name="_EGMCL STD BUDGET - APRIL 20_Limit Chart HSBC- June '09_EGMCL-FUND-PLAN-CITI_1" xfId="5963" xr:uid="{00000000-0005-0000-0000-0000A1040000}"/>
    <cellStyle name="_EGMCL STD BUDGET - APRIL 20_Limit Chart HSBC- June '09_EGMCL-FUND-PLAN-CITI_1 2" xfId="5964" xr:uid="{00000000-0005-0000-0000-0000A2040000}"/>
    <cellStyle name="_EGMCL STD BUDGET - APRIL 20_Limit Chart HSBC- June '09_EGMCL-FUND-PLAN-CITI_1 3" xfId="5965" xr:uid="{00000000-0005-0000-0000-0000A3040000}"/>
    <cellStyle name="_EGMCL STD BUDGET - APRIL 20_Limit Chart HSBC- June '09_EGMCL-FUND-PLAN-CITI_Citi MOB - June, 2011 ( Final )- REVISED" xfId="5966" xr:uid="{00000000-0005-0000-0000-0000A4040000}"/>
    <cellStyle name="_EGMCL STD BUDGET - APRIL 20_Limit Chart HSBC- June '09_June Export" xfId="5967" xr:uid="{00000000-0005-0000-0000-0000A5040000}"/>
    <cellStyle name="_EGMCL STD BUDGET - APRIL 20_Limit Chart HSBC- June '09_June Export 2" xfId="5968" xr:uid="{00000000-0005-0000-0000-0000A6040000}"/>
    <cellStyle name="_EGMCL STD BUDGET - APRIL 20_Limit Chart HSBC- June '09_June Export 3" xfId="5969" xr:uid="{00000000-0005-0000-0000-0000A7040000}"/>
    <cellStyle name="_EGMCL STD BUDGET - APRIL 20_Limit Chart HSBC- June '09_June Export 4" xfId="5970" xr:uid="{00000000-0005-0000-0000-0000A8040000}"/>
    <cellStyle name="_EGMCL STD BUDGET - APRIL 20_Limit Chart HSBC- June '09_June Export 5" xfId="5971" xr:uid="{00000000-0005-0000-0000-0000A9040000}"/>
    <cellStyle name="_EGMCL STD BUDGET - APRIL 20_Limit Chart HSBC- June '09_June Export_Copy of HSBC MOB  Month of April ,2012 ( Final )" xfId="7712" xr:uid="{00000000-0005-0000-0000-0000AA040000}"/>
    <cellStyle name="_EGMCL STD BUDGET - APRIL 20_Limit Chart HSBC- June '09_June Export_Copy of HSBC MOB  Month of April ,2012 ( Final ) 2" xfId="7713" xr:uid="{00000000-0005-0000-0000-0000AB040000}"/>
    <cellStyle name="_EGMCL STD BUDGET - APRIL 20_Limit Chart HSBC- June '09_June Export_SCB MOB Month Of May  ,2012 - ( Final )" xfId="7714" xr:uid="{00000000-0005-0000-0000-0000AC040000}"/>
    <cellStyle name="_EGMCL STD BUDGET - APRIL 20_Limit Chart HSBC- June '09_June Export_SCB MOB Month Of May  ,2012 - ( Final ) 2" xfId="7715" xr:uid="{00000000-0005-0000-0000-0000AD040000}"/>
    <cellStyle name="_EGMCL STD BUDGET - APRIL 20_Limit Chart HSBC- June '09_June Import" xfId="5972" xr:uid="{00000000-0005-0000-0000-0000AE040000}"/>
    <cellStyle name="_EGMCL STD BUDGET - APRIL 20_Limit Chart HSBC- June '09_June Import 2" xfId="5973" xr:uid="{00000000-0005-0000-0000-0000AF040000}"/>
    <cellStyle name="_EGMCL STD BUDGET - APRIL 20_Limit Chart HSBC- June '09_June Import 3" xfId="5974" xr:uid="{00000000-0005-0000-0000-0000B0040000}"/>
    <cellStyle name="_EGMCL STD BUDGET - APRIL 20_Limit Chart HSBC- June '09_June Import 4" xfId="5975" xr:uid="{00000000-0005-0000-0000-0000B1040000}"/>
    <cellStyle name="_EGMCL STD BUDGET - APRIL 20_Limit Chart HSBC- June '09_June Import 5" xfId="5976" xr:uid="{00000000-0005-0000-0000-0000B2040000}"/>
    <cellStyle name="_EGMCL STD BUDGET - APRIL 20_Limit Chart HSBC- June '09_June Import_Copy of HSBC MOB  Month of April ,2012 ( Final )" xfId="7716" xr:uid="{00000000-0005-0000-0000-0000B3040000}"/>
    <cellStyle name="_EGMCL STD BUDGET - APRIL 20_Limit Chart HSBC- June '09_June Import_Copy of HSBC MOB  Month of April ,2012 ( Final ) 2" xfId="7717" xr:uid="{00000000-0005-0000-0000-0000B4040000}"/>
    <cellStyle name="_EGMCL STD BUDGET - APRIL 20_Limit Chart HSBC- June '09_June Import_SCB MOB Month Of May  ,2012 - ( Final )" xfId="7718" xr:uid="{00000000-0005-0000-0000-0000B5040000}"/>
    <cellStyle name="_EGMCL STD BUDGET - APRIL 20_Limit Chart HSBC- June '09_June Import_SCB MOB Month Of May  ,2012 - ( Final ) 2" xfId="7719" xr:uid="{00000000-0005-0000-0000-0000B6040000}"/>
    <cellStyle name="_EGMCL STD BUDGET - APRIL 20_Limit Chart HSBC- June'10" xfId="2673" xr:uid="{00000000-0005-0000-0000-0000B7040000}"/>
    <cellStyle name="_EGMCL STD BUDGET - APRIL 20_Limit Chart HSBC- MARCH'10" xfId="2674" xr:uid="{00000000-0005-0000-0000-0000B8040000}"/>
    <cellStyle name="_EGMCL STD BUDGET - APRIL 20_Limit Chart HSBC- MAY'10" xfId="2675" xr:uid="{00000000-0005-0000-0000-0000B9040000}"/>
    <cellStyle name="_EGMCL STD BUDGET - APRIL 20_Limit Chart HSBC- October '09" xfId="411" xr:uid="{00000000-0005-0000-0000-0000BA040000}"/>
    <cellStyle name="_EGMCL STD BUDGET - APRIL 20_Limit Chart HSBC- October '09 2" xfId="2676" xr:uid="{00000000-0005-0000-0000-0000BB040000}"/>
    <cellStyle name="_EGMCL STD BUDGET - APRIL 20_Limit Chart HSBC- October '09_~2136082" xfId="412" xr:uid="{00000000-0005-0000-0000-0000BC040000}"/>
    <cellStyle name="_EGMCL STD BUDGET - APRIL 20_Limit Chart HSBC- October '09_Addition Fixed Assets" xfId="413" xr:uid="{00000000-0005-0000-0000-0000BD040000}"/>
    <cellStyle name="_EGMCL STD BUDGET - APRIL 20_Limit Chart HSBC- October '09_Book2" xfId="414" xr:uid="{00000000-0005-0000-0000-0000BE040000}"/>
    <cellStyle name="_EGMCL STD BUDGET - APRIL 20_Limit Chart HSBC- October '09_Closing Stock of 31st August'10" xfId="415" xr:uid="{00000000-0005-0000-0000-0000BF040000}"/>
    <cellStyle name="_EGMCL STD BUDGET - APRIL 20_Limit Chart HSBC- October '09_Copy of Fabrics Closing Stock of 09-10" xfId="416" xr:uid="{00000000-0005-0000-0000-0000C0040000}"/>
    <cellStyle name="_EGMCL STD BUDGET - APRIL 20_Limit Chart HSBC- October '09_Financial Statement - EGMCL 30th  June'10(New)" xfId="417" xr:uid="{00000000-0005-0000-0000-0000C1040000}"/>
    <cellStyle name="_EGMCL STD BUDGET - APRIL 20_Limit Chart HSBC- October '09_Financial Statement - EGMCL 30th Sep '2010" xfId="418" xr:uid="{00000000-0005-0000-0000-0000C2040000}"/>
    <cellStyle name="_EGMCL STD BUDGET - APRIL 20_Limit Chart HSBC- October '09_Financial Statement - EGMCL dated 17.06.10" xfId="419" xr:uid="{00000000-0005-0000-0000-0000C3040000}"/>
    <cellStyle name="_EGMCL STD BUDGET - APRIL 20_Limit Chart HSBC- October '09_Financial Statement - EGMCL May'10" xfId="420" xr:uid="{00000000-0005-0000-0000-0000C4040000}"/>
    <cellStyle name="_EGMCL STD BUDGET - APRIL 20_Limit Chart HSBC- October '09_Import Register (Unit-1)" xfId="2677" xr:uid="{00000000-0005-0000-0000-0000C5040000}"/>
    <cellStyle name="_EGMCL STD BUDGET - APRIL 20_Limit Chart HSBC- October '09_Import Register (Unit-1) 2" xfId="2678" xr:uid="{00000000-0005-0000-0000-0000C6040000}"/>
    <cellStyle name="_EGMCL STD BUDGET - APRIL 20_Limit Chart HSBC- October '09_Summary OF Stock " xfId="421" xr:uid="{00000000-0005-0000-0000-0000C7040000}"/>
    <cellStyle name="_EGMCL STD BUDGET - APRIL 20_Limit Chart HSBC- October '09_Summary OF Stock _~2136082" xfId="422" xr:uid="{00000000-0005-0000-0000-0000C8040000}"/>
    <cellStyle name="_EGMCL STD BUDGET - APRIL 20_Limit Chart HSBC- October '09_Summary OF Stock _Addition Fixed Assets" xfId="423" xr:uid="{00000000-0005-0000-0000-0000C9040000}"/>
    <cellStyle name="_EGMCL STD BUDGET - APRIL 20_Limit Chart HSBC- October '09_Summary OF Stock _Book2" xfId="424" xr:uid="{00000000-0005-0000-0000-0000CA040000}"/>
    <cellStyle name="_EGMCL STD BUDGET - APRIL 20_Limit Chart HSBC- October '09_Summary OF Stock _Closing Stock of 31st August'10" xfId="425" xr:uid="{00000000-0005-0000-0000-0000CB040000}"/>
    <cellStyle name="_EGMCL STD BUDGET - APRIL 20_Limit Chart HSBC- October '09_Summary OF Stock _Copy of Fabrics Closing Stock of 09-10" xfId="426" xr:uid="{00000000-0005-0000-0000-0000CC040000}"/>
    <cellStyle name="_EGMCL STD BUDGET - APRIL 20_Limit Chart HSBC- October '09_Summary OF Stock _Financial Statement - EGMCL 30th  June'10(New)" xfId="427" xr:uid="{00000000-0005-0000-0000-0000CD040000}"/>
    <cellStyle name="_EGMCL STD BUDGET - APRIL 20_Limit Chart HSBC- October '09_Summary OF Stock _Financial Statement - EGMCL 30th Sep '2010" xfId="428" xr:uid="{00000000-0005-0000-0000-0000CE040000}"/>
    <cellStyle name="_EGMCL STD BUDGET - APRIL 20_Limit Chart HSBC- October '09_Summary Sheet " xfId="429" xr:uid="{00000000-0005-0000-0000-0000CF040000}"/>
    <cellStyle name="_EGMCL STD BUDGET - APRIL 20_Limit Chart HSBC- October '09_Summary Sheet _~2136082" xfId="430" xr:uid="{00000000-0005-0000-0000-0000D0040000}"/>
    <cellStyle name="_EGMCL STD BUDGET - APRIL 20_Limit Chart HSBC- October '09_Summary Sheet _Addition Fixed Assets" xfId="431" xr:uid="{00000000-0005-0000-0000-0000D1040000}"/>
    <cellStyle name="_EGMCL STD BUDGET - APRIL 20_Limit Chart HSBC- October '09_Summary Sheet _Book2" xfId="432" xr:uid="{00000000-0005-0000-0000-0000D2040000}"/>
    <cellStyle name="_EGMCL STD BUDGET - APRIL 20_Limit Chart HSBC- October '09_Summary Sheet _Closing Stock of 31st August'10" xfId="433" xr:uid="{00000000-0005-0000-0000-0000D3040000}"/>
    <cellStyle name="_EGMCL STD BUDGET - APRIL 20_Limit Chart HSBC- October '09_Summary Sheet _Copy of Fabrics Closing Stock of 09-10" xfId="434" xr:uid="{00000000-0005-0000-0000-0000D4040000}"/>
    <cellStyle name="_EGMCL STD BUDGET - APRIL 20_Limit Chart HSBC- October '09_Summary Sheet _Financial Statement - EGMCL 30th  June'10(New)" xfId="435" xr:uid="{00000000-0005-0000-0000-0000D5040000}"/>
    <cellStyle name="_EGMCL STD BUDGET - APRIL 20_Limit Chart HSBC- October '09_Summary Sheet _Financial Statement - EGMCL 30th Sep '2010" xfId="436" xr:uid="{00000000-0005-0000-0000-0000D6040000}"/>
    <cellStyle name="_EGMCL STD BUDGET - APRIL 20_Limit Chart HSBC- October '09_Summary Sheet _Financial Statement - EGMCL dated 17.06.10" xfId="437" xr:uid="{00000000-0005-0000-0000-0000D7040000}"/>
    <cellStyle name="_EGMCL STD BUDGET - APRIL 20_Limit Chart HSBC- October '09_Summary Sheet _Financial Statement - EGMCL May'10" xfId="438" xr:uid="{00000000-0005-0000-0000-0000D8040000}"/>
    <cellStyle name="_EGMCL STD BUDGET - APRIL 20_Limit Chart HSBC- October '09_Summary Sheet _Summary OF Stock " xfId="439" xr:uid="{00000000-0005-0000-0000-0000D9040000}"/>
    <cellStyle name="_EGMCL STD BUDGET - APRIL 20_Limit Chart HSBC- October '09_Summary Sheet _TrialBal 30th June '10-2" xfId="440" xr:uid="{00000000-0005-0000-0000-0000DA040000}"/>
    <cellStyle name="_EGMCL STD BUDGET - APRIL 20_Limit Chart HSBC- October '09_Transit" xfId="441" xr:uid="{00000000-0005-0000-0000-0000DB040000}"/>
    <cellStyle name="_EGMCL STD BUDGET - APRIL 20_Limit Chart HSBC- October '09_Transit_~2136082" xfId="442" xr:uid="{00000000-0005-0000-0000-0000DC040000}"/>
    <cellStyle name="_EGMCL STD BUDGET - APRIL 20_Limit Chart HSBC- October '09_Transit_Closing Stock of 31st August'10" xfId="443" xr:uid="{00000000-0005-0000-0000-0000DD040000}"/>
    <cellStyle name="_EGMCL STD BUDGET - APRIL 20_Limit Chart HSBC- October '09_Transit_Closing Stock of 31st August'10_~2136082" xfId="444" xr:uid="{00000000-0005-0000-0000-0000DE040000}"/>
    <cellStyle name="_EGMCL STD BUDGET - APRIL 20_Limit Chart HSBC- October '09_TrialBal 30th June '10-2" xfId="445" xr:uid="{00000000-0005-0000-0000-0000DF040000}"/>
    <cellStyle name="_EGMCL STD BUDGET - APRIL 20_Limit Chart HSBC-April '09" xfId="446" xr:uid="{00000000-0005-0000-0000-0000E0040000}"/>
    <cellStyle name="_EGMCL STD BUDGET - APRIL 20_Limit Chart HSBC-April '09 2" xfId="2679" xr:uid="{00000000-0005-0000-0000-0000E1040000}"/>
    <cellStyle name="_EGMCL STD BUDGET - APRIL 20_Limit Chart HSBC-April '09_~2136082" xfId="447" xr:uid="{00000000-0005-0000-0000-0000E2040000}"/>
    <cellStyle name="_EGMCL STD BUDGET - APRIL 20_Limit Chart HSBC-April '09_Addition Fixed Assets" xfId="448" xr:uid="{00000000-0005-0000-0000-0000E3040000}"/>
    <cellStyle name="_EGMCL STD BUDGET - APRIL 20_Limit Chart HSBC-April '09_Book2" xfId="449" xr:uid="{00000000-0005-0000-0000-0000E4040000}"/>
    <cellStyle name="_EGMCL STD BUDGET - APRIL 20_Limit Chart HSBC-April '09_Closing Stock of 31st August'10" xfId="450" xr:uid="{00000000-0005-0000-0000-0000E5040000}"/>
    <cellStyle name="_EGMCL STD BUDGET - APRIL 20_Limit Chart HSBC-April '09_Copy of Fabrics Closing Stock of 09-10" xfId="451" xr:uid="{00000000-0005-0000-0000-0000E6040000}"/>
    <cellStyle name="_EGMCL STD BUDGET - APRIL 20_Limit Chart HSBC-April '09_Financial Statement - EGMCL 30th  June'10(New)" xfId="452" xr:uid="{00000000-0005-0000-0000-0000E7040000}"/>
    <cellStyle name="_EGMCL STD BUDGET - APRIL 20_Limit Chart HSBC-April '09_Financial Statement - EGMCL 30th Sep '2010" xfId="453" xr:uid="{00000000-0005-0000-0000-0000E8040000}"/>
    <cellStyle name="_EGMCL STD BUDGET - APRIL 20_Limit Chart HSBC-April '09_Financial Statement - EGMCL dated 17.06.10" xfId="454" xr:uid="{00000000-0005-0000-0000-0000E9040000}"/>
    <cellStyle name="_EGMCL STD BUDGET - APRIL 20_Limit Chart HSBC-April '09_Financial Statement - EGMCL May'10" xfId="455" xr:uid="{00000000-0005-0000-0000-0000EA040000}"/>
    <cellStyle name="_EGMCL STD BUDGET - APRIL 20_Limit Chart HSBC-April '09_Import Register (Unit-1)" xfId="2680" xr:uid="{00000000-0005-0000-0000-0000EB040000}"/>
    <cellStyle name="_EGMCL STD BUDGET - APRIL 20_Limit Chart HSBC-April '09_Import Register (Unit-1) 2" xfId="2681" xr:uid="{00000000-0005-0000-0000-0000EC040000}"/>
    <cellStyle name="_EGMCL STD BUDGET - APRIL 20_Limit Chart HSBC-April '09_Summary OF Stock " xfId="456" xr:uid="{00000000-0005-0000-0000-0000ED040000}"/>
    <cellStyle name="_EGMCL STD BUDGET - APRIL 20_Limit Chart HSBC-April '09_Summary OF Stock _~2136082" xfId="457" xr:uid="{00000000-0005-0000-0000-0000EE040000}"/>
    <cellStyle name="_EGMCL STD BUDGET - APRIL 20_Limit Chart HSBC-April '09_Summary OF Stock _Addition Fixed Assets" xfId="458" xr:uid="{00000000-0005-0000-0000-0000EF040000}"/>
    <cellStyle name="_EGMCL STD BUDGET - APRIL 20_Limit Chart HSBC-April '09_Summary OF Stock _Book2" xfId="459" xr:uid="{00000000-0005-0000-0000-0000F0040000}"/>
    <cellStyle name="_EGMCL STD BUDGET - APRIL 20_Limit Chart HSBC-April '09_Summary OF Stock _Closing Stock of 31st August'10" xfId="460" xr:uid="{00000000-0005-0000-0000-0000F1040000}"/>
    <cellStyle name="_EGMCL STD BUDGET - APRIL 20_Limit Chart HSBC-April '09_Summary OF Stock _Copy of Fabrics Closing Stock of 09-10" xfId="461" xr:uid="{00000000-0005-0000-0000-0000F2040000}"/>
    <cellStyle name="_EGMCL STD BUDGET - APRIL 20_Limit Chart HSBC-April '09_Summary OF Stock _Financial Statement - EGMCL 30th  June'10(New)" xfId="462" xr:uid="{00000000-0005-0000-0000-0000F3040000}"/>
    <cellStyle name="_EGMCL STD BUDGET - APRIL 20_Limit Chart HSBC-April '09_Summary OF Stock _Financial Statement - EGMCL 30th Sep '2010" xfId="463" xr:uid="{00000000-0005-0000-0000-0000F4040000}"/>
    <cellStyle name="_EGMCL STD BUDGET - APRIL 20_Limit Chart HSBC-April '09_Summary Sheet " xfId="464" xr:uid="{00000000-0005-0000-0000-0000F5040000}"/>
    <cellStyle name="_EGMCL STD BUDGET - APRIL 20_Limit Chart HSBC-April '09_Summary Sheet _~2136082" xfId="465" xr:uid="{00000000-0005-0000-0000-0000F6040000}"/>
    <cellStyle name="_EGMCL STD BUDGET - APRIL 20_Limit Chart HSBC-April '09_Summary Sheet _Addition Fixed Assets" xfId="466" xr:uid="{00000000-0005-0000-0000-0000F7040000}"/>
    <cellStyle name="_EGMCL STD BUDGET - APRIL 20_Limit Chart HSBC-April '09_Summary Sheet _Book2" xfId="467" xr:uid="{00000000-0005-0000-0000-0000F8040000}"/>
    <cellStyle name="_EGMCL STD BUDGET - APRIL 20_Limit Chart HSBC-April '09_Summary Sheet _Closing Stock of 31st August'10" xfId="468" xr:uid="{00000000-0005-0000-0000-0000F9040000}"/>
    <cellStyle name="_EGMCL STD BUDGET - APRIL 20_Limit Chart HSBC-April '09_Summary Sheet _Copy of Fabrics Closing Stock of 09-10" xfId="469" xr:uid="{00000000-0005-0000-0000-0000FA040000}"/>
    <cellStyle name="_EGMCL STD BUDGET - APRIL 20_Limit Chart HSBC-April '09_Summary Sheet _Financial Statement - EGMCL 30th  June'10(New)" xfId="470" xr:uid="{00000000-0005-0000-0000-0000FB040000}"/>
    <cellStyle name="_EGMCL STD BUDGET - APRIL 20_Limit Chart HSBC-April '09_Summary Sheet _Financial Statement - EGMCL 30th Sep '2010" xfId="471" xr:uid="{00000000-0005-0000-0000-0000FC040000}"/>
    <cellStyle name="_EGMCL STD BUDGET - APRIL 20_Limit Chart HSBC-April '09_Summary Sheet _Financial Statement - EGMCL dated 17.06.10" xfId="472" xr:uid="{00000000-0005-0000-0000-0000FD040000}"/>
    <cellStyle name="_EGMCL STD BUDGET - APRIL 20_Limit Chart HSBC-April '09_Summary Sheet _Financial Statement - EGMCL May'10" xfId="473" xr:uid="{00000000-0005-0000-0000-0000FE040000}"/>
    <cellStyle name="_EGMCL STD BUDGET - APRIL 20_Limit Chart HSBC-April '09_Summary Sheet _Summary OF Stock " xfId="474" xr:uid="{00000000-0005-0000-0000-0000FF040000}"/>
    <cellStyle name="_EGMCL STD BUDGET - APRIL 20_Limit Chart HSBC-April '09_Summary Sheet _TrialBal 30th June '10-2" xfId="475" xr:uid="{00000000-0005-0000-0000-000000050000}"/>
    <cellStyle name="_EGMCL STD BUDGET - APRIL 20_Limit Chart HSBC-April '09_Transit" xfId="476" xr:uid="{00000000-0005-0000-0000-000001050000}"/>
    <cellStyle name="_EGMCL STD BUDGET - APRIL 20_Limit Chart HSBC-April '09_Transit_~2136082" xfId="477" xr:uid="{00000000-0005-0000-0000-000002050000}"/>
    <cellStyle name="_EGMCL STD BUDGET - APRIL 20_Limit Chart HSBC-April '09_Transit_Closing Stock of 31st August'10" xfId="478" xr:uid="{00000000-0005-0000-0000-000003050000}"/>
    <cellStyle name="_EGMCL STD BUDGET - APRIL 20_Limit Chart HSBC-April '09_Transit_Closing Stock of 31st August'10_~2136082" xfId="479" xr:uid="{00000000-0005-0000-0000-000004050000}"/>
    <cellStyle name="_EGMCL STD BUDGET - APRIL 20_Limit Chart HSBC-April '09_TrialBal 30th June '10-2" xfId="480" xr:uid="{00000000-0005-0000-0000-000005050000}"/>
    <cellStyle name="_EGMCL STD BUDGET - APRIL 20_Limit Chart HSBC-MAY '09" xfId="481" xr:uid="{00000000-0005-0000-0000-000006050000}"/>
    <cellStyle name="_EGMCL STD BUDGET - APRIL 20_Limit Chart HSBC-MAY '09 2" xfId="2682" xr:uid="{00000000-0005-0000-0000-000007050000}"/>
    <cellStyle name="_EGMCL STD BUDGET - APRIL 20_Limit Chart HSBC-MAY '09_~2136082" xfId="482" xr:uid="{00000000-0005-0000-0000-000008050000}"/>
    <cellStyle name="_EGMCL STD BUDGET - APRIL 20_Limit Chart HSBC-MAY '09_Addition Fixed Assets" xfId="483" xr:uid="{00000000-0005-0000-0000-000009050000}"/>
    <cellStyle name="_EGMCL STD BUDGET - APRIL 20_Limit Chart HSBC-MAY '09_Book2" xfId="484" xr:uid="{00000000-0005-0000-0000-00000A050000}"/>
    <cellStyle name="_EGMCL STD BUDGET - APRIL 20_Limit Chart HSBC-MAY '09_Closing Stock of 31st August'10" xfId="485" xr:uid="{00000000-0005-0000-0000-00000B050000}"/>
    <cellStyle name="_EGMCL STD BUDGET - APRIL 20_Limit Chart HSBC-MAY '09_Copy of Fabrics Closing Stock of 09-10" xfId="486" xr:uid="{00000000-0005-0000-0000-00000C050000}"/>
    <cellStyle name="_EGMCL STD BUDGET - APRIL 20_Limit Chart HSBC-MAY '09_Financial Statement - EGMCL 30th  June'10(New)" xfId="487" xr:uid="{00000000-0005-0000-0000-00000D050000}"/>
    <cellStyle name="_EGMCL STD BUDGET - APRIL 20_Limit Chart HSBC-MAY '09_Financial Statement - EGMCL 30th Sep '2010" xfId="488" xr:uid="{00000000-0005-0000-0000-00000E050000}"/>
    <cellStyle name="_EGMCL STD BUDGET - APRIL 20_Limit Chart HSBC-MAY '09_Financial Statement - EGMCL dated 17.06.10" xfId="489" xr:uid="{00000000-0005-0000-0000-00000F050000}"/>
    <cellStyle name="_EGMCL STD BUDGET - APRIL 20_Limit Chart HSBC-MAY '09_Financial Statement - EGMCL May'10" xfId="490" xr:uid="{00000000-0005-0000-0000-000010050000}"/>
    <cellStyle name="_EGMCL STD BUDGET - APRIL 20_Limit Chart HSBC-MAY '09_Import Register (Unit-1)" xfId="2683" xr:uid="{00000000-0005-0000-0000-000011050000}"/>
    <cellStyle name="_EGMCL STD BUDGET - APRIL 20_Limit Chart HSBC-MAY '09_Import Register (Unit-1) 2" xfId="2684" xr:uid="{00000000-0005-0000-0000-000012050000}"/>
    <cellStyle name="_EGMCL STD BUDGET - APRIL 20_Limit Chart HSBC-MAY '09_Summary OF Stock " xfId="491" xr:uid="{00000000-0005-0000-0000-000013050000}"/>
    <cellStyle name="_EGMCL STD BUDGET - APRIL 20_Limit Chart HSBC-MAY '09_Summary OF Stock _~2136082" xfId="492" xr:uid="{00000000-0005-0000-0000-000014050000}"/>
    <cellStyle name="_EGMCL STD BUDGET - APRIL 20_Limit Chart HSBC-MAY '09_Summary OF Stock _Addition Fixed Assets" xfId="493" xr:uid="{00000000-0005-0000-0000-000015050000}"/>
    <cellStyle name="_EGMCL STD BUDGET - APRIL 20_Limit Chart HSBC-MAY '09_Summary OF Stock _Book2" xfId="494" xr:uid="{00000000-0005-0000-0000-000016050000}"/>
    <cellStyle name="_EGMCL STD BUDGET - APRIL 20_Limit Chart HSBC-MAY '09_Summary OF Stock _Closing Stock of 31st August'10" xfId="495" xr:uid="{00000000-0005-0000-0000-000017050000}"/>
    <cellStyle name="_EGMCL STD BUDGET - APRIL 20_Limit Chart HSBC-MAY '09_Summary OF Stock _Copy of Fabrics Closing Stock of 09-10" xfId="496" xr:uid="{00000000-0005-0000-0000-000018050000}"/>
    <cellStyle name="_EGMCL STD BUDGET - APRIL 20_Limit Chart HSBC-MAY '09_Summary OF Stock _Financial Statement - EGMCL 30th  June'10(New)" xfId="497" xr:uid="{00000000-0005-0000-0000-000019050000}"/>
    <cellStyle name="_EGMCL STD BUDGET - APRIL 20_Limit Chart HSBC-MAY '09_Summary OF Stock _Financial Statement - EGMCL 30th Sep '2010" xfId="498" xr:uid="{00000000-0005-0000-0000-00001A050000}"/>
    <cellStyle name="_EGMCL STD BUDGET - APRIL 20_Limit Chart HSBC-MAY '09_Summary Sheet " xfId="499" xr:uid="{00000000-0005-0000-0000-00001B050000}"/>
    <cellStyle name="_EGMCL STD BUDGET - APRIL 20_Limit Chart HSBC-MAY '09_Summary Sheet _~2136082" xfId="500" xr:uid="{00000000-0005-0000-0000-00001C050000}"/>
    <cellStyle name="_EGMCL STD BUDGET - APRIL 20_Limit Chart HSBC-MAY '09_Summary Sheet _Addition Fixed Assets" xfId="501" xr:uid="{00000000-0005-0000-0000-00001D050000}"/>
    <cellStyle name="_EGMCL STD BUDGET - APRIL 20_Limit Chart HSBC-MAY '09_Summary Sheet _Book2" xfId="502" xr:uid="{00000000-0005-0000-0000-00001E050000}"/>
    <cellStyle name="_EGMCL STD BUDGET - APRIL 20_Limit Chart HSBC-MAY '09_Summary Sheet _Closing Stock of 31st August'10" xfId="503" xr:uid="{00000000-0005-0000-0000-00001F050000}"/>
    <cellStyle name="_EGMCL STD BUDGET - APRIL 20_Limit Chart HSBC-MAY '09_Summary Sheet _Copy of Fabrics Closing Stock of 09-10" xfId="504" xr:uid="{00000000-0005-0000-0000-000020050000}"/>
    <cellStyle name="_EGMCL STD BUDGET - APRIL 20_Limit Chart HSBC-MAY '09_Summary Sheet _Financial Statement - EGMCL 30th  June'10(New)" xfId="505" xr:uid="{00000000-0005-0000-0000-000021050000}"/>
    <cellStyle name="_EGMCL STD BUDGET - APRIL 20_Limit Chart HSBC-MAY '09_Summary Sheet _Financial Statement - EGMCL 30th Sep '2010" xfId="506" xr:uid="{00000000-0005-0000-0000-000022050000}"/>
    <cellStyle name="_EGMCL STD BUDGET - APRIL 20_Limit Chart HSBC-MAY '09_Summary Sheet _Financial Statement - EGMCL dated 17.06.10" xfId="507" xr:uid="{00000000-0005-0000-0000-000023050000}"/>
    <cellStyle name="_EGMCL STD BUDGET - APRIL 20_Limit Chart HSBC-MAY '09_Summary Sheet _Financial Statement - EGMCL May'10" xfId="508" xr:uid="{00000000-0005-0000-0000-000024050000}"/>
    <cellStyle name="_EGMCL STD BUDGET - APRIL 20_Limit Chart HSBC-MAY '09_Summary Sheet _Summary OF Stock " xfId="509" xr:uid="{00000000-0005-0000-0000-000025050000}"/>
    <cellStyle name="_EGMCL STD BUDGET - APRIL 20_Limit Chart HSBC-MAY '09_Summary Sheet _TrialBal 30th June '10-2" xfId="510" xr:uid="{00000000-0005-0000-0000-000026050000}"/>
    <cellStyle name="_EGMCL STD BUDGET - APRIL 20_Limit Chart HSBC-MAY '09_Transit" xfId="511" xr:uid="{00000000-0005-0000-0000-000027050000}"/>
    <cellStyle name="_EGMCL STD BUDGET - APRIL 20_Limit Chart HSBC-MAY '09_Transit_~2136082" xfId="512" xr:uid="{00000000-0005-0000-0000-000028050000}"/>
    <cellStyle name="_EGMCL STD BUDGET - APRIL 20_Limit Chart HSBC-MAY '09_Transit_Closing Stock of 31st August'10" xfId="513" xr:uid="{00000000-0005-0000-0000-000029050000}"/>
    <cellStyle name="_EGMCL STD BUDGET - APRIL 20_Limit Chart HSBC-MAY '09_Transit_Closing Stock of 31st August'10_~2136082" xfId="514" xr:uid="{00000000-0005-0000-0000-00002A050000}"/>
    <cellStyle name="_EGMCL STD BUDGET - APRIL 20_Limit Chart HSBC-MAY '09_TrialBal 30th June '10-2" xfId="515" xr:uid="{00000000-0005-0000-0000-00002B050000}"/>
    <cellStyle name="_EGMCL STD BUDGET - APRIL 20_limit status-  March '09" xfId="516" xr:uid="{00000000-0005-0000-0000-00002C050000}"/>
    <cellStyle name="_EGMCL STD BUDGET - APRIL 20_limit status-  March '09 2" xfId="2685" xr:uid="{00000000-0005-0000-0000-00002D050000}"/>
    <cellStyle name="_EGMCL STD BUDGET - APRIL 20_limit status-  March '09_~2136082" xfId="517" xr:uid="{00000000-0005-0000-0000-00002E050000}"/>
    <cellStyle name="_EGMCL STD BUDGET - APRIL 20_limit status-  March '09_1" xfId="518" xr:uid="{00000000-0005-0000-0000-00002F050000}"/>
    <cellStyle name="_EGMCL STD BUDGET - APRIL 20_limit status-  March '09_1 2" xfId="2686" xr:uid="{00000000-0005-0000-0000-000030050000}"/>
    <cellStyle name="_EGMCL STD BUDGET - APRIL 20_limit status-  March '09_1_~2136082" xfId="519" xr:uid="{00000000-0005-0000-0000-000031050000}"/>
    <cellStyle name="_EGMCL STD BUDGET - APRIL 20_limit status-  March '09_1_Addition Fixed Assets" xfId="520" xr:uid="{00000000-0005-0000-0000-000032050000}"/>
    <cellStyle name="_EGMCL STD BUDGET - APRIL 20_limit status-  March '09_1_BANK POSITION FOR ALL BANK ( CITI, HSBC &amp; SCB )" xfId="5977" xr:uid="{00000000-0005-0000-0000-000033050000}"/>
    <cellStyle name="_EGMCL STD BUDGET - APRIL 20_limit status-  March '09_1_BANK POSITION FOR ALL BANK ( CITI, HSBC &amp; SCB ) 2" xfId="5978" xr:uid="{00000000-0005-0000-0000-000034050000}"/>
    <cellStyle name="_EGMCL STD BUDGET - APRIL 20_limit status-  March '09_1_BANK POSITION FOR ALL BANK ( CITI, HSBC &amp; SCB ) 3" xfId="5979" xr:uid="{00000000-0005-0000-0000-000035050000}"/>
    <cellStyle name="_EGMCL STD BUDGET - APRIL 20_limit status-  March '09_1_BANK POSITION FOR ALL BANK ( CITI, HSBC , SCB &amp; EBL )" xfId="5980" xr:uid="{00000000-0005-0000-0000-000036050000}"/>
    <cellStyle name="_EGMCL STD BUDGET - APRIL 20_limit status-  March '09_1_BANK POSITION FOR ALL BANK ( CITI, HSBC , SCB &amp; EBL ) 2" xfId="7720" xr:uid="{00000000-0005-0000-0000-000037050000}"/>
    <cellStyle name="_EGMCL STD BUDGET - APRIL 20_limit status-  March '09_1_Book2" xfId="521" xr:uid="{00000000-0005-0000-0000-000038050000}"/>
    <cellStyle name="_EGMCL STD BUDGET - APRIL 20_limit status-  March '09_1_Citi MOB - June, 2011 ( Final )- REVISED" xfId="5981" xr:uid="{00000000-0005-0000-0000-000039050000}"/>
    <cellStyle name="_EGMCL STD BUDGET - APRIL 20_limit status-  March '09_1_CITI MOB  Month of December 2011- Final" xfId="5982" xr:uid="{00000000-0005-0000-0000-00003A050000}"/>
    <cellStyle name="_EGMCL STD BUDGET - APRIL 20_limit status-  March '09_1_Closing Stock of 31st August'10" xfId="522" xr:uid="{00000000-0005-0000-0000-00003B050000}"/>
    <cellStyle name="_EGMCL STD BUDGET - APRIL 20_limit status-  March '09_1_Copy of Fabrics Closing Stock of 09-10" xfId="523" xr:uid="{00000000-0005-0000-0000-00003C050000}"/>
    <cellStyle name="_EGMCL STD BUDGET - APRIL 20_limit status-  March '09_1_EGMCL-FUND-PLAN-CITI" xfId="5983" xr:uid="{00000000-0005-0000-0000-00003D050000}"/>
    <cellStyle name="_EGMCL STD BUDGET - APRIL 20_limit status-  March '09_1_EGMCL-FUND-PLAN-CITI -1" xfId="5984" xr:uid="{00000000-0005-0000-0000-00003E050000}"/>
    <cellStyle name="_EGMCL STD BUDGET - APRIL 20_limit status-  March '09_1_EGMCL-FUND-PLAN-CITI -1 2" xfId="5985" xr:uid="{00000000-0005-0000-0000-00003F050000}"/>
    <cellStyle name="_EGMCL STD BUDGET - APRIL 20_limit status-  March '09_1_EGMCL-FUND-PLAN-CITI -1 3" xfId="5986" xr:uid="{00000000-0005-0000-0000-000040050000}"/>
    <cellStyle name="_EGMCL STD BUDGET - APRIL 20_limit status-  March '09_1_EGMCL-FUND-PLAN-CITI 2" xfId="5987" xr:uid="{00000000-0005-0000-0000-000041050000}"/>
    <cellStyle name="_EGMCL STD BUDGET - APRIL 20_limit status-  March '09_1_EGMCL-FUND-PLAN-CITI 3" xfId="5988" xr:uid="{00000000-0005-0000-0000-000042050000}"/>
    <cellStyle name="_EGMCL STD BUDGET - APRIL 20_limit status-  March '09_1_EGMCL-FUND-PLAN-CITI 4" xfId="7721" xr:uid="{00000000-0005-0000-0000-000043050000}"/>
    <cellStyle name="_EGMCL STD BUDGET - APRIL 20_limit status-  March '09_1_Financial Statement - EGMCL 30th  June'10(New)" xfId="524" xr:uid="{00000000-0005-0000-0000-000044050000}"/>
    <cellStyle name="_EGMCL STD BUDGET - APRIL 20_limit status-  March '09_1_Financial Statement - EGMCL 30th Sep '2010" xfId="525" xr:uid="{00000000-0005-0000-0000-000045050000}"/>
    <cellStyle name="_EGMCL STD BUDGET - APRIL 20_limit status-  March '09_1_Financial Statement - EGMCL dated 17.06.10" xfId="526" xr:uid="{00000000-0005-0000-0000-000046050000}"/>
    <cellStyle name="_EGMCL STD BUDGET - APRIL 20_limit status-  March '09_1_Financial Statement - EGMCL May'10" xfId="527" xr:uid="{00000000-0005-0000-0000-000047050000}"/>
    <cellStyle name="_EGMCL STD BUDGET - APRIL 20_limit status-  March '09_1_Import Register (Unit-1)" xfId="2687" xr:uid="{00000000-0005-0000-0000-000048050000}"/>
    <cellStyle name="_EGMCL STD BUDGET - APRIL 20_limit status-  March '09_1_Import Register (Unit-1) 2" xfId="2688" xr:uid="{00000000-0005-0000-0000-000049050000}"/>
    <cellStyle name="_EGMCL STD BUDGET - APRIL 20_limit status-  March '09_1_June Export" xfId="5989" xr:uid="{00000000-0005-0000-0000-00004A050000}"/>
    <cellStyle name="_EGMCL STD BUDGET - APRIL 20_limit status-  March '09_1_June Export 2" xfId="5990" xr:uid="{00000000-0005-0000-0000-00004B050000}"/>
    <cellStyle name="_EGMCL STD BUDGET - APRIL 20_limit status-  March '09_1_June Export 3" xfId="5991" xr:uid="{00000000-0005-0000-0000-00004C050000}"/>
    <cellStyle name="_EGMCL STD BUDGET - APRIL 20_limit status-  March '09_1_June Import" xfId="5992" xr:uid="{00000000-0005-0000-0000-00004D050000}"/>
    <cellStyle name="_EGMCL STD BUDGET - APRIL 20_limit status-  March '09_1_June Import 2" xfId="5993" xr:uid="{00000000-0005-0000-0000-00004E050000}"/>
    <cellStyle name="_EGMCL STD BUDGET - APRIL 20_limit status-  March '09_1_June Import 3" xfId="5994" xr:uid="{00000000-0005-0000-0000-00004F050000}"/>
    <cellStyle name="_EGMCL STD BUDGET - APRIL 20_limit status-  March '09_1_Summary OF Stock " xfId="528" xr:uid="{00000000-0005-0000-0000-000050050000}"/>
    <cellStyle name="_EGMCL STD BUDGET - APRIL 20_limit status-  March '09_1_Summary OF Stock _~2136082" xfId="529" xr:uid="{00000000-0005-0000-0000-000051050000}"/>
    <cellStyle name="_EGMCL STD BUDGET - APRIL 20_limit status-  March '09_1_Summary OF Stock _Addition Fixed Assets" xfId="530" xr:uid="{00000000-0005-0000-0000-000052050000}"/>
    <cellStyle name="_EGMCL STD BUDGET - APRIL 20_limit status-  March '09_1_Summary OF Stock _Book2" xfId="531" xr:uid="{00000000-0005-0000-0000-000053050000}"/>
    <cellStyle name="_EGMCL STD BUDGET - APRIL 20_limit status-  March '09_1_Summary OF Stock _Closing Stock of 31st August'10" xfId="532" xr:uid="{00000000-0005-0000-0000-000054050000}"/>
    <cellStyle name="_EGMCL STD BUDGET - APRIL 20_limit status-  March '09_1_Summary OF Stock _Copy of Fabrics Closing Stock of 09-10" xfId="533" xr:uid="{00000000-0005-0000-0000-000055050000}"/>
    <cellStyle name="_EGMCL STD BUDGET - APRIL 20_limit status-  March '09_1_Summary OF Stock _Financial Statement - EGMCL 30th  June'10(New)" xfId="534" xr:uid="{00000000-0005-0000-0000-000056050000}"/>
    <cellStyle name="_EGMCL STD BUDGET - APRIL 20_limit status-  March '09_1_Summary OF Stock _Financial Statement - EGMCL 30th Sep '2010" xfId="535" xr:uid="{00000000-0005-0000-0000-000057050000}"/>
    <cellStyle name="_EGMCL STD BUDGET - APRIL 20_limit status-  March '09_1_Transit" xfId="536" xr:uid="{00000000-0005-0000-0000-000058050000}"/>
    <cellStyle name="_EGMCL STD BUDGET - APRIL 20_limit status-  March '09_1_Transit_~2136082" xfId="537" xr:uid="{00000000-0005-0000-0000-000059050000}"/>
    <cellStyle name="_EGMCL STD BUDGET - APRIL 20_limit status-  March '09_1_TrialBal 30th June '10-2" xfId="538" xr:uid="{00000000-0005-0000-0000-00005A050000}"/>
    <cellStyle name="_EGMCL STD BUDGET - APRIL 20_limit status-  March '09_Addition Fixed Assets" xfId="539" xr:uid="{00000000-0005-0000-0000-00005B050000}"/>
    <cellStyle name="_EGMCL STD BUDGET - APRIL 20_limit status-  March '09_BANK POSITION FOR ALL BANK ( CITI, HSBC &amp; SCB )" xfId="5995" xr:uid="{00000000-0005-0000-0000-00005C050000}"/>
    <cellStyle name="_EGMCL STD BUDGET - APRIL 20_limit status-  March '09_BANK POSITION FOR ALL BANK ( CITI, HSBC &amp; SCB ) 2" xfId="5996" xr:uid="{00000000-0005-0000-0000-00005D050000}"/>
    <cellStyle name="_EGMCL STD BUDGET - APRIL 20_limit status-  March '09_BANK POSITION FOR ALL BANK ( CITI, HSBC &amp; SCB ) 3" xfId="5997" xr:uid="{00000000-0005-0000-0000-00005E050000}"/>
    <cellStyle name="_EGMCL STD BUDGET - APRIL 20_limit status-  March '09_BANK POSITION FOR ALL BANK ( CITI, HSBC , SCB &amp; EBL )" xfId="5998" xr:uid="{00000000-0005-0000-0000-00005F050000}"/>
    <cellStyle name="_EGMCL STD BUDGET - APRIL 20_limit status-  March '09_BANK POSITION FOR ALL BANK ( CITI, HSBC , SCB &amp; EBL ) 2" xfId="7722" xr:uid="{00000000-0005-0000-0000-000060050000}"/>
    <cellStyle name="_EGMCL STD BUDGET - APRIL 20_limit status-  March '09_Book2" xfId="540" xr:uid="{00000000-0005-0000-0000-000061050000}"/>
    <cellStyle name="_EGMCL STD BUDGET - APRIL 20_limit status-  March '09_Citi MOB - June, 2011 ( Final )- REVISED" xfId="5999" xr:uid="{00000000-0005-0000-0000-000062050000}"/>
    <cellStyle name="_EGMCL STD BUDGET - APRIL 20_limit status-  March '09_CITI MOB  Month of December 2011- Final" xfId="6000" xr:uid="{00000000-0005-0000-0000-000063050000}"/>
    <cellStyle name="_EGMCL STD BUDGET - APRIL 20_limit status-  March '09_Closing Stock of 31st August'10" xfId="541" xr:uid="{00000000-0005-0000-0000-000064050000}"/>
    <cellStyle name="_EGMCL STD BUDGET - APRIL 20_limit status-  March '09_Copy of Fabrics Closing Stock of 09-10" xfId="542" xr:uid="{00000000-0005-0000-0000-000065050000}"/>
    <cellStyle name="_EGMCL STD BUDGET - APRIL 20_limit status-  March '09_EGMCL-FUND-PLAN-CITI" xfId="6001" xr:uid="{00000000-0005-0000-0000-000066050000}"/>
    <cellStyle name="_EGMCL STD BUDGET - APRIL 20_limit status-  March '09_EGMCL-FUND-PLAN-CITI -1" xfId="6002" xr:uid="{00000000-0005-0000-0000-000067050000}"/>
    <cellStyle name="_EGMCL STD BUDGET - APRIL 20_limit status-  March '09_EGMCL-FUND-PLAN-CITI -1 2" xfId="6003" xr:uid="{00000000-0005-0000-0000-000068050000}"/>
    <cellStyle name="_EGMCL STD BUDGET - APRIL 20_limit status-  March '09_EGMCL-FUND-PLAN-CITI -1 3" xfId="6004" xr:uid="{00000000-0005-0000-0000-000069050000}"/>
    <cellStyle name="_EGMCL STD BUDGET - APRIL 20_limit status-  March '09_EGMCL-FUND-PLAN-CITI 2" xfId="6005" xr:uid="{00000000-0005-0000-0000-00006A050000}"/>
    <cellStyle name="_EGMCL STD BUDGET - APRIL 20_limit status-  March '09_EGMCL-FUND-PLAN-CITI 3" xfId="6006" xr:uid="{00000000-0005-0000-0000-00006B050000}"/>
    <cellStyle name="_EGMCL STD BUDGET - APRIL 20_limit status-  March '09_EGMCL-FUND-PLAN-CITI 4" xfId="7723" xr:uid="{00000000-0005-0000-0000-00006C050000}"/>
    <cellStyle name="_EGMCL STD BUDGET - APRIL 20_limit status-  March '09_Financial Statement - EGMCL 30th  June'10(New)" xfId="543" xr:uid="{00000000-0005-0000-0000-00006D050000}"/>
    <cellStyle name="_EGMCL STD BUDGET - APRIL 20_limit status-  March '09_Financial Statement - EGMCL 30th Sep '2010" xfId="544" xr:uid="{00000000-0005-0000-0000-00006E050000}"/>
    <cellStyle name="_EGMCL STD BUDGET - APRIL 20_limit status-  March '09_Financial Statement - EGMCL dated 17.06.10" xfId="545" xr:uid="{00000000-0005-0000-0000-00006F050000}"/>
    <cellStyle name="_EGMCL STD BUDGET - APRIL 20_limit status-  March '09_Financial Statement - EGMCL May'10" xfId="546" xr:uid="{00000000-0005-0000-0000-000070050000}"/>
    <cellStyle name="_EGMCL STD BUDGET - APRIL 20_limit status-  March '09_Import Register (Unit-1)" xfId="2689" xr:uid="{00000000-0005-0000-0000-000071050000}"/>
    <cellStyle name="_EGMCL STD BUDGET - APRIL 20_limit status-  March '09_Import Register (Unit-1) 2" xfId="2690" xr:uid="{00000000-0005-0000-0000-000072050000}"/>
    <cellStyle name="_EGMCL STD BUDGET - APRIL 20_limit status-  March '09_June Export" xfId="6007" xr:uid="{00000000-0005-0000-0000-000073050000}"/>
    <cellStyle name="_EGMCL STD BUDGET - APRIL 20_limit status-  March '09_June Export 2" xfId="6008" xr:uid="{00000000-0005-0000-0000-000074050000}"/>
    <cellStyle name="_EGMCL STD BUDGET - APRIL 20_limit status-  March '09_June Export 3" xfId="6009" xr:uid="{00000000-0005-0000-0000-000075050000}"/>
    <cellStyle name="_EGMCL STD BUDGET - APRIL 20_limit status-  March '09_June Import" xfId="6010" xr:uid="{00000000-0005-0000-0000-000076050000}"/>
    <cellStyle name="_EGMCL STD BUDGET - APRIL 20_limit status-  March '09_June Import 2" xfId="6011" xr:uid="{00000000-0005-0000-0000-000077050000}"/>
    <cellStyle name="_EGMCL STD BUDGET - APRIL 20_limit status-  March '09_June Import 3" xfId="6012" xr:uid="{00000000-0005-0000-0000-000078050000}"/>
    <cellStyle name="_EGMCL STD BUDGET - APRIL 20_limit status-  March '09_Summary OF Stock " xfId="547" xr:uid="{00000000-0005-0000-0000-000079050000}"/>
    <cellStyle name="_EGMCL STD BUDGET - APRIL 20_limit status-  March '09_Summary OF Stock _~2136082" xfId="548" xr:uid="{00000000-0005-0000-0000-00007A050000}"/>
    <cellStyle name="_EGMCL STD BUDGET - APRIL 20_limit status-  March '09_Summary OF Stock _Addition Fixed Assets" xfId="549" xr:uid="{00000000-0005-0000-0000-00007B050000}"/>
    <cellStyle name="_EGMCL STD BUDGET - APRIL 20_limit status-  March '09_Summary OF Stock _Book2" xfId="550" xr:uid="{00000000-0005-0000-0000-00007C050000}"/>
    <cellStyle name="_EGMCL STD BUDGET - APRIL 20_limit status-  March '09_Summary OF Stock _Closing Stock of 31st August'10" xfId="551" xr:uid="{00000000-0005-0000-0000-00007D050000}"/>
    <cellStyle name="_EGMCL STD BUDGET - APRIL 20_limit status-  March '09_Summary OF Stock _Copy of Fabrics Closing Stock of 09-10" xfId="552" xr:uid="{00000000-0005-0000-0000-00007E050000}"/>
    <cellStyle name="_EGMCL STD BUDGET - APRIL 20_limit status-  March '09_Summary OF Stock _Financial Statement - EGMCL 30th  June'10(New)" xfId="553" xr:uid="{00000000-0005-0000-0000-00007F050000}"/>
    <cellStyle name="_EGMCL STD BUDGET - APRIL 20_limit status-  March '09_Summary OF Stock _Financial Statement - EGMCL 30th Sep '2010" xfId="554" xr:uid="{00000000-0005-0000-0000-000080050000}"/>
    <cellStyle name="_EGMCL STD BUDGET - APRIL 20_limit status-  March '09_Transit" xfId="555" xr:uid="{00000000-0005-0000-0000-000081050000}"/>
    <cellStyle name="_EGMCL STD BUDGET - APRIL 20_limit status-  March '09_Transit_~2136082" xfId="556" xr:uid="{00000000-0005-0000-0000-000082050000}"/>
    <cellStyle name="_EGMCL STD BUDGET - APRIL 20_limit status-  March '09_TrialBal 30th June '10-2" xfId="557" xr:uid="{00000000-0005-0000-0000-000083050000}"/>
    <cellStyle name="_EGMCL STD BUDGET - APRIL 20_limit status- April  '09-CITI " xfId="558" xr:uid="{00000000-0005-0000-0000-000084050000}"/>
    <cellStyle name="_EGMCL STD BUDGET - APRIL 20_limit status- April  '09-CITI  2" xfId="2691" xr:uid="{00000000-0005-0000-0000-000085050000}"/>
    <cellStyle name="_EGMCL STD BUDGET - APRIL 20_limit status- April  '09-CITI _~2136082" xfId="559" xr:uid="{00000000-0005-0000-0000-000086050000}"/>
    <cellStyle name="_EGMCL STD BUDGET - APRIL 20_limit status- April  '09-CITI _Addition Fixed Assets" xfId="560" xr:uid="{00000000-0005-0000-0000-000087050000}"/>
    <cellStyle name="_EGMCL STD BUDGET - APRIL 20_limit status- April  '09-CITI _BANK POSITION FOR ALL BANK ( CITI, HSBC &amp; SCB )" xfId="6013" xr:uid="{00000000-0005-0000-0000-000088050000}"/>
    <cellStyle name="_EGMCL STD BUDGET - APRIL 20_limit status- April  '09-CITI _BANK POSITION FOR ALL BANK ( CITI, HSBC &amp; SCB ) 2" xfId="6014" xr:uid="{00000000-0005-0000-0000-000089050000}"/>
    <cellStyle name="_EGMCL STD BUDGET - APRIL 20_limit status- April  '09-CITI _BANK POSITION FOR ALL BANK ( CITI, HSBC &amp; SCB ) 3" xfId="6015" xr:uid="{00000000-0005-0000-0000-00008A050000}"/>
    <cellStyle name="_EGMCL STD BUDGET - APRIL 20_limit status- April  '09-CITI _BANK POSITION FOR ALL BANK ( CITI, HSBC , SCB &amp; EBL )" xfId="6016" xr:uid="{00000000-0005-0000-0000-00008B050000}"/>
    <cellStyle name="_EGMCL STD BUDGET - APRIL 20_limit status- April  '09-CITI _BANK POSITION FOR ALL BANK ( CITI, HSBC , SCB &amp; EBL ) 2" xfId="7724" xr:uid="{00000000-0005-0000-0000-00008C050000}"/>
    <cellStyle name="_EGMCL STD BUDGET - APRIL 20_limit status- April  '09-CITI _Book2" xfId="561" xr:uid="{00000000-0005-0000-0000-00008D050000}"/>
    <cellStyle name="_EGMCL STD BUDGET - APRIL 20_limit status- April  '09-CITI _Citi MOB - June, 2011 ( Final )- REVISED" xfId="6017" xr:uid="{00000000-0005-0000-0000-00008E050000}"/>
    <cellStyle name="_EGMCL STD BUDGET - APRIL 20_limit status- April  '09-CITI _CITI MOB  Month of December 2011- Final" xfId="6018" xr:uid="{00000000-0005-0000-0000-00008F050000}"/>
    <cellStyle name="_EGMCL STD BUDGET - APRIL 20_limit status- April  '09-CITI _Closing Stock of 31st August'10" xfId="562" xr:uid="{00000000-0005-0000-0000-000090050000}"/>
    <cellStyle name="_EGMCL STD BUDGET - APRIL 20_limit status- April  '09-CITI _Copy of Fabrics Closing Stock of 09-10" xfId="563" xr:uid="{00000000-0005-0000-0000-000091050000}"/>
    <cellStyle name="_EGMCL STD BUDGET - APRIL 20_limit status- April  '09-CITI _EGMCL-FUND-PLAN-CITI" xfId="6019" xr:uid="{00000000-0005-0000-0000-000092050000}"/>
    <cellStyle name="_EGMCL STD BUDGET - APRIL 20_limit status- April  '09-CITI _EGMCL-FUND-PLAN-CITI -1" xfId="6020" xr:uid="{00000000-0005-0000-0000-000093050000}"/>
    <cellStyle name="_EGMCL STD BUDGET - APRIL 20_limit status- April  '09-CITI _EGMCL-FUND-PLAN-CITI -1 2" xfId="6021" xr:uid="{00000000-0005-0000-0000-000094050000}"/>
    <cellStyle name="_EGMCL STD BUDGET - APRIL 20_limit status- April  '09-CITI _EGMCL-FUND-PLAN-CITI -1 3" xfId="6022" xr:uid="{00000000-0005-0000-0000-000095050000}"/>
    <cellStyle name="_EGMCL STD BUDGET - APRIL 20_limit status- April  '09-CITI _EGMCL-FUND-PLAN-CITI 2" xfId="6023" xr:uid="{00000000-0005-0000-0000-000096050000}"/>
    <cellStyle name="_EGMCL STD BUDGET - APRIL 20_limit status- April  '09-CITI _EGMCL-FUND-PLAN-CITI 3" xfId="6024" xr:uid="{00000000-0005-0000-0000-000097050000}"/>
    <cellStyle name="_EGMCL STD BUDGET - APRIL 20_limit status- April  '09-CITI _EGMCL-FUND-PLAN-CITI 4" xfId="7725" xr:uid="{00000000-0005-0000-0000-000098050000}"/>
    <cellStyle name="_EGMCL STD BUDGET - APRIL 20_limit status- April  '09-CITI _Financial Statement - EGMCL 30th  June'10(New)" xfId="564" xr:uid="{00000000-0005-0000-0000-000099050000}"/>
    <cellStyle name="_EGMCL STD BUDGET - APRIL 20_limit status- April  '09-CITI _Financial Statement - EGMCL 30th Sep '2010" xfId="565" xr:uid="{00000000-0005-0000-0000-00009A050000}"/>
    <cellStyle name="_EGMCL STD BUDGET - APRIL 20_limit status- April  '09-CITI _Financial Statement - EGMCL dated 17.06.10" xfId="566" xr:uid="{00000000-0005-0000-0000-00009B050000}"/>
    <cellStyle name="_EGMCL STD BUDGET - APRIL 20_limit status- April  '09-CITI _Financial Statement - EGMCL May'10" xfId="567" xr:uid="{00000000-0005-0000-0000-00009C050000}"/>
    <cellStyle name="_EGMCL STD BUDGET - APRIL 20_limit status- April  '09-CITI _Import Register (Unit-1)" xfId="2692" xr:uid="{00000000-0005-0000-0000-00009D050000}"/>
    <cellStyle name="_EGMCL STD BUDGET - APRIL 20_limit status- April  '09-CITI _Import Register (Unit-1) 2" xfId="2693" xr:uid="{00000000-0005-0000-0000-00009E050000}"/>
    <cellStyle name="_EGMCL STD BUDGET - APRIL 20_limit status- April  '09-CITI _June Export" xfId="6025" xr:uid="{00000000-0005-0000-0000-00009F050000}"/>
    <cellStyle name="_EGMCL STD BUDGET - APRIL 20_limit status- April  '09-CITI _June Export 2" xfId="6026" xr:uid="{00000000-0005-0000-0000-0000A0050000}"/>
    <cellStyle name="_EGMCL STD BUDGET - APRIL 20_limit status- April  '09-CITI _June Export 3" xfId="6027" xr:uid="{00000000-0005-0000-0000-0000A1050000}"/>
    <cellStyle name="_EGMCL STD BUDGET - APRIL 20_limit status- April  '09-CITI _June Import" xfId="6028" xr:uid="{00000000-0005-0000-0000-0000A2050000}"/>
    <cellStyle name="_EGMCL STD BUDGET - APRIL 20_limit status- April  '09-CITI _June Import 2" xfId="6029" xr:uid="{00000000-0005-0000-0000-0000A3050000}"/>
    <cellStyle name="_EGMCL STD BUDGET - APRIL 20_limit status- April  '09-CITI _June Import 3" xfId="6030" xr:uid="{00000000-0005-0000-0000-0000A4050000}"/>
    <cellStyle name="_EGMCL STD BUDGET - APRIL 20_limit status- April  '09-CITI _Summary OF Stock " xfId="568" xr:uid="{00000000-0005-0000-0000-0000A5050000}"/>
    <cellStyle name="_EGMCL STD BUDGET - APRIL 20_limit status- April  '09-CITI _Summary OF Stock _~2136082" xfId="569" xr:uid="{00000000-0005-0000-0000-0000A6050000}"/>
    <cellStyle name="_EGMCL STD BUDGET - APRIL 20_limit status- April  '09-CITI _Summary OF Stock _Addition Fixed Assets" xfId="570" xr:uid="{00000000-0005-0000-0000-0000A7050000}"/>
    <cellStyle name="_EGMCL STD BUDGET - APRIL 20_limit status- April  '09-CITI _Summary OF Stock _Book2" xfId="571" xr:uid="{00000000-0005-0000-0000-0000A8050000}"/>
    <cellStyle name="_EGMCL STD BUDGET - APRIL 20_limit status- April  '09-CITI _Summary OF Stock _Closing Stock of 31st August'10" xfId="572" xr:uid="{00000000-0005-0000-0000-0000A9050000}"/>
    <cellStyle name="_EGMCL STD BUDGET - APRIL 20_limit status- April  '09-CITI _Summary OF Stock _Copy of Fabrics Closing Stock of 09-10" xfId="573" xr:uid="{00000000-0005-0000-0000-0000AA050000}"/>
    <cellStyle name="_EGMCL STD BUDGET - APRIL 20_limit status- April  '09-CITI _Summary OF Stock _Financial Statement - EGMCL 30th  June'10(New)" xfId="574" xr:uid="{00000000-0005-0000-0000-0000AB050000}"/>
    <cellStyle name="_EGMCL STD BUDGET - APRIL 20_limit status- April  '09-CITI _Summary OF Stock _Financial Statement - EGMCL 30th Sep '2010" xfId="575" xr:uid="{00000000-0005-0000-0000-0000AC050000}"/>
    <cellStyle name="_EGMCL STD BUDGET - APRIL 20_limit status- April  '09-CITI _Transit" xfId="576" xr:uid="{00000000-0005-0000-0000-0000AD050000}"/>
    <cellStyle name="_EGMCL STD BUDGET - APRIL 20_limit status- April  '09-CITI _Transit_~2136082" xfId="577" xr:uid="{00000000-0005-0000-0000-0000AE050000}"/>
    <cellStyle name="_EGMCL STD BUDGET - APRIL 20_limit status- April  '09-CITI _TrialBal 30th June '10-2" xfId="578" xr:uid="{00000000-0005-0000-0000-0000AF050000}"/>
    <cellStyle name="_EGMCL STD BUDGET - APRIL 20_Pay Roll Analysis_Dec 08" xfId="2694" xr:uid="{00000000-0005-0000-0000-0000B0050000}"/>
    <cellStyle name="_EGMCL STD BUDGET - APRIL 20_Pay Roll Analysis_Dec 08 2" xfId="2695" xr:uid="{00000000-0005-0000-0000-0000B1050000}"/>
    <cellStyle name="_EGMCL STD BUDGET - APRIL 20_Pay Roll Analysis_Dec 08_Carton" xfId="2696" xr:uid="{00000000-0005-0000-0000-0000B2050000}"/>
    <cellStyle name="_EGMCL STD BUDGET - APRIL 20_Pay Roll Analysis_Dec 08_Carton 2" xfId="2697" xr:uid="{00000000-0005-0000-0000-0000B3050000}"/>
    <cellStyle name="_EGMCL STD BUDGET - APRIL 20_Pay Roll Analysis_Dec 08_Expenses Perfomance March'09" xfId="2698" xr:uid="{00000000-0005-0000-0000-0000B4050000}"/>
    <cellStyle name="_EGMCL STD BUDGET - APRIL 20_Pay Roll Analysis_Dec 08_Expenses Perfomance March'09 2" xfId="2699" xr:uid="{00000000-0005-0000-0000-0000B5050000}"/>
    <cellStyle name="_EGMCL STD BUDGET - APRIL 20_Pay Roll Analysis_Dec 08_EXPORT-MAY" xfId="2700" xr:uid="{00000000-0005-0000-0000-0000B6050000}"/>
    <cellStyle name="_EGMCL STD BUDGET - APRIL 20_Pay Roll Analysis_Dec 08_EXPORT-MAY 2" xfId="2701" xr:uid="{00000000-0005-0000-0000-0000B7050000}"/>
    <cellStyle name="_EGMCL STD BUDGET - APRIL 20_Pay Roll Analysis_Dec 08_MIS For the Month Of Aug_09" xfId="2702" xr:uid="{00000000-0005-0000-0000-0000B8050000}"/>
    <cellStyle name="_EGMCL STD BUDGET - APRIL 20_Pay Roll Analysis_Dec 08_MIS For the Month Of Aug_09 2" xfId="2703" xr:uid="{00000000-0005-0000-0000-0000B9050000}"/>
    <cellStyle name="_EGMCL STD BUDGET - APRIL 20_Pay Roll Analysis_Dec 08_MIS For the Month Of DEC_09" xfId="2704" xr:uid="{00000000-0005-0000-0000-0000BA050000}"/>
    <cellStyle name="_EGMCL STD BUDGET - APRIL 20_Pay Roll Analysis_Dec 08_MIS For the Month Of DEC_09 2" xfId="2705" xr:uid="{00000000-0005-0000-0000-0000BB050000}"/>
    <cellStyle name="_EGMCL STD BUDGET - APRIL 20_Pay Roll Analysis_Dec 08_MIS For the Month Of Sep_09" xfId="2706" xr:uid="{00000000-0005-0000-0000-0000BC050000}"/>
    <cellStyle name="_EGMCL STD BUDGET - APRIL 20_Pay Roll Analysis_Dec 08_MIS For the Month Of Sep_09 2" xfId="2707" xr:uid="{00000000-0005-0000-0000-0000BD050000}"/>
    <cellStyle name="_EGMCL STD BUDGET - APRIL 20_Pay Roll Analysis_Dec 08_Production  performance-May,09" xfId="2708" xr:uid="{00000000-0005-0000-0000-0000BE050000}"/>
    <cellStyle name="_EGMCL STD BUDGET - APRIL 20_Pay Roll Analysis_Dec 08_Production  performance-May,09 2" xfId="2709" xr:uid="{00000000-0005-0000-0000-0000BF050000}"/>
    <cellStyle name="_EGMCL STD BUDGET - APRIL 20_Pay Roll Analysis_Dec 08_Production Preformance report-March,09" xfId="2710" xr:uid="{00000000-0005-0000-0000-0000C0050000}"/>
    <cellStyle name="_EGMCL STD BUDGET - APRIL 20_Pay Roll Analysis_Dec 08_Production Preformance report-March,09 2" xfId="2711" xr:uid="{00000000-0005-0000-0000-0000C1050000}"/>
    <cellStyle name="_EGMCL STD BUDGET - APRIL 20_Pay Roll Analysis_Nov 08" xfId="2712" xr:uid="{00000000-0005-0000-0000-0000C2050000}"/>
    <cellStyle name="_EGMCL STD BUDGET - APRIL 20_Pay Roll Analysis_Nov 08 2" xfId="2713" xr:uid="{00000000-0005-0000-0000-0000C3050000}"/>
    <cellStyle name="_EGMCL STD BUDGET - APRIL 20_Pay Roll Analysis_Nov 08_Carton" xfId="2714" xr:uid="{00000000-0005-0000-0000-0000C4050000}"/>
    <cellStyle name="_EGMCL STD BUDGET - APRIL 20_Pay Roll Analysis_Nov 08_Carton 2" xfId="2715" xr:uid="{00000000-0005-0000-0000-0000C5050000}"/>
    <cellStyle name="_EGMCL STD BUDGET - APRIL 20_Pay Roll Analysis_Nov 08_Expenses Perfomance March'09" xfId="2716" xr:uid="{00000000-0005-0000-0000-0000C6050000}"/>
    <cellStyle name="_EGMCL STD BUDGET - APRIL 20_Pay Roll Analysis_Nov 08_Expenses Perfomance March'09 2" xfId="2717" xr:uid="{00000000-0005-0000-0000-0000C7050000}"/>
    <cellStyle name="_EGMCL STD BUDGET - APRIL 20_Pay Roll Analysis_Nov 08_EXPORT-MAY" xfId="2718" xr:uid="{00000000-0005-0000-0000-0000C8050000}"/>
    <cellStyle name="_EGMCL STD BUDGET - APRIL 20_Pay Roll Analysis_Nov 08_EXPORT-MAY 2" xfId="2719" xr:uid="{00000000-0005-0000-0000-0000C9050000}"/>
    <cellStyle name="_EGMCL STD BUDGET - APRIL 20_Pay Roll Analysis_Nov 08_MIS For the Month Of Aug_09" xfId="2720" xr:uid="{00000000-0005-0000-0000-0000CA050000}"/>
    <cellStyle name="_EGMCL STD BUDGET - APRIL 20_Pay Roll Analysis_Nov 08_MIS For the Month Of Aug_09 2" xfId="2721" xr:uid="{00000000-0005-0000-0000-0000CB050000}"/>
    <cellStyle name="_EGMCL STD BUDGET - APRIL 20_Pay Roll Analysis_Nov 08_MIS For the Month Of DEC_09" xfId="2722" xr:uid="{00000000-0005-0000-0000-0000CC050000}"/>
    <cellStyle name="_EGMCL STD BUDGET - APRIL 20_Pay Roll Analysis_Nov 08_MIS For the Month Of DEC_09 2" xfId="2723" xr:uid="{00000000-0005-0000-0000-0000CD050000}"/>
    <cellStyle name="_EGMCL STD BUDGET - APRIL 20_Pay Roll Analysis_Nov 08_MIS For the Month Of Sep_09" xfId="2724" xr:uid="{00000000-0005-0000-0000-0000CE050000}"/>
    <cellStyle name="_EGMCL STD BUDGET - APRIL 20_Pay Roll Analysis_Nov 08_MIS For the Month Of Sep_09 2" xfId="2725" xr:uid="{00000000-0005-0000-0000-0000CF050000}"/>
    <cellStyle name="_EGMCL STD BUDGET - APRIL 20_Pay Roll Analysis_Nov 08_Production  performance-May,09" xfId="2726" xr:uid="{00000000-0005-0000-0000-0000D0050000}"/>
    <cellStyle name="_EGMCL STD BUDGET - APRIL 20_Pay Roll Analysis_Nov 08_Production  performance-May,09 2" xfId="2727" xr:uid="{00000000-0005-0000-0000-0000D1050000}"/>
    <cellStyle name="_EGMCL STD BUDGET - APRIL 20_Pay Roll Analysis_Nov 08_Production Preformance report-March,09" xfId="2728" xr:uid="{00000000-0005-0000-0000-0000D2050000}"/>
    <cellStyle name="_EGMCL STD BUDGET - APRIL 20_Pay Roll Analysis_Nov 08_Production Preformance report-March,09 2" xfId="2729" xr:uid="{00000000-0005-0000-0000-0000D3050000}"/>
    <cellStyle name="_EGMCL STD BUDGET - APRIL 20_Pay Roll Analysis_Oct 08" xfId="2730" xr:uid="{00000000-0005-0000-0000-0000D4050000}"/>
    <cellStyle name="_EGMCL STD BUDGET - APRIL 20_Pay Roll Analysis_Oct 08 2" xfId="2731" xr:uid="{00000000-0005-0000-0000-0000D5050000}"/>
    <cellStyle name="_EGMCL STD BUDGET - APRIL 20_Pay Roll Analysis_Oct 08_Carton" xfId="2732" xr:uid="{00000000-0005-0000-0000-0000D6050000}"/>
    <cellStyle name="_EGMCL STD BUDGET - APRIL 20_Pay Roll Analysis_Oct 08_Carton 2" xfId="2733" xr:uid="{00000000-0005-0000-0000-0000D7050000}"/>
    <cellStyle name="_EGMCL STD BUDGET - APRIL 20_Pay Roll Analysis_Oct 08_Expenses Perfomance March'09" xfId="2734" xr:uid="{00000000-0005-0000-0000-0000D8050000}"/>
    <cellStyle name="_EGMCL STD BUDGET - APRIL 20_Pay Roll Analysis_Oct 08_Expenses Perfomance March'09 2" xfId="2735" xr:uid="{00000000-0005-0000-0000-0000D9050000}"/>
    <cellStyle name="_EGMCL STD BUDGET - APRIL 20_Pay Roll Analysis_Oct 08_EXPORT-MAY" xfId="2736" xr:uid="{00000000-0005-0000-0000-0000DA050000}"/>
    <cellStyle name="_EGMCL STD BUDGET - APRIL 20_Pay Roll Analysis_Oct 08_EXPORT-MAY 2" xfId="2737" xr:uid="{00000000-0005-0000-0000-0000DB050000}"/>
    <cellStyle name="_EGMCL STD BUDGET - APRIL 20_Pay Roll Analysis_Oct 08_MIS For the Month Of Aug_09" xfId="2738" xr:uid="{00000000-0005-0000-0000-0000DC050000}"/>
    <cellStyle name="_EGMCL STD BUDGET - APRIL 20_Pay Roll Analysis_Oct 08_MIS For the Month Of Aug_09 2" xfId="2739" xr:uid="{00000000-0005-0000-0000-0000DD050000}"/>
    <cellStyle name="_EGMCL STD BUDGET - APRIL 20_Pay Roll Analysis_Oct 08_MIS For the Month Of DEC_09" xfId="2740" xr:uid="{00000000-0005-0000-0000-0000DE050000}"/>
    <cellStyle name="_EGMCL STD BUDGET - APRIL 20_Pay Roll Analysis_Oct 08_MIS For the Month Of DEC_09 2" xfId="2741" xr:uid="{00000000-0005-0000-0000-0000DF050000}"/>
    <cellStyle name="_EGMCL STD BUDGET - APRIL 20_Pay Roll Analysis_Oct 08_MIS For the Month Of Sep_09" xfId="2742" xr:uid="{00000000-0005-0000-0000-0000E0050000}"/>
    <cellStyle name="_EGMCL STD BUDGET - APRIL 20_Pay Roll Analysis_Oct 08_MIS For the Month Of Sep_09 2" xfId="2743" xr:uid="{00000000-0005-0000-0000-0000E1050000}"/>
    <cellStyle name="_EGMCL STD BUDGET - APRIL 20_Pay Roll Analysis_Oct 08_Production  performance-May,09" xfId="2744" xr:uid="{00000000-0005-0000-0000-0000E2050000}"/>
    <cellStyle name="_EGMCL STD BUDGET - APRIL 20_Pay Roll Analysis_Oct 08_Production  performance-May,09 2" xfId="2745" xr:uid="{00000000-0005-0000-0000-0000E3050000}"/>
    <cellStyle name="_EGMCL STD BUDGET - APRIL 20_Pay Roll Analysis_Oct 08_Production Preformance report-March,09" xfId="2746" xr:uid="{00000000-0005-0000-0000-0000E4050000}"/>
    <cellStyle name="_EGMCL STD BUDGET - APRIL 20_Pay Roll Analysis_Oct 08_Production Preformance report-March,09 2" xfId="2747" xr:uid="{00000000-0005-0000-0000-0000E5050000}"/>
    <cellStyle name="_EGMCL STD BUDGET - APRIL 20_performance report- August 08 " xfId="2748" xr:uid="{00000000-0005-0000-0000-0000E6050000}"/>
    <cellStyle name="_EGMCL STD BUDGET - APRIL 20_performance report- August 08  2" xfId="2749" xr:uid="{00000000-0005-0000-0000-0000E7050000}"/>
    <cellStyle name="_EGMCL STD BUDGET - APRIL 20_performance report- August 08 _Incentive  Budget Control August'09 " xfId="2750" xr:uid="{00000000-0005-0000-0000-0000E8050000}"/>
    <cellStyle name="_EGMCL STD BUDGET - APRIL 20_performance report- August 08 _Incentive  Budget Control August'09  2" xfId="2751" xr:uid="{00000000-0005-0000-0000-0000E9050000}"/>
    <cellStyle name="_EGMCL STD BUDGET - APRIL 20_performance report- August 08 _PGCL S &amp; B analysis (Top )  May  '09  v1" xfId="2752" xr:uid="{00000000-0005-0000-0000-0000EA050000}"/>
    <cellStyle name="_EGMCL STD BUDGET - APRIL 20_performance report- August 08 _PGCL S &amp; B analysis (Top )  May  '09  v1 2" xfId="2753" xr:uid="{00000000-0005-0000-0000-0000EB050000}"/>
    <cellStyle name="_EGMCL STD BUDGET - APRIL 20_performance report- August 08 _PGCL S &amp; B analysis (Top ) April  '09  ( R-2 on 26th May)" xfId="2754" xr:uid="{00000000-0005-0000-0000-0000EC050000}"/>
    <cellStyle name="_EGMCL STD BUDGET - APRIL 20_performance report- August 08 _PGCL S &amp; B analysis (Top ) April  '09  ( R-2 on 26th May) 2" xfId="2755" xr:uid="{00000000-0005-0000-0000-0000ED050000}"/>
    <cellStyle name="_EGMCL STD BUDGET - APRIL 20_performance report- August 08 _S &amp; B" xfId="2756" xr:uid="{00000000-0005-0000-0000-0000EE050000}"/>
    <cellStyle name="_EGMCL STD BUDGET - APRIL 20_performance report- August 08 _S &amp; B 2" xfId="2757" xr:uid="{00000000-0005-0000-0000-0000EF050000}"/>
    <cellStyle name="_EGMCL STD BUDGET - APRIL 20_performance report- August 08 _S &amp; B analysis (Top ) April  '09   " xfId="2758" xr:uid="{00000000-0005-0000-0000-0000F0050000}"/>
    <cellStyle name="_EGMCL STD BUDGET - APRIL 20_performance report- August 08 _S &amp; B analysis (Top ) April  '09    2" xfId="2759" xr:uid="{00000000-0005-0000-0000-0000F1050000}"/>
    <cellStyle name="_EGMCL STD BUDGET - APRIL 20_performance report- August 08 _S &amp; B analysis February'10 Unit-1  " xfId="2760" xr:uid="{00000000-0005-0000-0000-0000F2050000}"/>
    <cellStyle name="_EGMCL STD BUDGET - APRIL 20_performance report- August 08 _S &amp; B analysis February'10 Unit-1   2" xfId="2761" xr:uid="{00000000-0005-0000-0000-0000F3050000}"/>
    <cellStyle name="_EGMCL STD BUDGET - APRIL 20_performance report- August 08 _S &amp; B analysis Feruary'10   " xfId="2762" xr:uid="{00000000-0005-0000-0000-0000F4050000}"/>
    <cellStyle name="_EGMCL STD BUDGET - APRIL 20_performance report- August 08 _S &amp; B analysis Feruary'10    2" xfId="2763" xr:uid="{00000000-0005-0000-0000-0000F5050000}"/>
    <cellStyle name="_EGMCL STD BUDGET - APRIL 20_performance report- August 08 _S &amp; B analysis January '10   " xfId="2764" xr:uid="{00000000-0005-0000-0000-0000F6050000}"/>
    <cellStyle name="_EGMCL STD BUDGET - APRIL 20_performance report- August 08 _S &amp; B analysis January '10    2" xfId="2765" xr:uid="{00000000-0005-0000-0000-0000F7050000}"/>
    <cellStyle name="_EGMCL STD BUDGET - APRIL 20_performance report- August 08 _S &amp; B analysis July'10 Unit-1 " xfId="6031" xr:uid="{00000000-0005-0000-0000-0000F8050000}"/>
    <cellStyle name="_EGMCL STD BUDGET - APRIL 20_performance report- August 08 _S &amp; B analysis July'10 Unit-3    " xfId="6032" xr:uid="{00000000-0005-0000-0000-0000F9050000}"/>
    <cellStyle name="_EGMCL STD BUDGET - APRIL 20_performance report- August 08 _S &amp; B analysis June10 Unit-1 " xfId="6033" xr:uid="{00000000-0005-0000-0000-0000FA050000}"/>
    <cellStyle name="_EGMCL STD BUDGET - APRIL 20_performance report- August 08 _S &amp; B analysis March 10 Unit-1  " xfId="2766" xr:uid="{00000000-0005-0000-0000-0000FB050000}"/>
    <cellStyle name="_EGMCL STD BUDGET - APRIL 20_performance report- August 08 _S &amp; B analysis March 10 Unit-1   2" xfId="2767" xr:uid="{00000000-0005-0000-0000-0000FC050000}"/>
    <cellStyle name="_EGMCL STD BUDGET - APRIL 20_performance report- August 08 _S &amp; B analysis May 10 Unit-1 " xfId="6034" xr:uid="{00000000-0005-0000-0000-0000FD050000}"/>
    <cellStyle name="_EGMCL STD BUDGET - APRIL 20_performance report- July 08( R-1) " xfId="2768" xr:uid="{00000000-0005-0000-0000-0000FE050000}"/>
    <cellStyle name="_EGMCL STD BUDGET - APRIL 20_performance report- July 08( R-1)  2" xfId="2769" xr:uid="{00000000-0005-0000-0000-0000FF050000}"/>
    <cellStyle name="_EGMCL STD BUDGET - APRIL 20_performance report- July 08( R-1) _Incentive  Budget Control August'09 " xfId="2770" xr:uid="{00000000-0005-0000-0000-000000060000}"/>
    <cellStyle name="_EGMCL STD BUDGET - APRIL 20_performance report- July 08( R-1) _Incentive  Budget Control August'09  2" xfId="2771" xr:uid="{00000000-0005-0000-0000-000001060000}"/>
    <cellStyle name="_EGMCL STD BUDGET - APRIL 20_performance report- July 08( R-1) _PGCL S &amp; B analysis (Top )  May  '09  v1" xfId="2772" xr:uid="{00000000-0005-0000-0000-000002060000}"/>
    <cellStyle name="_EGMCL STD BUDGET - APRIL 20_performance report- July 08( R-1) _PGCL S &amp; B analysis (Top )  May  '09  v1 2" xfId="2773" xr:uid="{00000000-0005-0000-0000-000003060000}"/>
    <cellStyle name="_EGMCL STD BUDGET - APRIL 20_performance report- July 08( R-1) _PGCL S &amp; B analysis (Top ) April  '09  ( R-2 on 26th May)" xfId="2774" xr:uid="{00000000-0005-0000-0000-000004060000}"/>
    <cellStyle name="_EGMCL STD BUDGET - APRIL 20_performance report- July 08( R-1) _PGCL S &amp; B analysis (Top ) April  '09  ( R-2 on 26th May) 2" xfId="2775" xr:uid="{00000000-0005-0000-0000-000005060000}"/>
    <cellStyle name="_EGMCL STD BUDGET - APRIL 20_performance report- July 08( R-1) _S &amp; B" xfId="2776" xr:uid="{00000000-0005-0000-0000-000006060000}"/>
    <cellStyle name="_EGMCL STD BUDGET - APRIL 20_performance report- July 08( R-1) _S &amp; B 2" xfId="2777" xr:uid="{00000000-0005-0000-0000-000007060000}"/>
    <cellStyle name="_EGMCL STD BUDGET - APRIL 20_performance report- July 08( R-1) _S &amp; B analysis (Top ) April  '09   " xfId="2778" xr:uid="{00000000-0005-0000-0000-000008060000}"/>
    <cellStyle name="_EGMCL STD BUDGET - APRIL 20_performance report- July 08( R-1) _S &amp; B analysis (Top ) April  '09    2" xfId="2779" xr:uid="{00000000-0005-0000-0000-000009060000}"/>
    <cellStyle name="_EGMCL STD BUDGET - APRIL 20_performance report- July 08( R-1) _S &amp; B analysis February'10 Unit-1  " xfId="2780" xr:uid="{00000000-0005-0000-0000-00000A060000}"/>
    <cellStyle name="_EGMCL STD BUDGET - APRIL 20_performance report- July 08( R-1) _S &amp; B analysis February'10 Unit-1   2" xfId="2781" xr:uid="{00000000-0005-0000-0000-00000B060000}"/>
    <cellStyle name="_EGMCL STD BUDGET - APRIL 20_performance report- July 08( R-1) _S &amp; B analysis Feruary'10   " xfId="2782" xr:uid="{00000000-0005-0000-0000-00000C060000}"/>
    <cellStyle name="_EGMCL STD BUDGET - APRIL 20_performance report- July 08( R-1) _S &amp; B analysis Feruary'10    2" xfId="2783" xr:uid="{00000000-0005-0000-0000-00000D060000}"/>
    <cellStyle name="_EGMCL STD BUDGET - APRIL 20_performance report- July 08( R-1) _S &amp; B analysis January '10   " xfId="2784" xr:uid="{00000000-0005-0000-0000-00000E060000}"/>
    <cellStyle name="_EGMCL STD BUDGET - APRIL 20_performance report- July 08( R-1) _S &amp; B analysis January '10    2" xfId="2785" xr:uid="{00000000-0005-0000-0000-00000F060000}"/>
    <cellStyle name="_EGMCL STD BUDGET - APRIL 20_performance report- July 08( R-1) _S &amp; B analysis July'10 Unit-1 " xfId="6035" xr:uid="{00000000-0005-0000-0000-000010060000}"/>
    <cellStyle name="_EGMCL STD BUDGET - APRIL 20_performance report- July 08( R-1) _S &amp; B analysis July'10 Unit-3    " xfId="6036" xr:uid="{00000000-0005-0000-0000-000011060000}"/>
    <cellStyle name="_EGMCL STD BUDGET - APRIL 20_performance report- July 08( R-1) _S &amp; B analysis June10 Unit-1 " xfId="6037" xr:uid="{00000000-0005-0000-0000-000012060000}"/>
    <cellStyle name="_EGMCL STD BUDGET - APRIL 20_performance report- July 08( R-1) _S &amp; B analysis March 10 Unit-1  " xfId="2786" xr:uid="{00000000-0005-0000-0000-000013060000}"/>
    <cellStyle name="_EGMCL STD BUDGET - APRIL 20_performance report- July 08( R-1) _S &amp; B analysis March 10 Unit-1   2" xfId="2787" xr:uid="{00000000-0005-0000-0000-000014060000}"/>
    <cellStyle name="_EGMCL STD BUDGET - APRIL 20_performance report- July 08( R-1) _S &amp; B analysis May 10 Unit-1 " xfId="6038" xr:uid="{00000000-0005-0000-0000-000015060000}"/>
    <cellStyle name="_EGMCL STD BUDGET - APRIL 20_performance report- June 08 ( R-1)" xfId="2788" xr:uid="{00000000-0005-0000-0000-000016060000}"/>
    <cellStyle name="_EGMCL STD BUDGET - APRIL 20_performance report- June 08 ( R-1) 2" xfId="2789" xr:uid="{00000000-0005-0000-0000-000017060000}"/>
    <cellStyle name="_EGMCL STD BUDGET - APRIL 20_performance report- June 08 ( R-1)_Incentive  Budget Control August'09 " xfId="2790" xr:uid="{00000000-0005-0000-0000-000018060000}"/>
    <cellStyle name="_EGMCL STD BUDGET - APRIL 20_performance report- June 08 ( R-1)_Incentive  Budget Control August'09  2" xfId="2791" xr:uid="{00000000-0005-0000-0000-000019060000}"/>
    <cellStyle name="_EGMCL STD BUDGET - APRIL 20_performance report- June 08 ( R-1)_PGCL S &amp; B analysis (Top )  May  '09  v1" xfId="2792" xr:uid="{00000000-0005-0000-0000-00001A060000}"/>
    <cellStyle name="_EGMCL STD BUDGET - APRIL 20_performance report- June 08 ( R-1)_PGCL S &amp; B analysis (Top )  May  '09  v1 2" xfId="2793" xr:uid="{00000000-0005-0000-0000-00001B060000}"/>
    <cellStyle name="_EGMCL STD BUDGET - APRIL 20_performance report- June 08 ( R-1)_PGCL S &amp; B analysis (Top ) April  '09  ( R-2 on 26th May)" xfId="2794" xr:uid="{00000000-0005-0000-0000-00001C060000}"/>
    <cellStyle name="_EGMCL STD BUDGET - APRIL 20_performance report- June 08 ( R-1)_PGCL S &amp; B analysis (Top ) April  '09  ( R-2 on 26th May) 2" xfId="2795" xr:uid="{00000000-0005-0000-0000-00001D060000}"/>
    <cellStyle name="_EGMCL STD BUDGET - APRIL 20_performance report- June 08 ( R-1)_S &amp; B" xfId="2796" xr:uid="{00000000-0005-0000-0000-00001E060000}"/>
    <cellStyle name="_EGMCL STD BUDGET - APRIL 20_performance report- June 08 ( R-1)_S &amp; B 2" xfId="2797" xr:uid="{00000000-0005-0000-0000-00001F060000}"/>
    <cellStyle name="_EGMCL STD BUDGET - APRIL 20_performance report- June 08 ( R-1)_S &amp; B analysis (Top ) April  '09   " xfId="2798" xr:uid="{00000000-0005-0000-0000-000020060000}"/>
    <cellStyle name="_EGMCL STD BUDGET - APRIL 20_performance report- June 08 ( R-1)_S &amp; B analysis (Top ) April  '09    2" xfId="2799" xr:uid="{00000000-0005-0000-0000-000021060000}"/>
    <cellStyle name="_EGMCL STD BUDGET - APRIL 20_performance report- June 08 ( R-1)_S &amp; B analysis February'10 Unit-1  " xfId="2800" xr:uid="{00000000-0005-0000-0000-000022060000}"/>
    <cellStyle name="_EGMCL STD BUDGET - APRIL 20_performance report- June 08 ( R-1)_S &amp; B analysis February'10 Unit-1   2" xfId="2801" xr:uid="{00000000-0005-0000-0000-000023060000}"/>
    <cellStyle name="_EGMCL STD BUDGET - APRIL 20_performance report- June 08 ( R-1)_S &amp; B analysis Feruary'10   " xfId="2802" xr:uid="{00000000-0005-0000-0000-000024060000}"/>
    <cellStyle name="_EGMCL STD BUDGET - APRIL 20_performance report- June 08 ( R-1)_S &amp; B analysis Feruary'10    2" xfId="2803" xr:uid="{00000000-0005-0000-0000-000025060000}"/>
    <cellStyle name="_EGMCL STD BUDGET - APRIL 20_performance report- June 08 ( R-1)_S &amp; B analysis January '10   " xfId="2804" xr:uid="{00000000-0005-0000-0000-000026060000}"/>
    <cellStyle name="_EGMCL STD BUDGET - APRIL 20_performance report- June 08 ( R-1)_S &amp; B analysis January '10    2" xfId="2805" xr:uid="{00000000-0005-0000-0000-000027060000}"/>
    <cellStyle name="_EGMCL STD BUDGET - APRIL 20_performance report- June 08 ( R-1)_S &amp; B analysis July'10 Unit-1 " xfId="6039" xr:uid="{00000000-0005-0000-0000-000028060000}"/>
    <cellStyle name="_EGMCL STD BUDGET - APRIL 20_performance report- June 08 ( R-1)_S &amp; B analysis July'10 Unit-3    " xfId="6040" xr:uid="{00000000-0005-0000-0000-000029060000}"/>
    <cellStyle name="_EGMCL STD BUDGET - APRIL 20_performance report- June 08 ( R-1)_S &amp; B analysis June10 Unit-1 " xfId="6041" xr:uid="{00000000-0005-0000-0000-00002A060000}"/>
    <cellStyle name="_EGMCL STD BUDGET - APRIL 20_performance report- June 08 ( R-1)_S &amp; B analysis March 10 Unit-1  " xfId="2806" xr:uid="{00000000-0005-0000-0000-00002B060000}"/>
    <cellStyle name="_EGMCL STD BUDGET - APRIL 20_performance report- June 08 ( R-1)_S &amp; B analysis March 10 Unit-1   2" xfId="2807" xr:uid="{00000000-0005-0000-0000-00002C060000}"/>
    <cellStyle name="_EGMCL STD BUDGET - APRIL 20_performance report- June 08 ( R-1)_S &amp; B analysis May 10 Unit-1 " xfId="6042" xr:uid="{00000000-0005-0000-0000-00002D060000}"/>
    <cellStyle name="_EGMCL STD BUDGET - APRIL 20_PGCL S &amp; B analysis (Top )  May  '09  v1" xfId="2808" xr:uid="{00000000-0005-0000-0000-00002E060000}"/>
    <cellStyle name="_EGMCL STD BUDGET - APRIL 20_PGCL S &amp; B analysis (Top )  May  '09  v1 2" xfId="2809" xr:uid="{00000000-0005-0000-0000-00002F060000}"/>
    <cellStyle name="_EGMCL STD BUDGET - APRIL 20_PGCL S &amp; B analysis (Top ) April  '09  ( R-2 on 26th May)" xfId="2810" xr:uid="{00000000-0005-0000-0000-000030060000}"/>
    <cellStyle name="_EGMCL STD BUDGET - APRIL 20_PGCL S &amp; B analysis (Top ) April  '09  ( R-2 on 26th May) 2" xfId="2811" xr:uid="{00000000-0005-0000-0000-000031060000}"/>
    <cellStyle name="_EGMCL STD BUDGET - APRIL 20_Production  performance-May,09" xfId="2812" xr:uid="{00000000-0005-0000-0000-000032060000}"/>
    <cellStyle name="_EGMCL STD BUDGET - APRIL 20_Production  performance-May,09 2" xfId="2813" xr:uid="{00000000-0005-0000-0000-000033060000}"/>
    <cellStyle name="_EGMCL STD BUDGET - APRIL 20_Projection of Cash Flow Based on Performance Report" xfId="2814" xr:uid="{00000000-0005-0000-0000-000034060000}"/>
    <cellStyle name="_EGMCL STD BUDGET - APRIL 20_Projection of Cash Flow Based on Performance Report 2" xfId="2815" xr:uid="{00000000-0005-0000-0000-000035060000}"/>
    <cellStyle name="_EGMCL STD BUDGET - APRIL 20_Projection of Cash Flow Based on Performance Report_MIS For the Month Of Aug_09" xfId="2816" xr:uid="{00000000-0005-0000-0000-000036060000}"/>
    <cellStyle name="_EGMCL STD BUDGET - APRIL 20_Projection of Cash Flow Based on Performance Report_MIS For the Month Of Aug_09 2" xfId="2817" xr:uid="{00000000-0005-0000-0000-000037060000}"/>
    <cellStyle name="_EGMCL STD BUDGET - APRIL 20_Projection of Cash Flow Based on Performance Report_MIS For the Month Of DEC_09" xfId="2818" xr:uid="{00000000-0005-0000-0000-000038060000}"/>
    <cellStyle name="_EGMCL STD BUDGET - APRIL 20_Projection of Cash Flow Based on Performance Report_MIS For the Month Of DEC_09 2" xfId="2819" xr:uid="{00000000-0005-0000-0000-000039060000}"/>
    <cellStyle name="_EGMCL STD BUDGET - APRIL 20_Projection of Cash Flow Based on Performance Report_MIS For the Month Of Sep_09" xfId="2820" xr:uid="{00000000-0005-0000-0000-00003A060000}"/>
    <cellStyle name="_EGMCL STD BUDGET - APRIL 20_Projection of Cash Flow Based on Performance Report_MIS For the Month Of Sep_09 2" xfId="2821" xr:uid="{00000000-0005-0000-0000-00003B060000}"/>
    <cellStyle name="_EGMCL STD BUDGET - APRIL 20_Provisional  Interst August  '09 " xfId="579" xr:uid="{00000000-0005-0000-0000-00003C060000}"/>
    <cellStyle name="_EGMCL STD BUDGET - APRIL 20_Provisional  Interst August  '09  2" xfId="2822" xr:uid="{00000000-0005-0000-0000-00003D060000}"/>
    <cellStyle name="_EGMCL STD BUDGET - APRIL 20_Provisional  Interst August  '09 _~2136082" xfId="580" xr:uid="{00000000-0005-0000-0000-00003E060000}"/>
    <cellStyle name="_EGMCL STD BUDGET - APRIL 20_Provisional  Interst August  '09 _Addition Fixed Assets" xfId="581" xr:uid="{00000000-0005-0000-0000-00003F060000}"/>
    <cellStyle name="_EGMCL STD BUDGET - APRIL 20_Provisional  Interst August  '09 _Book2" xfId="582" xr:uid="{00000000-0005-0000-0000-000040060000}"/>
    <cellStyle name="_EGMCL STD BUDGET - APRIL 20_Provisional  Interst August  '09 _Closing Stock of 31st August'10" xfId="583" xr:uid="{00000000-0005-0000-0000-000041060000}"/>
    <cellStyle name="_EGMCL STD BUDGET - APRIL 20_Provisional  Interst August  '09 _Copy of Fabrics Closing Stock of 09-10" xfId="584" xr:uid="{00000000-0005-0000-0000-000042060000}"/>
    <cellStyle name="_EGMCL STD BUDGET - APRIL 20_Provisional  Interst August  '09 _Financial Statement - EGMCL 30th  June'10(New)" xfId="585" xr:uid="{00000000-0005-0000-0000-000043060000}"/>
    <cellStyle name="_EGMCL STD BUDGET - APRIL 20_Provisional  Interst August  '09 _Financial Statement - EGMCL 30th Sep '2010" xfId="586" xr:uid="{00000000-0005-0000-0000-000044060000}"/>
    <cellStyle name="_EGMCL STD BUDGET - APRIL 20_Provisional  Interst August  '09 _Financial Statement - EGMCL dated 17.06.10" xfId="587" xr:uid="{00000000-0005-0000-0000-000045060000}"/>
    <cellStyle name="_EGMCL STD BUDGET - APRIL 20_Provisional  Interst August  '09 _Financial Statement - EGMCL May'10" xfId="588" xr:uid="{00000000-0005-0000-0000-000046060000}"/>
    <cellStyle name="_EGMCL STD BUDGET - APRIL 20_Provisional  Interst August  '09 _Import Register (Unit-1)" xfId="2823" xr:uid="{00000000-0005-0000-0000-000047060000}"/>
    <cellStyle name="_EGMCL STD BUDGET - APRIL 20_Provisional  Interst August  '09 _Import Register (Unit-1) 2" xfId="2824" xr:uid="{00000000-0005-0000-0000-000048060000}"/>
    <cellStyle name="_EGMCL STD BUDGET - APRIL 20_Provisional  Interst August  '09 _Summary OF Stock " xfId="589" xr:uid="{00000000-0005-0000-0000-000049060000}"/>
    <cellStyle name="_EGMCL STD BUDGET - APRIL 20_Provisional  Interst August  '09 _Summary OF Stock _~2136082" xfId="590" xr:uid="{00000000-0005-0000-0000-00004A060000}"/>
    <cellStyle name="_EGMCL STD BUDGET - APRIL 20_Provisional  Interst August  '09 _Summary OF Stock _Addition Fixed Assets" xfId="591" xr:uid="{00000000-0005-0000-0000-00004B060000}"/>
    <cellStyle name="_EGMCL STD BUDGET - APRIL 20_Provisional  Interst August  '09 _Summary OF Stock _Book2" xfId="592" xr:uid="{00000000-0005-0000-0000-00004C060000}"/>
    <cellStyle name="_EGMCL STD BUDGET - APRIL 20_Provisional  Interst August  '09 _Summary OF Stock _Closing Stock of 31st August'10" xfId="593" xr:uid="{00000000-0005-0000-0000-00004D060000}"/>
    <cellStyle name="_EGMCL STD BUDGET - APRIL 20_Provisional  Interst August  '09 _Summary OF Stock _Copy of Fabrics Closing Stock of 09-10" xfId="594" xr:uid="{00000000-0005-0000-0000-00004E060000}"/>
    <cellStyle name="_EGMCL STD BUDGET - APRIL 20_Provisional  Interst August  '09 _Summary OF Stock _Financial Statement - EGMCL 30th  June'10(New)" xfId="595" xr:uid="{00000000-0005-0000-0000-00004F060000}"/>
    <cellStyle name="_EGMCL STD BUDGET - APRIL 20_Provisional  Interst August  '09 _Summary OF Stock _Financial Statement - EGMCL 30th Sep '2010" xfId="596" xr:uid="{00000000-0005-0000-0000-000050060000}"/>
    <cellStyle name="_EGMCL STD BUDGET - APRIL 20_Provisional  Interst August  '09 _Transit" xfId="597" xr:uid="{00000000-0005-0000-0000-000051060000}"/>
    <cellStyle name="_EGMCL STD BUDGET - APRIL 20_Provisional  Interst August  '09 _Transit_~2136082" xfId="598" xr:uid="{00000000-0005-0000-0000-000052060000}"/>
    <cellStyle name="_EGMCL STD BUDGET - APRIL 20_Provisional  Interst August  '09 _TrialBal 30th June '10-2" xfId="599" xr:uid="{00000000-0005-0000-0000-000053060000}"/>
    <cellStyle name="_EGMCL STD BUDGET - APRIL 20_S &amp; B" xfId="2825" xr:uid="{00000000-0005-0000-0000-000054060000}"/>
    <cellStyle name="_EGMCL STD BUDGET - APRIL 20_S &amp; B 2" xfId="2826" xr:uid="{00000000-0005-0000-0000-000055060000}"/>
    <cellStyle name="_EGMCL STD BUDGET - APRIL 20_S &amp; B analysis (Top ) April  '09   " xfId="2827" xr:uid="{00000000-0005-0000-0000-000056060000}"/>
    <cellStyle name="_EGMCL STD BUDGET - APRIL 20_S &amp; B analysis (Top ) April  '09    2" xfId="2828" xr:uid="{00000000-0005-0000-0000-000057060000}"/>
    <cellStyle name="_EGMCL STD BUDGET - APRIL 20_S &amp; B analysis February'10 Unit-1  " xfId="2829" xr:uid="{00000000-0005-0000-0000-000058060000}"/>
    <cellStyle name="_EGMCL STD BUDGET - APRIL 20_S &amp; B analysis February'10 Unit-1   2" xfId="2830" xr:uid="{00000000-0005-0000-0000-000059060000}"/>
    <cellStyle name="_EGMCL STD BUDGET - APRIL 20_S &amp; B analysis Feruary'10   " xfId="2831" xr:uid="{00000000-0005-0000-0000-00005A060000}"/>
    <cellStyle name="_EGMCL STD BUDGET - APRIL 20_S &amp; B analysis Feruary'10    2" xfId="2832" xr:uid="{00000000-0005-0000-0000-00005B060000}"/>
    <cellStyle name="_EGMCL STD BUDGET - APRIL 20_S &amp; B analysis January '10   " xfId="2833" xr:uid="{00000000-0005-0000-0000-00005C060000}"/>
    <cellStyle name="_EGMCL STD BUDGET - APRIL 20_S &amp; B analysis January '10    2" xfId="2834" xr:uid="{00000000-0005-0000-0000-00005D060000}"/>
    <cellStyle name="_EGMCL STD BUDGET - APRIL 20_S &amp; B analysis July'10 Unit-1 " xfId="6043" xr:uid="{00000000-0005-0000-0000-00005E060000}"/>
    <cellStyle name="_EGMCL STD BUDGET - APRIL 20_S &amp; B analysis July'10 Unit-3    " xfId="6044" xr:uid="{00000000-0005-0000-0000-00005F060000}"/>
    <cellStyle name="_EGMCL STD BUDGET - APRIL 20_S &amp; B analysis June10 Unit-1 " xfId="6045" xr:uid="{00000000-0005-0000-0000-000060060000}"/>
    <cellStyle name="_EGMCL STD BUDGET - APRIL 20_S &amp; B analysis March 10 Unit-1  " xfId="2835" xr:uid="{00000000-0005-0000-0000-000061060000}"/>
    <cellStyle name="_EGMCL STD BUDGET - APRIL 20_S &amp; B analysis March 10 Unit-1   2" xfId="2836" xr:uid="{00000000-0005-0000-0000-000062060000}"/>
    <cellStyle name="_EGMCL STD BUDGET - APRIL 20_S &amp; B analysis May 10 Unit-1 " xfId="6046" xr:uid="{00000000-0005-0000-0000-000063060000}"/>
    <cellStyle name="_EGMCL STD BUDGET - APRIL 20_Summary OF Stock " xfId="600" xr:uid="{00000000-0005-0000-0000-000064060000}"/>
    <cellStyle name="_EGMCL STD BUDGET - APRIL 20_Summary OF Stock _~2136082" xfId="601" xr:uid="{00000000-0005-0000-0000-000065060000}"/>
    <cellStyle name="_EGMCL STD BUDGET - APRIL 20_Summary OF Stock _Addition Fixed Assets" xfId="602" xr:uid="{00000000-0005-0000-0000-000066060000}"/>
    <cellStyle name="_EGMCL STD BUDGET - APRIL 20_Summary OF Stock _Book2" xfId="603" xr:uid="{00000000-0005-0000-0000-000067060000}"/>
    <cellStyle name="_EGMCL STD BUDGET - APRIL 20_Summary OF Stock _Closing Stock of 31st August'10" xfId="604" xr:uid="{00000000-0005-0000-0000-000068060000}"/>
    <cellStyle name="_EGMCL STD BUDGET - APRIL 20_Summary OF Stock _Copy of Fabrics Closing Stock of 09-10" xfId="605" xr:uid="{00000000-0005-0000-0000-000069060000}"/>
    <cellStyle name="_EGMCL STD BUDGET - APRIL 20_Summary OF Stock _Financial Statement - EGMCL 30th  June'10(New)" xfId="606" xr:uid="{00000000-0005-0000-0000-00006A060000}"/>
    <cellStyle name="_EGMCL STD BUDGET - APRIL 20_Summary OF Stock _Financial Statement - EGMCL 30th Sep '2010" xfId="607" xr:uid="{00000000-0005-0000-0000-00006B060000}"/>
    <cellStyle name="_EGMCL STD BUDGET - APRIL 20_Transit" xfId="608" xr:uid="{00000000-0005-0000-0000-00006C060000}"/>
    <cellStyle name="_EGMCL STD BUDGET - APRIL 20_Transit_~2136082" xfId="609" xr:uid="{00000000-0005-0000-0000-00006D060000}"/>
    <cellStyle name="_EGMCL STD BUDGET - APRIL 20_TrialBal 30th June '10-2" xfId="610" xr:uid="{00000000-0005-0000-0000-00006E060000}"/>
    <cellStyle name="_EGMCL STD BUDGET - APRIL 20_Washing" xfId="611" xr:uid="{00000000-0005-0000-0000-00006F060000}"/>
    <cellStyle name="_EGMCL STD BUDGET - APRIL 20_Washing 2" xfId="2837" xr:uid="{00000000-0005-0000-0000-000070060000}"/>
    <cellStyle name="_Exp Perfomance Feb'09" xfId="2838" xr:uid="{00000000-0005-0000-0000-000071060000}"/>
    <cellStyle name="_Exp Perfomance Feb'09_Carton" xfId="2839" xr:uid="{00000000-0005-0000-0000-000072060000}"/>
    <cellStyle name="_Exp Perfomance Feb'09_Expenses Perfomance March'09" xfId="2840" xr:uid="{00000000-0005-0000-0000-000073060000}"/>
    <cellStyle name="_Exp Perfomance Feb'09_EXPORT-MAY" xfId="2841" xr:uid="{00000000-0005-0000-0000-000074060000}"/>
    <cellStyle name="_Exp Perfomance Feb'09_MIS For the Month Of Aug_09" xfId="2842" xr:uid="{00000000-0005-0000-0000-000075060000}"/>
    <cellStyle name="_Exp Perfomance Feb'09_MIS For the Month Of DEC_09" xfId="2843" xr:uid="{00000000-0005-0000-0000-000076060000}"/>
    <cellStyle name="_Exp Perfomance Feb'09_MIS For the Month Of Sep_09" xfId="2844" xr:uid="{00000000-0005-0000-0000-000077060000}"/>
    <cellStyle name="_Exp Perfomance Feb'09_Production  performance-May,09" xfId="2845" xr:uid="{00000000-0005-0000-0000-000078060000}"/>
    <cellStyle name="_Exp Perfomance Feb'09_Production Preformance report-March,09" xfId="2846" xr:uid="{00000000-0005-0000-0000-000079060000}"/>
    <cellStyle name="_Flash Report Dt.11.02.10" xfId="2847" xr:uid="{00000000-0005-0000-0000-00007A060000}"/>
    <cellStyle name="_Flash Report Dt.11.02.10 2" xfId="2848" xr:uid="{00000000-0005-0000-0000-00007B060000}"/>
    <cellStyle name="_Flash Report Dt.11.02.10_BANK RECO" xfId="2849" xr:uid="{00000000-0005-0000-0000-00007C060000}"/>
    <cellStyle name="_Flash Report Dt.11.02.10_BANK RECO 2" xfId="2850" xr:uid="{00000000-0005-0000-0000-00007D060000}"/>
    <cellStyle name="_Flash Report Dt.11.02.10_Book1" xfId="2851" xr:uid="{00000000-0005-0000-0000-00007E060000}"/>
    <cellStyle name="_Flash Report Dt.11.02.10_Book1 2" xfId="2852" xr:uid="{00000000-0005-0000-0000-00007F060000}"/>
    <cellStyle name="_Flash Report Dt.11.02.10_Increment sheet1" xfId="2853" xr:uid="{00000000-0005-0000-0000-000080060000}"/>
    <cellStyle name="_Flash Report Dt.11.02.10_Increment sheet1 2" xfId="2854" xr:uid="{00000000-0005-0000-0000-000081060000}"/>
    <cellStyle name="_Flash Report Dt.11.02.10_Inflow- June,10" xfId="2855" xr:uid="{00000000-0005-0000-0000-000082060000}"/>
    <cellStyle name="_Flash Report Dt.11.02.10_PGCL Cash flow" xfId="2856" xr:uid="{00000000-0005-0000-0000-000083060000}"/>
    <cellStyle name="_Flash Report Dt.11.02.10_PGCL Cash flow 2" xfId="2857" xr:uid="{00000000-0005-0000-0000-000084060000}"/>
    <cellStyle name="_Flash Report Dt.11.02.10_PGCL Cash flow 24-04-2010" xfId="2858" xr:uid="{00000000-0005-0000-0000-000085060000}"/>
    <cellStyle name="_Flash Report Dt.11.02.10_PGCL Cash flow 24-04-2010 2" xfId="2859" xr:uid="{00000000-0005-0000-0000-000086060000}"/>
    <cellStyle name="_Flash Report Dt.11.02.10_pgcl inflow" xfId="2860" xr:uid="{00000000-0005-0000-0000-000087060000}"/>
    <cellStyle name="_Flash Report Dt.11.02.10_Trade creditors.March'10" xfId="2861" xr:uid="{00000000-0005-0000-0000-000088060000}"/>
    <cellStyle name="_Flash Report Dt.11.02.10_Trade creditors.March'10 2" xfId="2862" xr:uid="{00000000-0005-0000-0000-000089060000}"/>
    <cellStyle name="_Four Brother_Shinest_Agency comm_2010" xfId="2480" xr:uid="{00000000-0005-0000-0000-00008A060000}"/>
    <cellStyle name="_GSM Tracking Worksheet-Delta Liteon" xfId="2863" xr:uid="{00000000-0005-0000-0000-00008B060000}"/>
    <cellStyle name="_GSM Tracking Worksheet-Delta Liteon rev 1" xfId="2864" xr:uid="{00000000-0005-0000-0000-00008C060000}"/>
    <cellStyle name="_JCP_Jan 29" xfId="2481" xr:uid="{00000000-0005-0000-0000-00008D060000}"/>
    <cellStyle name="_Key Opportunity Tracker v5" xfId="2865" xr:uid="{00000000-0005-0000-0000-00008E060000}"/>
    <cellStyle name="_Local employee salary 07-2007" xfId="612" xr:uid="{00000000-0005-0000-0000-00008F060000}"/>
    <cellStyle name="_Local employee salary 07-2007 2" xfId="2866" xr:uid="{00000000-0005-0000-0000-000090060000}"/>
    <cellStyle name="_Local employee salary 07-2007_~2136082" xfId="613" xr:uid="{00000000-0005-0000-0000-000091060000}"/>
    <cellStyle name="_Local employee salary 07-2007_~5419312" xfId="6047" xr:uid="{00000000-0005-0000-0000-000092060000}"/>
    <cellStyle name="_Local employee salary 07-2007_~5419312 2" xfId="7726" xr:uid="{00000000-0005-0000-0000-000093060000}"/>
    <cellStyle name="_Local employee salary 07-2007_~5419312_BANK POSITION FOR ALL BANK ( CITI, HSBC &amp; SCB )" xfId="6048" xr:uid="{00000000-0005-0000-0000-000094060000}"/>
    <cellStyle name="_Local employee salary 07-2007_~5419312_BANK POSITION FOR ALL BANK ( CITI, HSBC &amp; SCB ) 2" xfId="6049" xr:uid="{00000000-0005-0000-0000-000095060000}"/>
    <cellStyle name="_Local employee salary 07-2007_~5419312_BANK POSITION FOR ALL BANK ( CITI, HSBC &amp; SCB ) 3" xfId="6050" xr:uid="{00000000-0005-0000-0000-000096060000}"/>
    <cellStyle name="_Local employee salary 07-2007_~5419312_BANK POSITION FOR ALL BANK ( CITI, HSBC , SCB &amp; EBL )" xfId="6051" xr:uid="{00000000-0005-0000-0000-000097060000}"/>
    <cellStyle name="_Local employee salary 07-2007_~5419312_BANK POSITION FOR ALL BANK ( CITI, HSBC , SCB &amp; EBL ) 2" xfId="7727" xr:uid="{00000000-0005-0000-0000-000098060000}"/>
    <cellStyle name="_Local employee salary 07-2007_~5419312_BANK POSITION FOR ALL BANK ( CITI, HSBC , SCB &amp; EBL )_1" xfId="7728" xr:uid="{00000000-0005-0000-0000-000099060000}"/>
    <cellStyle name="_Local employee salary 07-2007_~5419312_BANK POSITION FOR ALL BANK ( CITI, HSBC , SCB &amp; EBL )_1 2" xfId="7729" xr:uid="{00000000-0005-0000-0000-00009A060000}"/>
    <cellStyle name="_Local employee salary 07-2007_~5419312_BANK POSITION FOR ALL BANK ( CITI, HSBC , SCB &amp; EBL )_Copy of HSBC MOB  Month of April ,2012 ( Final )" xfId="7730" xr:uid="{00000000-0005-0000-0000-00009B060000}"/>
    <cellStyle name="_Local employee salary 07-2007_~5419312_BANK POSITION FOR ALL BANK ( CITI, HSBC , SCB &amp; EBL )_Copy of HSBC MOB  Month of April ,2012 ( Final ) 2" xfId="7731" xr:uid="{00000000-0005-0000-0000-00009C060000}"/>
    <cellStyle name="_Local employee salary 07-2007_~5419312_BANK POSITION FOR ALL BANK ( CITI, HSBC , SCB &amp; EBL )_SCB MOB Month Of May  ,2012 - ( Final )" xfId="7732" xr:uid="{00000000-0005-0000-0000-00009D060000}"/>
    <cellStyle name="_Local employee salary 07-2007_~5419312_BANK POSITION FOR ALL BANK ( CITI, HSBC , SCB &amp; EBL )_SCB MOB Month Of May  ,2012 - ( Final ) 2" xfId="7733" xr:uid="{00000000-0005-0000-0000-00009E060000}"/>
    <cellStyle name="_Local employee salary 07-2007_~5419312_BANK POSITION FOR ALL BANK ( CITI, HSBC , SCB &amp; EBL )-1" xfId="7734" xr:uid="{00000000-0005-0000-0000-00009F060000}"/>
    <cellStyle name="_Local employee salary 07-2007_~5419312_BANK POSITION FOR ALL BANK ( CITI, HSBC , SCB &amp; EBL )-1 2" xfId="7735" xr:uid="{00000000-0005-0000-0000-0000A0060000}"/>
    <cellStyle name="_Local employee salary 07-2007_~5419312_Citi MOB - June, 2011 ( Final )- REVISED" xfId="6052" xr:uid="{00000000-0005-0000-0000-0000A1060000}"/>
    <cellStyle name="_Local employee salary 07-2007_~5419312_CITI MOB  Month of December 2011- Final" xfId="6053" xr:uid="{00000000-0005-0000-0000-0000A2060000}"/>
    <cellStyle name="_Local employee salary 07-2007_~5419312_Copy of HSBC MOB  Month of April ,2012 ( Final )" xfId="7736" xr:uid="{00000000-0005-0000-0000-0000A3060000}"/>
    <cellStyle name="_Local employee salary 07-2007_~5419312_Copy of HSBC MOB  Month of April ,2012 ( Final ) 2" xfId="7737" xr:uid="{00000000-0005-0000-0000-0000A4060000}"/>
    <cellStyle name="_Local employee salary 07-2007_~5419312_EGMCL-FUND-PLAN-CITI" xfId="6054" xr:uid="{00000000-0005-0000-0000-0000A5060000}"/>
    <cellStyle name="_Local employee salary 07-2007_~5419312_EGMCL-FUND-PLAN-CITI -1" xfId="6055" xr:uid="{00000000-0005-0000-0000-0000A6060000}"/>
    <cellStyle name="_Local employee salary 07-2007_~5419312_EGMCL-FUND-PLAN-CITI -1 2" xfId="6056" xr:uid="{00000000-0005-0000-0000-0000A7060000}"/>
    <cellStyle name="_Local employee salary 07-2007_~5419312_EGMCL-FUND-PLAN-CITI -1 3" xfId="6057" xr:uid="{00000000-0005-0000-0000-0000A8060000}"/>
    <cellStyle name="_Local employee salary 07-2007_~5419312_EGMCL-FUND-PLAN-CITI_1" xfId="6058" xr:uid="{00000000-0005-0000-0000-0000A9060000}"/>
    <cellStyle name="_Local employee salary 07-2007_~5419312_EGMCL-FUND-PLAN-CITI_1 2" xfId="6059" xr:uid="{00000000-0005-0000-0000-0000AA060000}"/>
    <cellStyle name="_Local employee salary 07-2007_~5419312_EGMCL-FUND-PLAN-CITI_1 3" xfId="6060" xr:uid="{00000000-0005-0000-0000-0000AB060000}"/>
    <cellStyle name="_Local employee salary 07-2007_~5419312_EGMCL-FUND-PLAN-CITI_Citi MOB - June, 2011 ( Final )- REVISED" xfId="6061" xr:uid="{00000000-0005-0000-0000-0000AC060000}"/>
    <cellStyle name="_Local employee salary 07-2007_~5419312_June Export" xfId="6062" xr:uid="{00000000-0005-0000-0000-0000AD060000}"/>
    <cellStyle name="_Local employee salary 07-2007_~5419312_June Export 2" xfId="6063" xr:uid="{00000000-0005-0000-0000-0000AE060000}"/>
    <cellStyle name="_Local employee salary 07-2007_~5419312_June Export 3" xfId="6064" xr:uid="{00000000-0005-0000-0000-0000AF060000}"/>
    <cellStyle name="_Local employee salary 07-2007_~5419312_June Import" xfId="6065" xr:uid="{00000000-0005-0000-0000-0000B0060000}"/>
    <cellStyle name="_Local employee salary 07-2007_~5419312_June Import 2" xfId="6066" xr:uid="{00000000-0005-0000-0000-0000B1060000}"/>
    <cellStyle name="_Local employee salary 07-2007_~5419312_June Import 3" xfId="6067" xr:uid="{00000000-0005-0000-0000-0000B2060000}"/>
    <cellStyle name="_Local employee salary 07-2007_~5419312_SCB MOB Month Of May  ,2012 - ( Final )" xfId="7738" xr:uid="{00000000-0005-0000-0000-0000B3060000}"/>
    <cellStyle name="_Local employee salary 07-2007_~5419312_SCB MOB Month Of May  ,2012 - ( Final ) 2" xfId="7739" xr:uid="{00000000-0005-0000-0000-0000B4060000}"/>
    <cellStyle name="_Local employee salary 07-2007_~7314120" xfId="6068" xr:uid="{00000000-0005-0000-0000-0000B5060000}"/>
    <cellStyle name="_Local employee salary 07-2007_~7314120 2" xfId="7740" xr:uid="{00000000-0005-0000-0000-0000B6060000}"/>
    <cellStyle name="_Local employee salary 07-2007_~7314120_BANK POSITION FOR ALL BANK ( CITI, HSBC &amp; SCB )" xfId="6069" xr:uid="{00000000-0005-0000-0000-0000B7060000}"/>
    <cellStyle name="_Local employee salary 07-2007_~7314120_BANK POSITION FOR ALL BANK ( CITI, HSBC &amp; SCB ) 2" xfId="6070" xr:uid="{00000000-0005-0000-0000-0000B8060000}"/>
    <cellStyle name="_Local employee salary 07-2007_~7314120_BANK POSITION FOR ALL BANK ( CITI, HSBC &amp; SCB ) 3" xfId="6071" xr:uid="{00000000-0005-0000-0000-0000B9060000}"/>
    <cellStyle name="_Local employee salary 07-2007_~7314120_BANK POSITION FOR ALL BANK ( CITI, HSBC , SCB &amp; EBL )" xfId="6072" xr:uid="{00000000-0005-0000-0000-0000BA060000}"/>
    <cellStyle name="_Local employee salary 07-2007_~7314120_BANK POSITION FOR ALL BANK ( CITI, HSBC , SCB &amp; EBL ) 2" xfId="7741" xr:uid="{00000000-0005-0000-0000-0000BB060000}"/>
    <cellStyle name="_Local employee salary 07-2007_~7314120_Citi MOB - June, 2011 ( Final )- REVISED" xfId="6073" xr:uid="{00000000-0005-0000-0000-0000BC060000}"/>
    <cellStyle name="_Local employee salary 07-2007_~7314120_CITI MOB  Month of December 2011- Final" xfId="6074" xr:uid="{00000000-0005-0000-0000-0000BD060000}"/>
    <cellStyle name="_Local employee salary 07-2007_~7314120_EGMCL-FUND-PLAN-CITI" xfId="6075" xr:uid="{00000000-0005-0000-0000-0000BE060000}"/>
    <cellStyle name="_Local employee salary 07-2007_~7314120_EGMCL-FUND-PLAN-CITI -1" xfId="6076" xr:uid="{00000000-0005-0000-0000-0000BF060000}"/>
    <cellStyle name="_Local employee salary 07-2007_~7314120_EGMCL-FUND-PLAN-CITI -1 2" xfId="6077" xr:uid="{00000000-0005-0000-0000-0000C0060000}"/>
    <cellStyle name="_Local employee salary 07-2007_~7314120_EGMCL-FUND-PLAN-CITI -1 3" xfId="6078" xr:uid="{00000000-0005-0000-0000-0000C1060000}"/>
    <cellStyle name="_Local employee salary 07-2007_~7314120_EGMCL-FUND-PLAN-CITI 2" xfId="6079" xr:uid="{00000000-0005-0000-0000-0000C2060000}"/>
    <cellStyle name="_Local employee salary 07-2007_~7314120_EGMCL-FUND-PLAN-CITI 3" xfId="6080" xr:uid="{00000000-0005-0000-0000-0000C3060000}"/>
    <cellStyle name="_Local employee salary 07-2007_~7314120_EGMCL-FUND-PLAN-CITI 4" xfId="7742" xr:uid="{00000000-0005-0000-0000-0000C4060000}"/>
    <cellStyle name="_Local employee salary 07-2007_~7314120_June Export" xfId="6081" xr:uid="{00000000-0005-0000-0000-0000C5060000}"/>
    <cellStyle name="_Local employee salary 07-2007_~7314120_June Export 2" xfId="6082" xr:uid="{00000000-0005-0000-0000-0000C6060000}"/>
    <cellStyle name="_Local employee salary 07-2007_~7314120_June Export 3" xfId="6083" xr:uid="{00000000-0005-0000-0000-0000C7060000}"/>
    <cellStyle name="_Local employee salary 07-2007_~7314120_June Import" xfId="6084" xr:uid="{00000000-0005-0000-0000-0000C8060000}"/>
    <cellStyle name="_Local employee salary 07-2007_~7314120_June Import 2" xfId="6085" xr:uid="{00000000-0005-0000-0000-0000C9060000}"/>
    <cellStyle name="_Local employee salary 07-2007_~7314120_June Import 3" xfId="6086" xr:uid="{00000000-0005-0000-0000-0000CA060000}"/>
    <cellStyle name="_Local employee salary 07-2007_~7507028" xfId="6087" xr:uid="{00000000-0005-0000-0000-0000CB060000}"/>
    <cellStyle name="_Local employee salary 07-2007_~7507028 2" xfId="7743" xr:uid="{00000000-0005-0000-0000-0000CC060000}"/>
    <cellStyle name="_Local employee salary 07-2007_~7507028_BANK POSITION FOR ALL BANK ( CITI, HSBC &amp; SCB )" xfId="6088" xr:uid="{00000000-0005-0000-0000-0000CD060000}"/>
    <cellStyle name="_Local employee salary 07-2007_~7507028_BANK POSITION FOR ALL BANK ( CITI, HSBC &amp; SCB ) 2" xfId="6089" xr:uid="{00000000-0005-0000-0000-0000CE060000}"/>
    <cellStyle name="_Local employee salary 07-2007_~7507028_BANK POSITION FOR ALL BANK ( CITI, HSBC &amp; SCB ) 3" xfId="6090" xr:uid="{00000000-0005-0000-0000-0000CF060000}"/>
    <cellStyle name="_Local employee salary 07-2007_~7507028_BANK POSITION FOR ALL BANK ( CITI, HSBC , SCB &amp; EBL )" xfId="6091" xr:uid="{00000000-0005-0000-0000-0000D0060000}"/>
    <cellStyle name="_Local employee salary 07-2007_~7507028_BANK POSITION FOR ALL BANK ( CITI, HSBC , SCB &amp; EBL ) 2" xfId="7744" xr:uid="{00000000-0005-0000-0000-0000D1060000}"/>
    <cellStyle name="_Local employee salary 07-2007_~7507028_Citi MOB - June, 2011 ( Final )- REVISED" xfId="6092" xr:uid="{00000000-0005-0000-0000-0000D2060000}"/>
    <cellStyle name="_Local employee salary 07-2007_~7507028_CITI MOB  Month of December 2011- Final" xfId="6093" xr:uid="{00000000-0005-0000-0000-0000D3060000}"/>
    <cellStyle name="_Local employee salary 07-2007_~7507028_EGMCL-FUND-PLAN-CITI" xfId="6094" xr:uid="{00000000-0005-0000-0000-0000D4060000}"/>
    <cellStyle name="_Local employee salary 07-2007_~7507028_EGMCL-FUND-PLAN-CITI -1" xfId="6095" xr:uid="{00000000-0005-0000-0000-0000D5060000}"/>
    <cellStyle name="_Local employee salary 07-2007_~7507028_EGMCL-FUND-PLAN-CITI -1 2" xfId="6096" xr:uid="{00000000-0005-0000-0000-0000D6060000}"/>
    <cellStyle name="_Local employee salary 07-2007_~7507028_EGMCL-FUND-PLAN-CITI -1 3" xfId="6097" xr:uid="{00000000-0005-0000-0000-0000D7060000}"/>
    <cellStyle name="_Local employee salary 07-2007_~7507028_EGMCL-FUND-PLAN-CITI 2" xfId="6098" xr:uid="{00000000-0005-0000-0000-0000D8060000}"/>
    <cellStyle name="_Local employee salary 07-2007_~7507028_EGMCL-FUND-PLAN-CITI 3" xfId="6099" xr:uid="{00000000-0005-0000-0000-0000D9060000}"/>
    <cellStyle name="_Local employee salary 07-2007_~7507028_EGMCL-FUND-PLAN-CITI 4" xfId="7745" xr:uid="{00000000-0005-0000-0000-0000DA060000}"/>
    <cellStyle name="_Local employee salary 07-2007_~7507028_June Export" xfId="6100" xr:uid="{00000000-0005-0000-0000-0000DB060000}"/>
    <cellStyle name="_Local employee salary 07-2007_~7507028_June Export 2" xfId="6101" xr:uid="{00000000-0005-0000-0000-0000DC060000}"/>
    <cellStyle name="_Local employee salary 07-2007_~7507028_June Export 3" xfId="6102" xr:uid="{00000000-0005-0000-0000-0000DD060000}"/>
    <cellStyle name="_Local employee salary 07-2007_~7507028_June Import" xfId="6103" xr:uid="{00000000-0005-0000-0000-0000DE060000}"/>
    <cellStyle name="_Local employee salary 07-2007_~7507028_June Import 2" xfId="6104" xr:uid="{00000000-0005-0000-0000-0000DF060000}"/>
    <cellStyle name="_Local employee salary 07-2007_~7507028_June Import 3" xfId="6105" xr:uid="{00000000-0005-0000-0000-0000E0060000}"/>
    <cellStyle name="_Local employee salary 07-2007_~8003395" xfId="2867" xr:uid="{00000000-0005-0000-0000-0000E1060000}"/>
    <cellStyle name="_Local employee salary 07-2007_~8003395 2" xfId="2868" xr:uid="{00000000-0005-0000-0000-0000E2060000}"/>
    <cellStyle name="_Local employee salary 07-2007_~8003395_Incentive  Budget Control August'09 " xfId="2869" xr:uid="{00000000-0005-0000-0000-0000E3060000}"/>
    <cellStyle name="_Local employee salary 07-2007_~8003395_Incentive  Budget Control August'09  2" xfId="2870" xr:uid="{00000000-0005-0000-0000-0000E4060000}"/>
    <cellStyle name="_Local employee salary 07-2007_~8003395_PGCL S &amp; B analysis (Top )  May  '09  v1" xfId="2871" xr:uid="{00000000-0005-0000-0000-0000E5060000}"/>
    <cellStyle name="_Local employee salary 07-2007_~8003395_PGCL S &amp; B analysis (Top )  May  '09  v1 2" xfId="2872" xr:uid="{00000000-0005-0000-0000-0000E6060000}"/>
    <cellStyle name="_Local employee salary 07-2007_~8003395_PGCL S &amp; B analysis (Top ) April  '09  ( R-2 on 26th May)" xfId="2873" xr:uid="{00000000-0005-0000-0000-0000E7060000}"/>
    <cellStyle name="_Local employee salary 07-2007_~8003395_PGCL S &amp; B analysis (Top ) April  '09  ( R-2 on 26th May) 2" xfId="2874" xr:uid="{00000000-0005-0000-0000-0000E8060000}"/>
    <cellStyle name="_Local employee salary 07-2007_~8003395_S &amp; B" xfId="2875" xr:uid="{00000000-0005-0000-0000-0000E9060000}"/>
    <cellStyle name="_Local employee salary 07-2007_~8003395_S &amp; B 2" xfId="2876" xr:uid="{00000000-0005-0000-0000-0000EA060000}"/>
    <cellStyle name="_Local employee salary 07-2007_~8003395_S &amp; B analysis (Top ) April  '09   " xfId="2877" xr:uid="{00000000-0005-0000-0000-0000EB060000}"/>
    <cellStyle name="_Local employee salary 07-2007_~8003395_S &amp; B analysis (Top ) April  '09    2" xfId="2878" xr:uid="{00000000-0005-0000-0000-0000EC060000}"/>
    <cellStyle name="_Local employee salary 07-2007_~8003395_S &amp; B analysis February'10 Unit-1  " xfId="2879" xr:uid="{00000000-0005-0000-0000-0000ED060000}"/>
    <cellStyle name="_Local employee salary 07-2007_~8003395_S &amp; B analysis February'10 Unit-1   2" xfId="2880" xr:uid="{00000000-0005-0000-0000-0000EE060000}"/>
    <cellStyle name="_Local employee salary 07-2007_~8003395_S &amp; B analysis Feruary'10   " xfId="2881" xr:uid="{00000000-0005-0000-0000-0000EF060000}"/>
    <cellStyle name="_Local employee salary 07-2007_~8003395_S &amp; B analysis Feruary'10    2" xfId="2882" xr:uid="{00000000-0005-0000-0000-0000F0060000}"/>
    <cellStyle name="_Local employee salary 07-2007_~8003395_S &amp; B analysis January '10   " xfId="2883" xr:uid="{00000000-0005-0000-0000-0000F1060000}"/>
    <cellStyle name="_Local employee salary 07-2007_~8003395_S &amp; B analysis January '10    2" xfId="2884" xr:uid="{00000000-0005-0000-0000-0000F2060000}"/>
    <cellStyle name="_Local employee salary 07-2007_~8003395_S &amp; B analysis July'10 Unit-1 " xfId="6106" xr:uid="{00000000-0005-0000-0000-0000F3060000}"/>
    <cellStyle name="_Local employee salary 07-2007_~8003395_S &amp; B analysis July'10 Unit-3    " xfId="6107" xr:uid="{00000000-0005-0000-0000-0000F4060000}"/>
    <cellStyle name="_Local employee salary 07-2007_~8003395_S &amp; B analysis June10 Unit-1 " xfId="6108" xr:uid="{00000000-0005-0000-0000-0000F5060000}"/>
    <cellStyle name="_Local employee salary 07-2007_~8003395_S &amp; B analysis March 10 Unit-1  " xfId="2885" xr:uid="{00000000-0005-0000-0000-0000F6060000}"/>
    <cellStyle name="_Local employee salary 07-2007_~8003395_S &amp; B analysis March 10 Unit-1   2" xfId="2886" xr:uid="{00000000-0005-0000-0000-0000F7060000}"/>
    <cellStyle name="_Local employee salary 07-2007_~8003395_S &amp; B analysis May 10 Unit-1 " xfId="6109" xr:uid="{00000000-0005-0000-0000-0000F8060000}"/>
    <cellStyle name="_Local employee salary 07-2007_~8749959" xfId="2887" xr:uid="{00000000-0005-0000-0000-0000F9060000}"/>
    <cellStyle name="_Local employee salary 07-2007_~8749959 2" xfId="2888" xr:uid="{00000000-0005-0000-0000-0000FA060000}"/>
    <cellStyle name="_Local employee salary 07-2007_~9014545" xfId="614" xr:uid="{00000000-0005-0000-0000-0000FB060000}"/>
    <cellStyle name="_Local employee salary 07-2007_~9014545_~2136082" xfId="615" xr:uid="{00000000-0005-0000-0000-0000FC060000}"/>
    <cellStyle name="_Local employee salary 07-2007_~9402871" xfId="2889" xr:uid="{00000000-0005-0000-0000-0000FD060000}"/>
    <cellStyle name="_Local employee salary 07-2007_~9402871 2" xfId="8196" xr:uid="{00000000-0005-0000-0000-0000FE060000}"/>
    <cellStyle name="_Local employee salary 07-2007_~9402871 3" xfId="8197" xr:uid="{00000000-0005-0000-0000-0000FF060000}"/>
    <cellStyle name="_Local employee salary 07-2007_~9711529" xfId="2890" xr:uid="{00000000-0005-0000-0000-000000070000}"/>
    <cellStyle name="_Local employee salary 07-2007_Addition Fixed Assets" xfId="616" xr:uid="{00000000-0005-0000-0000-000001070000}"/>
    <cellStyle name="_Local employee salary 07-2007_Bank  Statement-CITI" xfId="6110" xr:uid="{00000000-0005-0000-0000-000002070000}"/>
    <cellStyle name="_Local employee salary 07-2007_Bank  Statement-CITI 2" xfId="7746" xr:uid="{00000000-0005-0000-0000-000003070000}"/>
    <cellStyle name="_Local employee salary 07-2007_Bank  Statement-CITI_BANK POSITION FOR ALL BANK ( CITI, HSBC &amp; SCB )" xfId="6111" xr:uid="{00000000-0005-0000-0000-000004070000}"/>
    <cellStyle name="_Local employee salary 07-2007_Bank  Statement-CITI_BANK POSITION FOR ALL BANK ( CITI, HSBC &amp; SCB ) 2" xfId="6112" xr:uid="{00000000-0005-0000-0000-000005070000}"/>
    <cellStyle name="_Local employee salary 07-2007_Bank  Statement-CITI_BANK POSITION FOR ALL BANK ( CITI, HSBC &amp; SCB ) 3" xfId="6113" xr:uid="{00000000-0005-0000-0000-000006070000}"/>
    <cellStyle name="_Local employee salary 07-2007_Bank  Statement-CITI_BANK POSITION FOR ALL BANK ( CITI, HSBC , SCB &amp; EBL )" xfId="6114" xr:uid="{00000000-0005-0000-0000-000007070000}"/>
    <cellStyle name="_Local employee salary 07-2007_Bank  Statement-CITI_BANK POSITION FOR ALL BANK ( CITI, HSBC , SCB &amp; EBL ) 2" xfId="7747" xr:uid="{00000000-0005-0000-0000-000008070000}"/>
    <cellStyle name="_Local employee salary 07-2007_Bank  Statement-CITI_Citi MOB - June, 2011 ( Final )- REVISED" xfId="6115" xr:uid="{00000000-0005-0000-0000-000009070000}"/>
    <cellStyle name="_Local employee salary 07-2007_Bank  Statement-CITI_CITI MOB  Month of December 2011- Final" xfId="6116" xr:uid="{00000000-0005-0000-0000-00000A070000}"/>
    <cellStyle name="_Local employee salary 07-2007_Bank  Statement-CITI_EGMCL-FUND-PLAN-CITI" xfId="6117" xr:uid="{00000000-0005-0000-0000-00000B070000}"/>
    <cellStyle name="_Local employee salary 07-2007_Bank  Statement-CITI_EGMCL-FUND-PLAN-CITI -1" xfId="6118" xr:uid="{00000000-0005-0000-0000-00000C070000}"/>
    <cellStyle name="_Local employee salary 07-2007_Bank  Statement-CITI_EGMCL-FUND-PLAN-CITI -1 2" xfId="6119" xr:uid="{00000000-0005-0000-0000-00000D070000}"/>
    <cellStyle name="_Local employee salary 07-2007_Bank  Statement-CITI_EGMCL-FUND-PLAN-CITI -1 3" xfId="6120" xr:uid="{00000000-0005-0000-0000-00000E070000}"/>
    <cellStyle name="_Local employee salary 07-2007_Bank  Statement-CITI_EGMCL-FUND-PLAN-CITI 2" xfId="6121" xr:uid="{00000000-0005-0000-0000-00000F070000}"/>
    <cellStyle name="_Local employee salary 07-2007_Bank  Statement-CITI_EGMCL-FUND-PLAN-CITI 3" xfId="6122" xr:uid="{00000000-0005-0000-0000-000010070000}"/>
    <cellStyle name="_Local employee salary 07-2007_Bank  Statement-CITI_EGMCL-FUND-PLAN-CITI 4" xfId="7748" xr:uid="{00000000-0005-0000-0000-000011070000}"/>
    <cellStyle name="_Local employee salary 07-2007_Bank  Statement-CITI_June Export" xfId="6123" xr:uid="{00000000-0005-0000-0000-000012070000}"/>
    <cellStyle name="_Local employee salary 07-2007_Bank  Statement-CITI_June Export 2" xfId="6124" xr:uid="{00000000-0005-0000-0000-000013070000}"/>
    <cellStyle name="_Local employee salary 07-2007_Bank  Statement-CITI_June Export 3" xfId="6125" xr:uid="{00000000-0005-0000-0000-000014070000}"/>
    <cellStyle name="_Local employee salary 07-2007_Bank  Statement-CITI_June Import" xfId="6126" xr:uid="{00000000-0005-0000-0000-000015070000}"/>
    <cellStyle name="_Local employee salary 07-2007_Bank  Statement-CITI_June Import 2" xfId="6127" xr:uid="{00000000-0005-0000-0000-000016070000}"/>
    <cellStyle name="_Local employee salary 07-2007_Bank  Statement-CITI_June Import 3" xfId="6128" xr:uid="{00000000-0005-0000-0000-000017070000}"/>
    <cellStyle name="_Local employee salary 07-2007_Book1" xfId="617" xr:uid="{00000000-0005-0000-0000-000018070000}"/>
    <cellStyle name="_Local employee salary 07-2007_Book1_~2136082" xfId="618" xr:uid="{00000000-0005-0000-0000-000019070000}"/>
    <cellStyle name="_Local employee salary 07-2007_Book1_Addition Fixed Assets" xfId="619" xr:uid="{00000000-0005-0000-0000-00001A070000}"/>
    <cellStyle name="_Local employee salary 07-2007_Book1_Book2" xfId="620" xr:uid="{00000000-0005-0000-0000-00001B070000}"/>
    <cellStyle name="_Local employee salary 07-2007_Book1_Closing Stock of 31st August'10" xfId="621" xr:uid="{00000000-0005-0000-0000-00001C070000}"/>
    <cellStyle name="_Local employee salary 07-2007_Book1_Copy of Fabrics Closing Stock of 09-10" xfId="622" xr:uid="{00000000-0005-0000-0000-00001D070000}"/>
    <cellStyle name="_Local employee salary 07-2007_Book1_Financial Statement - EGMCL 30th  June'10(New)" xfId="623" xr:uid="{00000000-0005-0000-0000-00001E070000}"/>
    <cellStyle name="_Local employee salary 07-2007_Book1_Financial Statement - EGMCL 30th Sep '2010" xfId="624" xr:uid="{00000000-0005-0000-0000-00001F070000}"/>
    <cellStyle name="_Local employee salary 07-2007_Book2" xfId="625" xr:uid="{00000000-0005-0000-0000-000020070000}"/>
    <cellStyle name="_Local employee salary 07-2007_Book2 2" xfId="2891" xr:uid="{00000000-0005-0000-0000-000021070000}"/>
    <cellStyle name="_Local employee salary 07-2007_Carton" xfId="2892" xr:uid="{00000000-0005-0000-0000-000022070000}"/>
    <cellStyle name="_Local employee salary 07-2007_Carton 2" xfId="2893" xr:uid="{00000000-0005-0000-0000-000023070000}"/>
    <cellStyle name="_Local employee salary 07-2007_Closing Stock of 31st August'10" xfId="626" xr:uid="{00000000-0005-0000-0000-000024070000}"/>
    <cellStyle name="_Local employee salary 07-2007_combined  financial statement of  CIPL &amp; CFPL February 2010-hkg" xfId="2894" xr:uid="{00000000-0005-0000-0000-000025070000}"/>
    <cellStyle name="_Local employee salary 07-2007_Copy of Fabrics Closing Stock of 09-10" xfId="627" xr:uid="{00000000-0005-0000-0000-000026070000}"/>
    <cellStyle name="_Local employee salary 07-2007_Debtors may'10" xfId="628" xr:uid="{00000000-0005-0000-0000-000027070000}"/>
    <cellStyle name="_Local employee salary 07-2007_Debtors may'10_~2136082" xfId="629" xr:uid="{00000000-0005-0000-0000-000028070000}"/>
    <cellStyle name="_Local employee salary 07-2007_Debtors may'10_Addition Fixed Assets" xfId="630" xr:uid="{00000000-0005-0000-0000-000029070000}"/>
    <cellStyle name="_Local employee salary 07-2007_Debtors may'10_Book2" xfId="631" xr:uid="{00000000-0005-0000-0000-00002A070000}"/>
    <cellStyle name="_Local employee salary 07-2007_Debtors may'10_Closing Stock of 31st August'10" xfId="632" xr:uid="{00000000-0005-0000-0000-00002B070000}"/>
    <cellStyle name="_Local employee salary 07-2007_Debtors may'10_Copy of Fabrics Closing Stock of 09-10" xfId="633" xr:uid="{00000000-0005-0000-0000-00002C070000}"/>
    <cellStyle name="_Local employee salary 07-2007_Debtors may'10_Financial Statement - EGMCL 30th  June'10(New)" xfId="634" xr:uid="{00000000-0005-0000-0000-00002D070000}"/>
    <cellStyle name="_Local employee salary 07-2007_Debtors may'10_Financial Statement - EGMCL 30th Sep '2010" xfId="635" xr:uid="{00000000-0005-0000-0000-00002E070000}"/>
    <cellStyle name="_Local employee salary 07-2007_Debtors may'10_Financial Statement - EGMCL May'10" xfId="636" xr:uid="{00000000-0005-0000-0000-00002F070000}"/>
    <cellStyle name="_Local employee salary 07-2007_Debtors may'10_Financial Statement - EGMCL May'10_~2136082" xfId="637" xr:uid="{00000000-0005-0000-0000-000030070000}"/>
    <cellStyle name="_Local employee salary 07-2007_EGMCL  Cash flow -  Oct. 19" xfId="638" xr:uid="{00000000-0005-0000-0000-000031070000}"/>
    <cellStyle name="_Local employee salary 07-2007_EGMCL  Cash flow -  Oct. 19 2" xfId="2895" xr:uid="{00000000-0005-0000-0000-000032070000}"/>
    <cellStyle name="_Local employee salary 07-2007_Exp Perfomance Feb'09" xfId="2896" xr:uid="{00000000-0005-0000-0000-000033070000}"/>
    <cellStyle name="_Local employee salary 07-2007_Exp Perfomance Feb'09 2" xfId="2897" xr:uid="{00000000-0005-0000-0000-000034070000}"/>
    <cellStyle name="_Local employee salary 07-2007_Exp Perfomance Feb'09_Carton" xfId="2898" xr:uid="{00000000-0005-0000-0000-000035070000}"/>
    <cellStyle name="_Local employee salary 07-2007_Exp Perfomance Feb'09_Carton 2" xfId="2899" xr:uid="{00000000-0005-0000-0000-000036070000}"/>
    <cellStyle name="_Local employee salary 07-2007_Exp Perfomance Feb'09_Expenses Perfomance March'09" xfId="2900" xr:uid="{00000000-0005-0000-0000-000037070000}"/>
    <cellStyle name="_Local employee salary 07-2007_Exp Perfomance Feb'09_Expenses Perfomance March'09 2" xfId="2901" xr:uid="{00000000-0005-0000-0000-000038070000}"/>
    <cellStyle name="_Local employee salary 07-2007_Exp Perfomance Feb'09_EXPORT-MAY" xfId="2902" xr:uid="{00000000-0005-0000-0000-000039070000}"/>
    <cellStyle name="_Local employee salary 07-2007_Exp Perfomance Feb'09_EXPORT-MAY 2" xfId="2903" xr:uid="{00000000-0005-0000-0000-00003A070000}"/>
    <cellStyle name="_Local employee salary 07-2007_Exp Perfomance Feb'09_MIS For the Month Of Aug_09" xfId="2904" xr:uid="{00000000-0005-0000-0000-00003B070000}"/>
    <cellStyle name="_Local employee salary 07-2007_Exp Perfomance Feb'09_MIS For the Month Of Aug_09 2" xfId="2905" xr:uid="{00000000-0005-0000-0000-00003C070000}"/>
    <cellStyle name="_Local employee salary 07-2007_Exp Perfomance Feb'09_MIS For the Month Of DEC_09" xfId="2906" xr:uid="{00000000-0005-0000-0000-00003D070000}"/>
    <cellStyle name="_Local employee salary 07-2007_Exp Perfomance Feb'09_MIS For the Month Of DEC_09 2" xfId="2907" xr:uid="{00000000-0005-0000-0000-00003E070000}"/>
    <cellStyle name="_Local employee salary 07-2007_Exp Perfomance Feb'09_MIS For the Month Of Sep_09" xfId="2908" xr:uid="{00000000-0005-0000-0000-00003F070000}"/>
    <cellStyle name="_Local employee salary 07-2007_Exp Perfomance Feb'09_MIS For the Month Of Sep_09 2" xfId="2909" xr:uid="{00000000-0005-0000-0000-000040070000}"/>
    <cellStyle name="_Local employee salary 07-2007_Exp Perfomance Feb'09_Production  performance-May,09" xfId="2910" xr:uid="{00000000-0005-0000-0000-000041070000}"/>
    <cellStyle name="_Local employee salary 07-2007_Exp Perfomance Feb'09_Production  performance-May,09 2" xfId="2911" xr:uid="{00000000-0005-0000-0000-000042070000}"/>
    <cellStyle name="_Local employee salary 07-2007_Exp Perfomance Feb'09_Production Preformance report-March,09" xfId="2912" xr:uid="{00000000-0005-0000-0000-000043070000}"/>
    <cellStyle name="_Local employee salary 07-2007_Exp Perfomance Feb'09_Production Preformance report-March,09 2" xfId="2913" xr:uid="{00000000-0005-0000-0000-000044070000}"/>
    <cellStyle name="_Local employee salary 07-2007_Exp Perfomance Feb'09_Projection of Cash Flow Based on Performance Report" xfId="2914" xr:uid="{00000000-0005-0000-0000-000045070000}"/>
    <cellStyle name="_Local employee salary 07-2007_Exp Perfomance Feb'09_Projection of Cash Flow Based on Performance Report 2" xfId="2915" xr:uid="{00000000-0005-0000-0000-000046070000}"/>
    <cellStyle name="_Local employee salary 07-2007_Exp Perfomance Feb'09_Projection of Cash Flow Based on Performance Report_MIS For the Month Of Aug_09" xfId="2916" xr:uid="{00000000-0005-0000-0000-000047070000}"/>
    <cellStyle name="_Local employee salary 07-2007_Exp Perfomance Feb'09_Projection of Cash Flow Based on Performance Report_MIS For the Month Of Aug_09 2" xfId="2917" xr:uid="{00000000-0005-0000-0000-000048070000}"/>
    <cellStyle name="_Local employee salary 07-2007_Exp Perfomance Feb'09_Projection of Cash Flow Based on Performance Report_MIS For the Month Of DEC_09" xfId="2918" xr:uid="{00000000-0005-0000-0000-000049070000}"/>
    <cellStyle name="_Local employee salary 07-2007_Exp Perfomance Feb'09_Projection of Cash Flow Based on Performance Report_MIS For the Month Of DEC_09 2" xfId="2919" xr:uid="{00000000-0005-0000-0000-00004A070000}"/>
    <cellStyle name="_Local employee salary 07-2007_Exp Perfomance Feb'09_Projection of Cash Flow Based on Performance Report_MIS For the Month Of Sep_09" xfId="2920" xr:uid="{00000000-0005-0000-0000-00004B070000}"/>
    <cellStyle name="_Local employee salary 07-2007_Exp Perfomance Feb'09_Projection of Cash Flow Based on Performance Report_MIS For the Month Of Sep_09 2" xfId="2921" xr:uid="{00000000-0005-0000-0000-00004C070000}"/>
    <cellStyle name="_Local employee salary 07-2007_Expense Analysis -Dec-08PP" xfId="2922" xr:uid="{00000000-0005-0000-0000-00004D070000}"/>
    <cellStyle name="_Local employee salary 07-2007_Expense Analysis -Dec-08PP 2" xfId="2923" xr:uid="{00000000-0005-0000-0000-00004E070000}"/>
    <cellStyle name="_Local employee salary 07-2007_Expense Analysis -Dec-08PP_Production Preformance report-March,09" xfId="2924" xr:uid="{00000000-0005-0000-0000-00004F070000}"/>
    <cellStyle name="_Local employee salary 07-2007_Expense Analysis -Dec-08PP_Production Preformance report-March,09 2" xfId="2925" xr:uid="{00000000-0005-0000-0000-000050070000}"/>
    <cellStyle name="_Local employee salary 07-2007_Expense Analysis -June'09PP" xfId="2926" xr:uid="{00000000-0005-0000-0000-000051070000}"/>
    <cellStyle name="_Local employee salary 07-2007_Expense Analysis -June'09PP 2" xfId="2927" xr:uid="{00000000-0005-0000-0000-000052070000}"/>
    <cellStyle name="_Local employee salary 07-2007_Export Register" xfId="2928" xr:uid="{00000000-0005-0000-0000-000053070000}"/>
    <cellStyle name="_Local employee salary 07-2007_Export Register 2" xfId="2929" xr:uid="{00000000-0005-0000-0000-000054070000}"/>
    <cellStyle name="_Local employee salary 07-2007_EXPORT-MAY" xfId="2930" xr:uid="{00000000-0005-0000-0000-000055070000}"/>
    <cellStyle name="_Local employee salary 07-2007_EXPORT-MAY 2" xfId="2931" xr:uid="{00000000-0005-0000-0000-000056070000}"/>
    <cellStyle name="_Local employee salary 07-2007_Financial Statement - EGMCL 30th  June'10(New)" xfId="639" xr:uid="{00000000-0005-0000-0000-000057070000}"/>
    <cellStyle name="_Local employee salary 07-2007_Financial Statement - EGMCL 30th Sep '2010" xfId="640" xr:uid="{00000000-0005-0000-0000-000058070000}"/>
    <cellStyle name="_Local employee salary 07-2007_Financial Statement - EGMCL dated 17.06.10" xfId="641" xr:uid="{00000000-0005-0000-0000-000059070000}"/>
    <cellStyle name="_Local employee salary 07-2007_Financial Statement - EGMCL May'10" xfId="642" xr:uid="{00000000-0005-0000-0000-00005A070000}"/>
    <cellStyle name="_Local employee salary 07-2007_HSBC-APRIL-2010" xfId="2932" xr:uid="{00000000-0005-0000-0000-00005B070000}"/>
    <cellStyle name="_Local employee salary 07-2007_HSBC-APRIL-2010 2" xfId="2933" xr:uid="{00000000-0005-0000-0000-00005C070000}"/>
    <cellStyle name="_Local employee salary 07-2007_Import GRN Details-Unit-1" xfId="2934" xr:uid="{00000000-0005-0000-0000-00005D070000}"/>
    <cellStyle name="_Local employee salary 07-2007_Import GRN Details-Unit-1 2" xfId="2935" xr:uid="{00000000-0005-0000-0000-00005E070000}"/>
    <cellStyle name="_Local employee salary 07-2007_Import loan Sep to Nov HSBC '09" xfId="643" xr:uid="{00000000-0005-0000-0000-00005F070000}"/>
    <cellStyle name="_Local employee salary 07-2007_Import loan Sep to Nov HSBC '09 2" xfId="2936" xr:uid="{00000000-0005-0000-0000-000060070000}"/>
    <cellStyle name="_Local employee salary 07-2007_Import loan Sep to Nov HSBC '09_~2136082" xfId="644" xr:uid="{00000000-0005-0000-0000-000061070000}"/>
    <cellStyle name="_Local employee salary 07-2007_Import loan Sep to Nov HSBC '09_Addition Fixed Assets" xfId="645" xr:uid="{00000000-0005-0000-0000-000062070000}"/>
    <cellStyle name="_Local employee salary 07-2007_Import loan Sep to Nov HSBC '09_Book2" xfId="646" xr:uid="{00000000-0005-0000-0000-000063070000}"/>
    <cellStyle name="_Local employee salary 07-2007_Import loan Sep to Nov HSBC '09_Closing Stock of 31st August'10" xfId="647" xr:uid="{00000000-0005-0000-0000-000064070000}"/>
    <cellStyle name="_Local employee salary 07-2007_Import loan Sep to Nov HSBC '09_Copy of Fabrics Closing Stock of 09-10" xfId="648" xr:uid="{00000000-0005-0000-0000-000065070000}"/>
    <cellStyle name="_Local employee salary 07-2007_Import loan Sep to Nov HSBC '09_Financial Statement - EGMCL 30th  June'10(New)" xfId="649" xr:uid="{00000000-0005-0000-0000-000066070000}"/>
    <cellStyle name="_Local employee salary 07-2007_Import loan Sep to Nov HSBC '09_Financial Statement - EGMCL 30th Sep '2010" xfId="650" xr:uid="{00000000-0005-0000-0000-000067070000}"/>
    <cellStyle name="_Local employee salary 07-2007_Import loan Sep to Nov HSBC '09_Financial Statement - EGMCL dated 17.06.10" xfId="651" xr:uid="{00000000-0005-0000-0000-000068070000}"/>
    <cellStyle name="_Local employee salary 07-2007_Import loan Sep to Nov HSBC '09_Financial Statement - EGMCL May'10" xfId="652" xr:uid="{00000000-0005-0000-0000-000069070000}"/>
    <cellStyle name="_Local employee salary 07-2007_Import loan Sep to Nov HSBC '09_Import Register (Unit-1)" xfId="2937" xr:uid="{00000000-0005-0000-0000-00006A070000}"/>
    <cellStyle name="_Local employee salary 07-2007_Import loan Sep to Nov HSBC '09_Import Register (Unit-1) 2" xfId="2938" xr:uid="{00000000-0005-0000-0000-00006B070000}"/>
    <cellStyle name="_Local employee salary 07-2007_Import loan Sep to Nov HSBC '09_Summary OF Stock " xfId="653" xr:uid="{00000000-0005-0000-0000-00006C070000}"/>
    <cellStyle name="_Local employee salary 07-2007_Import loan Sep to Nov HSBC '09_Summary OF Stock _~2136082" xfId="654" xr:uid="{00000000-0005-0000-0000-00006D070000}"/>
    <cellStyle name="_Local employee salary 07-2007_Import loan Sep to Nov HSBC '09_Summary OF Stock _Addition Fixed Assets" xfId="655" xr:uid="{00000000-0005-0000-0000-00006E070000}"/>
    <cellStyle name="_Local employee salary 07-2007_Import loan Sep to Nov HSBC '09_Summary OF Stock _Book2" xfId="656" xr:uid="{00000000-0005-0000-0000-00006F070000}"/>
    <cellStyle name="_Local employee salary 07-2007_Import loan Sep to Nov HSBC '09_Summary OF Stock _Closing Stock of 31st August'10" xfId="657" xr:uid="{00000000-0005-0000-0000-000070070000}"/>
    <cellStyle name="_Local employee salary 07-2007_Import loan Sep to Nov HSBC '09_Summary OF Stock _Copy of Fabrics Closing Stock of 09-10" xfId="658" xr:uid="{00000000-0005-0000-0000-000071070000}"/>
    <cellStyle name="_Local employee salary 07-2007_Import loan Sep to Nov HSBC '09_Summary OF Stock _Financial Statement - EGMCL 30th  June'10(New)" xfId="659" xr:uid="{00000000-0005-0000-0000-000072070000}"/>
    <cellStyle name="_Local employee salary 07-2007_Import loan Sep to Nov HSBC '09_Summary OF Stock _Financial Statement - EGMCL 30th Sep '2010" xfId="660" xr:uid="{00000000-0005-0000-0000-000073070000}"/>
    <cellStyle name="_Local employee salary 07-2007_Import loan Sep to Nov HSBC '09_Transit" xfId="661" xr:uid="{00000000-0005-0000-0000-000074070000}"/>
    <cellStyle name="_Local employee salary 07-2007_Import loan Sep to Nov HSBC '09_Transit_~2136082" xfId="662" xr:uid="{00000000-0005-0000-0000-000075070000}"/>
    <cellStyle name="_Local employee salary 07-2007_Import loan Sep to Nov HSBC '09_TrialBal 30th June '10-2" xfId="663" xr:uid="{00000000-0005-0000-0000-000076070000}"/>
    <cellStyle name="_Local employee salary 07-2007_Incentive  Budget Control August'09 " xfId="2939" xr:uid="{00000000-0005-0000-0000-000077070000}"/>
    <cellStyle name="_Local employee salary 07-2007_Incentive  Budget Control August'09  2" xfId="2940" xr:uid="{00000000-0005-0000-0000-000078070000}"/>
    <cellStyle name="_Local employee salary 07-2007_Interest - Jan' 09" xfId="2941" xr:uid="{00000000-0005-0000-0000-000079070000}"/>
    <cellStyle name="_Local employee salary 07-2007_Interest - Jan' 09 2" xfId="8198" xr:uid="{00000000-0005-0000-0000-00007A070000}"/>
    <cellStyle name="_Local employee salary 07-2007_Interest - Jan' 09 3" xfId="8199" xr:uid="{00000000-0005-0000-0000-00007B070000}"/>
    <cellStyle name="_Local employee salary 07-2007_Limit Chart- CITI NA - July'10" xfId="664" xr:uid="{00000000-0005-0000-0000-00007C070000}"/>
    <cellStyle name="_Local employee salary 07-2007_Limit Chart- CITI NA - July'10_~2136082" xfId="665" xr:uid="{00000000-0005-0000-0000-00007D070000}"/>
    <cellStyle name="_Local employee salary 07-2007_Limit Chart- CITI NA - June'10" xfId="666" xr:uid="{00000000-0005-0000-0000-00007E070000}"/>
    <cellStyle name="_Local employee salary 07-2007_Limit Chart- CITI NA - June'10_~2136082" xfId="667" xr:uid="{00000000-0005-0000-0000-00007F070000}"/>
    <cellStyle name="_Local employee salary 07-2007_Limit Chart- CITI NA - October '09" xfId="668" xr:uid="{00000000-0005-0000-0000-000080070000}"/>
    <cellStyle name="_Local employee salary 07-2007_Limit Chart- CITI NA - October '09 2" xfId="2942" xr:uid="{00000000-0005-0000-0000-000081070000}"/>
    <cellStyle name="_Local employee salary 07-2007_Limit Chart- CITI NA - October '09_~2136082" xfId="669" xr:uid="{00000000-0005-0000-0000-000082070000}"/>
    <cellStyle name="_Local employee salary 07-2007_Limit Chart- CITI NA - October '09_Addition Fixed Assets" xfId="670" xr:uid="{00000000-0005-0000-0000-000083070000}"/>
    <cellStyle name="_Local employee salary 07-2007_Limit Chart- CITI NA - October '09_Book2" xfId="671" xr:uid="{00000000-0005-0000-0000-000084070000}"/>
    <cellStyle name="_Local employee salary 07-2007_Limit Chart- CITI NA - October '09_Closing Stock of 31st August'10" xfId="672" xr:uid="{00000000-0005-0000-0000-000085070000}"/>
    <cellStyle name="_Local employee salary 07-2007_Limit Chart- CITI NA - October '09_Copy of Fabrics Closing Stock of 09-10" xfId="673" xr:uid="{00000000-0005-0000-0000-000086070000}"/>
    <cellStyle name="_Local employee salary 07-2007_Limit Chart- CITI NA - October '09_Financial Statement - EGMCL 30th  June'10(New)" xfId="674" xr:uid="{00000000-0005-0000-0000-000087070000}"/>
    <cellStyle name="_Local employee salary 07-2007_Limit Chart- CITI NA - October '09_Financial Statement - EGMCL 30th Sep '2010" xfId="675" xr:uid="{00000000-0005-0000-0000-000088070000}"/>
    <cellStyle name="_Local employee salary 07-2007_Limit Chart- CITI NA - October '09_Financial Statement - EGMCL dated 17.06.10" xfId="676" xr:uid="{00000000-0005-0000-0000-000089070000}"/>
    <cellStyle name="_Local employee salary 07-2007_Limit Chart- CITI NA - October '09_Financial Statement - EGMCL May'10" xfId="677" xr:uid="{00000000-0005-0000-0000-00008A070000}"/>
    <cellStyle name="_Local employee salary 07-2007_Limit Chart- CITI NA - October '09_Import Register (Unit-1)" xfId="2943" xr:uid="{00000000-0005-0000-0000-00008B070000}"/>
    <cellStyle name="_Local employee salary 07-2007_Limit Chart- CITI NA - October '09_Import Register (Unit-1) 2" xfId="2944" xr:uid="{00000000-0005-0000-0000-00008C070000}"/>
    <cellStyle name="_Local employee salary 07-2007_Limit Chart- CITI NA - October '09_Summary OF Stock " xfId="678" xr:uid="{00000000-0005-0000-0000-00008D070000}"/>
    <cellStyle name="_Local employee salary 07-2007_Limit Chart- CITI NA - October '09_Summary OF Stock _~2136082" xfId="679" xr:uid="{00000000-0005-0000-0000-00008E070000}"/>
    <cellStyle name="_Local employee salary 07-2007_Limit Chart- CITI NA - October '09_Summary OF Stock _Addition Fixed Assets" xfId="680" xr:uid="{00000000-0005-0000-0000-00008F070000}"/>
    <cellStyle name="_Local employee salary 07-2007_Limit Chart- CITI NA - October '09_Summary OF Stock _Book2" xfId="681" xr:uid="{00000000-0005-0000-0000-000090070000}"/>
    <cellStyle name="_Local employee salary 07-2007_Limit Chart- CITI NA - October '09_Summary OF Stock _Closing Stock of 31st August'10" xfId="682" xr:uid="{00000000-0005-0000-0000-000091070000}"/>
    <cellStyle name="_Local employee salary 07-2007_Limit Chart- CITI NA - October '09_Summary OF Stock _Copy of Fabrics Closing Stock of 09-10" xfId="683" xr:uid="{00000000-0005-0000-0000-000092070000}"/>
    <cellStyle name="_Local employee salary 07-2007_Limit Chart- CITI NA - October '09_Summary OF Stock _Financial Statement - EGMCL 30th  June'10(New)" xfId="684" xr:uid="{00000000-0005-0000-0000-000093070000}"/>
    <cellStyle name="_Local employee salary 07-2007_Limit Chart- CITI NA - October '09_Summary OF Stock _Financial Statement - EGMCL 30th Sep '2010" xfId="685" xr:uid="{00000000-0005-0000-0000-000094070000}"/>
    <cellStyle name="_Local employee salary 07-2007_Limit Chart- CITI NA - October '09_Transit" xfId="686" xr:uid="{00000000-0005-0000-0000-000095070000}"/>
    <cellStyle name="_Local employee salary 07-2007_Limit Chart- CITI NA - October '09_Transit_~2136082" xfId="687" xr:uid="{00000000-0005-0000-0000-000096070000}"/>
    <cellStyle name="_Local employee salary 07-2007_Limit Chart- CITI NA - October '09_TrialBal 30th June '10-2" xfId="688" xr:uid="{00000000-0005-0000-0000-000097070000}"/>
    <cellStyle name="_Local employee salary 07-2007_Limit Chart HSBC- APRIL'10" xfId="689" xr:uid="{00000000-0005-0000-0000-000098070000}"/>
    <cellStyle name="_Local employee salary 07-2007_Limit Chart HSBC- APRIL'10_~2136082" xfId="690" xr:uid="{00000000-0005-0000-0000-000099070000}"/>
    <cellStyle name="_Local employee salary 07-2007_Limit Chart HSBC- APRIL'10_Addition Fixed Assets" xfId="691" xr:uid="{00000000-0005-0000-0000-00009A070000}"/>
    <cellStyle name="_Local employee salary 07-2007_Limit Chart HSBC- APRIL'10_Book2" xfId="692" xr:uid="{00000000-0005-0000-0000-00009B070000}"/>
    <cellStyle name="_Local employee salary 07-2007_Limit Chart HSBC- APRIL'10_Closing Stock of 31st August'10" xfId="693" xr:uid="{00000000-0005-0000-0000-00009C070000}"/>
    <cellStyle name="_Local employee salary 07-2007_Limit Chart HSBC- APRIL'10_Copy of Fabrics Closing Stock of 09-10" xfId="694" xr:uid="{00000000-0005-0000-0000-00009D070000}"/>
    <cellStyle name="_Local employee salary 07-2007_Limit Chart HSBC- APRIL'10_Financial Statement - EGMCL 30th  June'10(New)" xfId="695" xr:uid="{00000000-0005-0000-0000-00009E070000}"/>
    <cellStyle name="_Local employee salary 07-2007_Limit Chart HSBC- APRIL'10_Financial Statement - EGMCL 30th Sep '2010" xfId="696" xr:uid="{00000000-0005-0000-0000-00009F070000}"/>
    <cellStyle name="_Local employee salary 07-2007_Limit Chart HSBC- APRIL'10_Financial Statement - EGMCL dated 17.06.10" xfId="697" xr:uid="{00000000-0005-0000-0000-0000A0070000}"/>
    <cellStyle name="_Local employee salary 07-2007_Limit Chart HSBC- APRIL'10_Financial Statement - EGMCL May'10" xfId="698" xr:uid="{00000000-0005-0000-0000-0000A1070000}"/>
    <cellStyle name="_Local employee salary 07-2007_Limit Chart HSBC- APRIL'10_Summary OF Stock " xfId="699" xr:uid="{00000000-0005-0000-0000-0000A2070000}"/>
    <cellStyle name="_Local employee salary 07-2007_Limit Chart HSBC- APRIL'10_Summary OF Stock _~2136082" xfId="700" xr:uid="{00000000-0005-0000-0000-0000A3070000}"/>
    <cellStyle name="_Local employee salary 07-2007_Limit Chart HSBC- APRIL'10_Summary OF Stock _Addition Fixed Assets" xfId="701" xr:uid="{00000000-0005-0000-0000-0000A4070000}"/>
    <cellStyle name="_Local employee salary 07-2007_Limit Chart HSBC- APRIL'10_Summary OF Stock _Book2" xfId="702" xr:uid="{00000000-0005-0000-0000-0000A5070000}"/>
    <cellStyle name="_Local employee salary 07-2007_Limit Chart HSBC- APRIL'10_Summary OF Stock _Closing Stock of 31st August'10" xfId="703" xr:uid="{00000000-0005-0000-0000-0000A6070000}"/>
    <cellStyle name="_Local employee salary 07-2007_Limit Chart HSBC- APRIL'10_Summary OF Stock _Copy of Fabrics Closing Stock of 09-10" xfId="704" xr:uid="{00000000-0005-0000-0000-0000A7070000}"/>
    <cellStyle name="_Local employee salary 07-2007_Limit Chart HSBC- APRIL'10_Summary OF Stock _Financial Statement - EGMCL 30th  June'10(New)" xfId="705" xr:uid="{00000000-0005-0000-0000-0000A8070000}"/>
    <cellStyle name="_Local employee salary 07-2007_Limit Chart HSBC- APRIL'10_Summary OF Stock _Financial Statement - EGMCL 30th Sep '2010" xfId="706" xr:uid="{00000000-0005-0000-0000-0000A9070000}"/>
    <cellStyle name="_Local employee salary 07-2007_Limit Chart HSBC- APRIL'10_Summary Sheet " xfId="707" xr:uid="{00000000-0005-0000-0000-0000AA070000}"/>
    <cellStyle name="_Local employee salary 07-2007_Limit Chart HSBC- APRIL'10_Summary Sheet _~2136082" xfId="708" xr:uid="{00000000-0005-0000-0000-0000AB070000}"/>
    <cellStyle name="_Local employee salary 07-2007_Limit Chart HSBC- APRIL'10_Summary Sheet _Addition Fixed Assets" xfId="709" xr:uid="{00000000-0005-0000-0000-0000AC070000}"/>
    <cellStyle name="_Local employee salary 07-2007_Limit Chart HSBC- APRIL'10_Summary Sheet _Book2" xfId="710" xr:uid="{00000000-0005-0000-0000-0000AD070000}"/>
    <cellStyle name="_Local employee salary 07-2007_Limit Chart HSBC- APRIL'10_Summary Sheet _Closing Stock of 31st August'10" xfId="711" xr:uid="{00000000-0005-0000-0000-0000AE070000}"/>
    <cellStyle name="_Local employee salary 07-2007_Limit Chart HSBC- APRIL'10_Summary Sheet _Copy of Fabrics Closing Stock of 09-10" xfId="712" xr:uid="{00000000-0005-0000-0000-0000AF070000}"/>
    <cellStyle name="_Local employee salary 07-2007_Limit Chart HSBC- APRIL'10_Summary Sheet _Financial Statement - EGMCL 30th  June'10(New)" xfId="713" xr:uid="{00000000-0005-0000-0000-0000B0070000}"/>
    <cellStyle name="_Local employee salary 07-2007_Limit Chart HSBC- APRIL'10_Summary Sheet _Financial Statement - EGMCL 30th Sep '2010" xfId="714" xr:uid="{00000000-0005-0000-0000-0000B1070000}"/>
    <cellStyle name="_Local employee salary 07-2007_Limit Chart HSBC- APRIL'10_Summary Sheet _Financial Statement - EGMCL dated 17.06.10" xfId="715" xr:uid="{00000000-0005-0000-0000-0000B2070000}"/>
    <cellStyle name="_Local employee salary 07-2007_Limit Chart HSBC- APRIL'10_Summary Sheet _Financial Statement - EGMCL May'10" xfId="716" xr:uid="{00000000-0005-0000-0000-0000B3070000}"/>
    <cellStyle name="_Local employee salary 07-2007_Limit Chart HSBC- APRIL'10_Summary Sheet _Summary OF Stock " xfId="717" xr:uid="{00000000-0005-0000-0000-0000B4070000}"/>
    <cellStyle name="_Local employee salary 07-2007_Limit Chart HSBC- APRIL'10_Summary Sheet _TrialBal 30th June '10-2" xfId="718" xr:uid="{00000000-0005-0000-0000-0000B5070000}"/>
    <cellStyle name="_Local employee salary 07-2007_Limit Chart HSBC- APRIL'10_TrialBal 30th June '10-2" xfId="719" xr:uid="{00000000-0005-0000-0000-0000B6070000}"/>
    <cellStyle name="_Local employee salary 07-2007_Limit Chart HSBC- August '09" xfId="720" xr:uid="{00000000-0005-0000-0000-0000B7070000}"/>
    <cellStyle name="_Local employee salary 07-2007_Limit Chart HSBC- August '09 2" xfId="2945" xr:uid="{00000000-0005-0000-0000-0000B8070000}"/>
    <cellStyle name="_Local employee salary 07-2007_Limit Chart HSBC- August '09_~2136082" xfId="721" xr:uid="{00000000-0005-0000-0000-0000B9070000}"/>
    <cellStyle name="_Local employee salary 07-2007_Limit Chart HSBC- August '09_Addition Fixed Assets" xfId="722" xr:uid="{00000000-0005-0000-0000-0000BA070000}"/>
    <cellStyle name="_Local employee salary 07-2007_Limit Chart HSBC- August '09_Book2" xfId="723" xr:uid="{00000000-0005-0000-0000-0000BB070000}"/>
    <cellStyle name="_Local employee salary 07-2007_Limit Chart HSBC- August '09_Closing Stock of 31st August'10" xfId="724" xr:uid="{00000000-0005-0000-0000-0000BC070000}"/>
    <cellStyle name="_Local employee salary 07-2007_Limit Chart HSBC- August '09_Copy of Fabrics Closing Stock of 09-10" xfId="725" xr:uid="{00000000-0005-0000-0000-0000BD070000}"/>
    <cellStyle name="_Local employee salary 07-2007_Limit Chart HSBC- August '09_Financial Statement - EGMCL 30th  June'10(New)" xfId="726" xr:uid="{00000000-0005-0000-0000-0000BE070000}"/>
    <cellStyle name="_Local employee salary 07-2007_Limit Chart HSBC- August '09_Financial Statement - EGMCL 30th Sep '2010" xfId="727" xr:uid="{00000000-0005-0000-0000-0000BF070000}"/>
    <cellStyle name="_Local employee salary 07-2007_Limit Chart HSBC- August '09_Financial Statement - EGMCL dated 17.06.10" xfId="728" xr:uid="{00000000-0005-0000-0000-0000C0070000}"/>
    <cellStyle name="_Local employee salary 07-2007_Limit Chart HSBC- August '09_Financial Statement - EGMCL May'10" xfId="729" xr:uid="{00000000-0005-0000-0000-0000C1070000}"/>
    <cellStyle name="_Local employee salary 07-2007_Limit Chart HSBC- August '09_Import Register (Unit-1)" xfId="2946" xr:uid="{00000000-0005-0000-0000-0000C2070000}"/>
    <cellStyle name="_Local employee salary 07-2007_Limit Chart HSBC- August '09_Import Register (Unit-1) 2" xfId="2947" xr:uid="{00000000-0005-0000-0000-0000C3070000}"/>
    <cellStyle name="_Local employee salary 07-2007_Limit Chart HSBC- August '09_Summary OF Stock " xfId="730" xr:uid="{00000000-0005-0000-0000-0000C4070000}"/>
    <cellStyle name="_Local employee salary 07-2007_Limit Chart HSBC- August '09_Summary OF Stock _~2136082" xfId="731" xr:uid="{00000000-0005-0000-0000-0000C5070000}"/>
    <cellStyle name="_Local employee salary 07-2007_Limit Chart HSBC- August '09_Summary OF Stock _Addition Fixed Assets" xfId="732" xr:uid="{00000000-0005-0000-0000-0000C6070000}"/>
    <cellStyle name="_Local employee salary 07-2007_Limit Chart HSBC- August '09_Summary OF Stock _Book2" xfId="733" xr:uid="{00000000-0005-0000-0000-0000C7070000}"/>
    <cellStyle name="_Local employee salary 07-2007_Limit Chart HSBC- August '09_Summary OF Stock _Closing Stock of 31st August'10" xfId="734" xr:uid="{00000000-0005-0000-0000-0000C8070000}"/>
    <cellStyle name="_Local employee salary 07-2007_Limit Chart HSBC- August '09_Summary OF Stock _Copy of Fabrics Closing Stock of 09-10" xfId="735" xr:uid="{00000000-0005-0000-0000-0000C9070000}"/>
    <cellStyle name="_Local employee salary 07-2007_Limit Chart HSBC- August '09_Summary OF Stock _Financial Statement - EGMCL 30th  June'10(New)" xfId="736" xr:uid="{00000000-0005-0000-0000-0000CA070000}"/>
    <cellStyle name="_Local employee salary 07-2007_Limit Chart HSBC- August '09_Summary OF Stock _Financial Statement - EGMCL 30th Sep '2010" xfId="737" xr:uid="{00000000-0005-0000-0000-0000CB070000}"/>
    <cellStyle name="_Local employee salary 07-2007_Limit Chart HSBC- August '09_Summary Sheet " xfId="738" xr:uid="{00000000-0005-0000-0000-0000CC070000}"/>
    <cellStyle name="_Local employee salary 07-2007_Limit Chart HSBC- August '09_Summary Sheet _~2136082" xfId="739" xr:uid="{00000000-0005-0000-0000-0000CD070000}"/>
    <cellStyle name="_Local employee salary 07-2007_Limit Chart HSBC- August '09_Summary Sheet _Addition Fixed Assets" xfId="740" xr:uid="{00000000-0005-0000-0000-0000CE070000}"/>
    <cellStyle name="_Local employee salary 07-2007_Limit Chart HSBC- August '09_Summary Sheet _Book2" xfId="741" xr:uid="{00000000-0005-0000-0000-0000CF070000}"/>
    <cellStyle name="_Local employee salary 07-2007_Limit Chart HSBC- August '09_Summary Sheet _Closing Stock of 31st August'10" xfId="742" xr:uid="{00000000-0005-0000-0000-0000D0070000}"/>
    <cellStyle name="_Local employee salary 07-2007_Limit Chart HSBC- August '09_Summary Sheet _Copy of Fabrics Closing Stock of 09-10" xfId="743" xr:uid="{00000000-0005-0000-0000-0000D1070000}"/>
    <cellStyle name="_Local employee salary 07-2007_Limit Chart HSBC- August '09_Summary Sheet _Financial Statement - EGMCL 30th  June'10(New)" xfId="744" xr:uid="{00000000-0005-0000-0000-0000D2070000}"/>
    <cellStyle name="_Local employee salary 07-2007_Limit Chart HSBC- August '09_Summary Sheet _Financial Statement - EGMCL 30th Sep '2010" xfId="745" xr:uid="{00000000-0005-0000-0000-0000D3070000}"/>
    <cellStyle name="_Local employee salary 07-2007_Limit Chart HSBC- August '09_Summary Sheet _Financial Statement - EGMCL dated 17.06.10" xfId="746" xr:uid="{00000000-0005-0000-0000-0000D4070000}"/>
    <cellStyle name="_Local employee salary 07-2007_Limit Chart HSBC- August '09_Summary Sheet _Financial Statement - EGMCL May'10" xfId="747" xr:uid="{00000000-0005-0000-0000-0000D5070000}"/>
    <cellStyle name="_Local employee salary 07-2007_Limit Chart HSBC- August '09_Summary Sheet _Summary OF Stock " xfId="748" xr:uid="{00000000-0005-0000-0000-0000D6070000}"/>
    <cellStyle name="_Local employee salary 07-2007_Limit Chart HSBC- August '09_Summary Sheet _TrialBal 30th June '10-2" xfId="749" xr:uid="{00000000-0005-0000-0000-0000D7070000}"/>
    <cellStyle name="_Local employee salary 07-2007_Limit Chart HSBC- August '09_Transit" xfId="750" xr:uid="{00000000-0005-0000-0000-0000D8070000}"/>
    <cellStyle name="_Local employee salary 07-2007_Limit Chart HSBC- August '09_Transit_~2136082" xfId="751" xr:uid="{00000000-0005-0000-0000-0000D9070000}"/>
    <cellStyle name="_Local employee salary 07-2007_Limit Chart HSBC- August '09_Transit_Closing Stock of 31st August'10" xfId="752" xr:uid="{00000000-0005-0000-0000-0000DA070000}"/>
    <cellStyle name="_Local employee salary 07-2007_Limit Chart HSBC- August '09_Transit_Closing Stock of 31st August'10_~2136082" xfId="753" xr:uid="{00000000-0005-0000-0000-0000DB070000}"/>
    <cellStyle name="_Local employee salary 07-2007_Limit Chart HSBC- August '09_TrialBal 30th June '10-2" xfId="754" xr:uid="{00000000-0005-0000-0000-0000DC070000}"/>
    <cellStyle name="_Local employee salary 07-2007_Limit Chart HSBC- Dec'09" xfId="2948" xr:uid="{00000000-0005-0000-0000-0000DD070000}"/>
    <cellStyle name="_Local employee salary 07-2007_Limit Chart HSBC- Dec'09 2" xfId="2949" xr:uid="{00000000-0005-0000-0000-0000DE070000}"/>
    <cellStyle name="_Local employee salary 07-2007_Limit Chart HSBC- Dec'09_Import Register (Unit-1)" xfId="2950" xr:uid="{00000000-0005-0000-0000-0000DF070000}"/>
    <cellStyle name="_Local employee salary 07-2007_Limit Chart HSBC- Dec'09_Import Register (Unit-1) 2" xfId="2951" xr:uid="{00000000-0005-0000-0000-0000E0070000}"/>
    <cellStyle name="_Local employee salary 07-2007_Limit Chart HSBC- Jan'10" xfId="2952" xr:uid="{00000000-0005-0000-0000-0000E1070000}"/>
    <cellStyle name="_Local employee salary 07-2007_Limit Chart HSBC- July '09" xfId="755" xr:uid="{00000000-0005-0000-0000-0000E2070000}"/>
    <cellStyle name="_Local employee salary 07-2007_Limit Chart HSBC- July '09 2" xfId="2953" xr:uid="{00000000-0005-0000-0000-0000E3070000}"/>
    <cellStyle name="_Local employee salary 07-2007_Limit Chart HSBC- July '09_~2136082" xfId="756" xr:uid="{00000000-0005-0000-0000-0000E4070000}"/>
    <cellStyle name="_Local employee salary 07-2007_Limit Chart HSBC- July '09_Addition Fixed Assets" xfId="757" xr:uid="{00000000-0005-0000-0000-0000E5070000}"/>
    <cellStyle name="_Local employee salary 07-2007_Limit Chart HSBC- July '09_Book2" xfId="758" xr:uid="{00000000-0005-0000-0000-0000E6070000}"/>
    <cellStyle name="_Local employee salary 07-2007_Limit Chart HSBC- July '09_Closing Stock of 31st August'10" xfId="759" xr:uid="{00000000-0005-0000-0000-0000E7070000}"/>
    <cellStyle name="_Local employee salary 07-2007_Limit Chart HSBC- July '09_Copy of Fabrics Closing Stock of 09-10" xfId="760" xr:uid="{00000000-0005-0000-0000-0000E8070000}"/>
    <cellStyle name="_Local employee salary 07-2007_Limit Chart HSBC- July '09_Financial Statement - EGMCL 30th  June'10(New)" xfId="761" xr:uid="{00000000-0005-0000-0000-0000E9070000}"/>
    <cellStyle name="_Local employee salary 07-2007_Limit Chart HSBC- July '09_Financial Statement - EGMCL 30th Sep '2010" xfId="762" xr:uid="{00000000-0005-0000-0000-0000EA070000}"/>
    <cellStyle name="_Local employee salary 07-2007_Limit Chart HSBC- July '09_Financial Statement - EGMCL dated 17.06.10" xfId="763" xr:uid="{00000000-0005-0000-0000-0000EB070000}"/>
    <cellStyle name="_Local employee salary 07-2007_Limit Chart HSBC- July '09_Financial Statement - EGMCL May'10" xfId="764" xr:uid="{00000000-0005-0000-0000-0000EC070000}"/>
    <cellStyle name="_Local employee salary 07-2007_Limit Chart HSBC- July '09_Import Register (Unit-1)" xfId="2954" xr:uid="{00000000-0005-0000-0000-0000ED070000}"/>
    <cellStyle name="_Local employee salary 07-2007_Limit Chart HSBC- July '09_Import Register (Unit-1) 2" xfId="2955" xr:uid="{00000000-0005-0000-0000-0000EE070000}"/>
    <cellStyle name="_Local employee salary 07-2007_Limit Chart HSBC- July '09_Summary OF Stock " xfId="765" xr:uid="{00000000-0005-0000-0000-0000EF070000}"/>
    <cellStyle name="_Local employee salary 07-2007_Limit Chart HSBC- July '09_Summary OF Stock _~2136082" xfId="766" xr:uid="{00000000-0005-0000-0000-0000F0070000}"/>
    <cellStyle name="_Local employee salary 07-2007_Limit Chart HSBC- July '09_Summary OF Stock _Addition Fixed Assets" xfId="767" xr:uid="{00000000-0005-0000-0000-0000F1070000}"/>
    <cellStyle name="_Local employee salary 07-2007_Limit Chart HSBC- July '09_Summary OF Stock _Book2" xfId="768" xr:uid="{00000000-0005-0000-0000-0000F2070000}"/>
    <cellStyle name="_Local employee salary 07-2007_Limit Chart HSBC- July '09_Summary OF Stock _Closing Stock of 31st August'10" xfId="769" xr:uid="{00000000-0005-0000-0000-0000F3070000}"/>
    <cellStyle name="_Local employee salary 07-2007_Limit Chart HSBC- July '09_Summary OF Stock _Copy of Fabrics Closing Stock of 09-10" xfId="770" xr:uid="{00000000-0005-0000-0000-0000F4070000}"/>
    <cellStyle name="_Local employee salary 07-2007_Limit Chart HSBC- July '09_Summary OF Stock _Financial Statement - EGMCL 30th  June'10(New)" xfId="771" xr:uid="{00000000-0005-0000-0000-0000F5070000}"/>
    <cellStyle name="_Local employee salary 07-2007_Limit Chart HSBC- July '09_Summary OF Stock _Financial Statement - EGMCL 30th Sep '2010" xfId="772" xr:uid="{00000000-0005-0000-0000-0000F6070000}"/>
    <cellStyle name="_Local employee salary 07-2007_Limit Chart HSBC- July '09_Summary Sheet " xfId="773" xr:uid="{00000000-0005-0000-0000-0000F7070000}"/>
    <cellStyle name="_Local employee salary 07-2007_Limit Chart HSBC- July '09_Summary Sheet _~2136082" xfId="774" xr:uid="{00000000-0005-0000-0000-0000F8070000}"/>
    <cellStyle name="_Local employee salary 07-2007_Limit Chart HSBC- July '09_Summary Sheet _Addition Fixed Assets" xfId="775" xr:uid="{00000000-0005-0000-0000-0000F9070000}"/>
    <cellStyle name="_Local employee salary 07-2007_Limit Chart HSBC- July '09_Summary Sheet _Book2" xfId="776" xr:uid="{00000000-0005-0000-0000-0000FA070000}"/>
    <cellStyle name="_Local employee salary 07-2007_Limit Chart HSBC- July '09_Summary Sheet _Closing Stock of 31st August'10" xfId="777" xr:uid="{00000000-0005-0000-0000-0000FB070000}"/>
    <cellStyle name="_Local employee salary 07-2007_Limit Chart HSBC- July '09_Summary Sheet _Copy of Fabrics Closing Stock of 09-10" xfId="778" xr:uid="{00000000-0005-0000-0000-0000FC070000}"/>
    <cellStyle name="_Local employee salary 07-2007_Limit Chart HSBC- July '09_Summary Sheet _Financial Statement - EGMCL 30th  June'10(New)" xfId="779" xr:uid="{00000000-0005-0000-0000-0000FD070000}"/>
    <cellStyle name="_Local employee salary 07-2007_Limit Chart HSBC- July '09_Summary Sheet _Financial Statement - EGMCL 30th Sep '2010" xfId="780" xr:uid="{00000000-0005-0000-0000-0000FE070000}"/>
    <cellStyle name="_Local employee salary 07-2007_Limit Chart HSBC- July '09_Summary Sheet _Financial Statement - EGMCL dated 17.06.10" xfId="781" xr:uid="{00000000-0005-0000-0000-0000FF070000}"/>
    <cellStyle name="_Local employee salary 07-2007_Limit Chart HSBC- July '09_Summary Sheet _Financial Statement - EGMCL May'10" xfId="782" xr:uid="{00000000-0005-0000-0000-000000080000}"/>
    <cellStyle name="_Local employee salary 07-2007_Limit Chart HSBC- July '09_Summary Sheet _Summary OF Stock " xfId="783" xr:uid="{00000000-0005-0000-0000-000001080000}"/>
    <cellStyle name="_Local employee salary 07-2007_Limit Chart HSBC- July '09_Summary Sheet _TrialBal 30th June '10-2" xfId="784" xr:uid="{00000000-0005-0000-0000-000002080000}"/>
    <cellStyle name="_Local employee salary 07-2007_Limit Chart HSBC- July '09_Transit" xfId="785" xr:uid="{00000000-0005-0000-0000-000003080000}"/>
    <cellStyle name="_Local employee salary 07-2007_Limit Chart HSBC- July '09_Transit_~2136082" xfId="786" xr:uid="{00000000-0005-0000-0000-000004080000}"/>
    <cellStyle name="_Local employee salary 07-2007_Limit Chart HSBC- July '09_Transit_Closing Stock of 31st August'10" xfId="787" xr:uid="{00000000-0005-0000-0000-000005080000}"/>
    <cellStyle name="_Local employee salary 07-2007_Limit Chart HSBC- July '09_Transit_Closing Stock of 31st August'10_~2136082" xfId="788" xr:uid="{00000000-0005-0000-0000-000006080000}"/>
    <cellStyle name="_Local employee salary 07-2007_Limit Chart HSBC- July '09_TrialBal 30th June '10-2" xfId="789" xr:uid="{00000000-0005-0000-0000-000007080000}"/>
    <cellStyle name="_Local employee salary 07-2007_Limit Chart HSBC- July'10" xfId="790" xr:uid="{00000000-0005-0000-0000-000008080000}"/>
    <cellStyle name="_Local employee salary 07-2007_Limit Chart HSBC- July'10_~2136082" xfId="791" xr:uid="{00000000-0005-0000-0000-000009080000}"/>
    <cellStyle name="_Local employee salary 07-2007_Limit Chart HSBC- July'10_Closing Stock of 31st August'10" xfId="792" xr:uid="{00000000-0005-0000-0000-00000A080000}"/>
    <cellStyle name="_Local employee salary 07-2007_Limit Chart HSBC- July'10_Closing Stock of 31st August'10_~2136082" xfId="793" xr:uid="{00000000-0005-0000-0000-00000B080000}"/>
    <cellStyle name="_Local employee salary 07-2007_Limit Chart HSBC- June '09" xfId="6129" xr:uid="{00000000-0005-0000-0000-00000C080000}"/>
    <cellStyle name="_Local employee salary 07-2007_Limit Chart HSBC- June '09 2" xfId="7749" xr:uid="{00000000-0005-0000-0000-00000D080000}"/>
    <cellStyle name="_Local employee salary 07-2007_Limit Chart HSBC- June '09_BANK POSITION FOR ALL BANK ( CITI, HSBC &amp; SCB )" xfId="6130" xr:uid="{00000000-0005-0000-0000-00000E080000}"/>
    <cellStyle name="_Local employee salary 07-2007_Limit Chart HSBC- June '09_BANK POSITION FOR ALL BANK ( CITI, HSBC &amp; SCB ) 2" xfId="6131" xr:uid="{00000000-0005-0000-0000-00000F080000}"/>
    <cellStyle name="_Local employee salary 07-2007_Limit Chart HSBC- June '09_BANK POSITION FOR ALL BANK ( CITI, HSBC &amp; SCB ) 3" xfId="6132" xr:uid="{00000000-0005-0000-0000-000010080000}"/>
    <cellStyle name="_Local employee salary 07-2007_Limit Chart HSBC- June '09_BANK POSITION FOR ALL BANK ( CITI, HSBC &amp; SCB ) 4" xfId="6133" xr:uid="{00000000-0005-0000-0000-000011080000}"/>
    <cellStyle name="_Local employee salary 07-2007_Limit Chart HSBC- June '09_BANK POSITION FOR ALL BANK ( CITI, HSBC &amp; SCB ) 5" xfId="6134" xr:uid="{00000000-0005-0000-0000-000012080000}"/>
    <cellStyle name="_Local employee salary 07-2007_Limit Chart HSBC- June '09_BANK POSITION FOR ALL BANK ( CITI, HSBC &amp; SCB )_Copy of HSBC MOB  Month of April ,2012 ( Final )" xfId="7750" xr:uid="{00000000-0005-0000-0000-000013080000}"/>
    <cellStyle name="_Local employee salary 07-2007_Limit Chart HSBC- June '09_BANK POSITION FOR ALL BANK ( CITI, HSBC &amp; SCB )_Copy of HSBC MOB  Month of April ,2012 ( Final ) 2" xfId="7751" xr:uid="{00000000-0005-0000-0000-000014080000}"/>
    <cellStyle name="_Local employee salary 07-2007_Limit Chart HSBC- June '09_BANK POSITION FOR ALL BANK ( CITI, HSBC &amp; SCB )_SCB MOB Month Of May  ,2012 - ( Final )" xfId="7752" xr:uid="{00000000-0005-0000-0000-000015080000}"/>
    <cellStyle name="_Local employee salary 07-2007_Limit Chart HSBC- June '09_BANK POSITION FOR ALL BANK ( CITI, HSBC &amp; SCB )_SCB MOB Month Of May  ,2012 - ( Final ) 2" xfId="7753" xr:uid="{00000000-0005-0000-0000-000016080000}"/>
    <cellStyle name="_Local employee salary 07-2007_Limit Chart HSBC- June '09_BANK POSITION FOR ALL BANK ( CITI, HSBC , SCB &amp; EBL )" xfId="6135" xr:uid="{00000000-0005-0000-0000-000017080000}"/>
    <cellStyle name="_Local employee salary 07-2007_Limit Chart HSBC- June '09_BANK POSITION FOR ALL BANK ( CITI, HSBC , SCB &amp; EBL ) 2" xfId="7754" xr:uid="{00000000-0005-0000-0000-000018080000}"/>
    <cellStyle name="_Local employee salary 07-2007_Limit Chart HSBC- June '09_BANK POSITION FOR ALL BANK ( CITI, HSBC , SCB &amp; EBL )_Copy of HSBC MOB  Month of April ,2012 ( Final )" xfId="7755" xr:uid="{00000000-0005-0000-0000-000019080000}"/>
    <cellStyle name="_Local employee salary 07-2007_Limit Chart HSBC- June '09_BANK POSITION FOR ALL BANK ( CITI, HSBC , SCB &amp; EBL )_Copy of HSBC MOB  Month of April ,2012 ( Final ) 2" xfId="7756" xr:uid="{00000000-0005-0000-0000-00001A080000}"/>
    <cellStyle name="_Local employee salary 07-2007_Limit Chart HSBC- June '09_BANK POSITION FOR ALL BANK ( CITI, HSBC , SCB &amp; EBL )_SCB MOB Month Of May  ,2012 - ( Final )" xfId="7757" xr:uid="{00000000-0005-0000-0000-00001B080000}"/>
    <cellStyle name="_Local employee salary 07-2007_Limit Chart HSBC- June '09_BANK POSITION FOR ALL BANK ( CITI, HSBC , SCB &amp; EBL )_SCB MOB Month Of May  ,2012 - ( Final ) 2" xfId="7758" xr:uid="{00000000-0005-0000-0000-00001C080000}"/>
    <cellStyle name="_Local employee salary 07-2007_Limit Chart HSBC- June '09_Citi MOB - June, 2011 ( Final )- REVISED" xfId="6136" xr:uid="{00000000-0005-0000-0000-00001D080000}"/>
    <cellStyle name="_Local employee salary 07-2007_Limit Chart HSBC- June '09_CITI MOB  Month of December 2011- Final" xfId="6137" xr:uid="{00000000-0005-0000-0000-00001E080000}"/>
    <cellStyle name="_Local employee salary 07-2007_Limit Chart HSBC- June '09_EGMCL-FUND-PLAN-CITI" xfId="6138" xr:uid="{00000000-0005-0000-0000-00001F080000}"/>
    <cellStyle name="_Local employee salary 07-2007_Limit Chart HSBC- June '09_EGMCL-FUND-PLAN-CITI -1" xfId="6139" xr:uid="{00000000-0005-0000-0000-000020080000}"/>
    <cellStyle name="_Local employee salary 07-2007_Limit Chart HSBC- June '09_EGMCL-FUND-PLAN-CITI -1 2" xfId="6140" xr:uid="{00000000-0005-0000-0000-000021080000}"/>
    <cellStyle name="_Local employee salary 07-2007_Limit Chart HSBC- June '09_EGMCL-FUND-PLAN-CITI -1 3" xfId="6141" xr:uid="{00000000-0005-0000-0000-000022080000}"/>
    <cellStyle name="_Local employee salary 07-2007_Limit Chart HSBC- June '09_EGMCL-FUND-PLAN-CITI_1" xfId="6142" xr:uid="{00000000-0005-0000-0000-000023080000}"/>
    <cellStyle name="_Local employee salary 07-2007_Limit Chart HSBC- June '09_EGMCL-FUND-PLAN-CITI_1 2" xfId="6143" xr:uid="{00000000-0005-0000-0000-000024080000}"/>
    <cellStyle name="_Local employee salary 07-2007_Limit Chart HSBC- June '09_EGMCL-FUND-PLAN-CITI_1 3" xfId="6144" xr:uid="{00000000-0005-0000-0000-000025080000}"/>
    <cellStyle name="_Local employee salary 07-2007_Limit Chart HSBC- June '09_EGMCL-FUND-PLAN-CITI_Citi MOB - June, 2011 ( Final )- REVISED" xfId="6145" xr:uid="{00000000-0005-0000-0000-000026080000}"/>
    <cellStyle name="_Local employee salary 07-2007_Limit Chart HSBC- June '09_June Export" xfId="6146" xr:uid="{00000000-0005-0000-0000-000027080000}"/>
    <cellStyle name="_Local employee salary 07-2007_Limit Chart HSBC- June '09_June Export 2" xfId="6147" xr:uid="{00000000-0005-0000-0000-000028080000}"/>
    <cellStyle name="_Local employee salary 07-2007_Limit Chart HSBC- June '09_June Export 3" xfId="6148" xr:uid="{00000000-0005-0000-0000-000029080000}"/>
    <cellStyle name="_Local employee salary 07-2007_Limit Chart HSBC- June '09_June Export 4" xfId="6149" xr:uid="{00000000-0005-0000-0000-00002A080000}"/>
    <cellStyle name="_Local employee salary 07-2007_Limit Chart HSBC- June '09_June Export 5" xfId="6150" xr:uid="{00000000-0005-0000-0000-00002B080000}"/>
    <cellStyle name="_Local employee salary 07-2007_Limit Chart HSBC- June '09_June Export_Copy of HSBC MOB  Month of April ,2012 ( Final )" xfId="7759" xr:uid="{00000000-0005-0000-0000-00002C080000}"/>
    <cellStyle name="_Local employee salary 07-2007_Limit Chart HSBC- June '09_June Export_Copy of HSBC MOB  Month of April ,2012 ( Final ) 2" xfId="7760" xr:uid="{00000000-0005-0000-0000-00002D080000}"/>
    <cellStyle name="_Local employee salary 07-2007_Limit Chart HSBC- June '09_June Export_SCB MOB Month Of May  ,2012 - ( Final )" xfId="7761" xr:uid="{00000000-0005-0000-0000-00002E080000}"/>
    <cellStyle name="_Local employee salary 07-2007_Limit Chart HSBC- June '09_June Export_SCB MOB Month Of May  ,2012 - ( Final ) 2" xfId="7762" xr:uid="{00000000-0005-0000-0000-00002F080000}"/>
    <cellStyle name="_Local employee salary 07-2007_Limit Chart HSBC- June '09_June Import" xfId="6151" xr:uid="{00000000-0005-0000-0000-000030080000}"/>
    <cellStyle name="_Local employee salary 07-2007_Limit Chart HSBC- June '09_June Import 2" xfId="6152" xr:uid="{00000000-0005-0000-0000-000031080000}"/>
    <cellStyle name="_Local employee salary 07-2007_Limit Chart HSBC- June '09_June Import 3" xfId="6153" xr:uid="{00000000-0005-0000-0000-000032080000}"/>
    <cellStyle name="_Local employee salary 07-2007_Limit Chart HSBC- June '09_June Import 4" xfId="6154" xr:uid="{00000000-0005-0000-0000-000033080000}"/>
    <cellStyle name="_Local employee salary 07-2007_Limit Chart HSBC- June '09_June Import 5" xfId="6155" xr:uid="{00000000-0005-0000-0000-000034080000}"/>
    <cellStyle name="_Local employee salary 07-2007_Limit Chart HSBC- June '09_June Import_Copy of HSBC MOB  Month of April ,2012 ( Final )" xfId="7763" xr:uid="{00000000-0005-0000-0000-000035080000}"/>
    <cellStyle name="_Local employee salary 07-2007_Limit Chart HSBC- June '09_June Import_Copy of HSBC MOB  Month of April ,2012 ( Final ) 2" xfId="7764" xr:uid="{00000000-0005-0000-0000-000036080000}"/>
    <cellStyle name="_Local employee salary 07-2007_Limit Chart HSBC- June '09_June Import_SCB MOB Month Of May  ,2012 - ( Final )" xfId="7765" xr:uid="{00000000-0005-0000-0000-000037080000}"/>
    <cellStyle name="_Local employee salary 07-2007_Limit Chart HSBC- June '09_June Import_SCB MOB Month Of May  ,2012 - ( Final ) 2" xfId="7766" xr:uid="{00000000-0005-0000-0000-000038080000}"/>
    <cellStyle name="_Local employee salary 07-2007_Limit Chart HSBC- June'10" xfId="2956" xr:uid="{00000000-0005-0000-0000-000039080000}"/>
    <cellStyle name="_Local employee salary 07-2007_Limit Chart HSBC- MARCH'10" xfId="2957" xr:uid="{00000000-0005-0000-0000-00003A080000}"/>
    <cellStyle name="_Local employee salary 07-2007_Limit Chart HSBC- MAY'10" xfId="2958" xr:uid="{00000000-0005-0000-0000-00003B080000}"/>
    <cellStyle name="_Local employee salary 07-2007_Limit Chart HSBC- October '09" xfId="794" xr:uid="{00000000-0005-0000-0000-00003C080000}"/>
    <cellStyle name="_Local employee salary 07-2007_Limit Chart HSBC- October '09 2" xfId="2959" xr:uid="{00000000-0005-0000-0000-00003D080000}"/>
    <cellStyle name="_Local employee salary 07-2007_Limit Chart HSBC- October '09_~2136082" xfId="795" xr:uid="{00000000-0005-0000-0000-00003E080000}"/>
    <cellStyle name="_Local employee salary 07-2007_Limit Chart HSBC- October '09_Addition Fixed Assets" xfId="796" xr:uid="{00000000-0005-0000-0000-00003F080000}"/>
    <cellStyle name="_Local employee salary 07-2007_Limit Chart HSBC- October '09_Book2" xfId="797" xr:uid="{00000000-0005-0000-0000-000040080000}"/>
    <cellStyle name="_Local employee salary 07-2007_Limit Chart HSBC- October '09_Closing Stock of 31st August'10" xfId="798" xr:uid="{00000000-0005-0000-0000-000041080000}"/>
    <cellStyle name="_Local employee salary 07-2007_Limit Chart HSBC- October '09_Copy of Fabrics Closing Stock of 09-10" xfId="799" xr:uid="{00000000-0005-0000-0000-000042080000}"/>
    <cellStyle name="_Local employee salary 07-2007_Limit Chart HSBC- October '09_Financial Statement - EGMCL 30th  June'10(New)" xfId="800" xr:uid="{00000000-0005-0000-0000-000043080000}"/>
    <cellStyle name="_Local employee salary 07-2007_Limit Chart HSBC- October '09_Financial Statement - EGMCL 30th Sep '2010" xfId="801" xr:uid="{00000000-0005-0000-0000-000044080000}"/>
    <cellStyle name="_Local employee salary 07-2007_Limit Chart HSBC- October '09_Financial Statement - EGMCL dated 17.06.10" xfId="802" xr:uid="{00000000-0005-0000-0000-000045080000}"/>
    <cellStyle name="_Local employee salary 07-2007_Limit Chart HSBC- October '09_Financial Statement - EGMCL May'10" xfId="803" xr:uid="{00000000-0005-0000-0000-000046080000}"/>
    <cellStyle name="_Local employee salary 07-2007_Limit Chart HSBC- October '09_Import Register (Unit-1)" xfId="2960" xr:uid="{00000000-0005-0000-0000-000047080000}"/>
    <cellStyle name="_Local employee salary 07-2007_Limit Chart HSBC- October '09_Import Register (Unit-1) 2" xfId="2961" xr:uid="{00000000-0005-0000-0000-000048080000}"/>
    <cellStyle name="_Local employee salary 07-2007_Limit Chart HSBC- October '09_Summary OF Stock " xfId="804" xr:uid="{00000000-0005-0000-0000-000049080000}"/>
    <cellStyle name="_Local employee salary 07-2007_Limit Chart HSBC- October '09_Summary OF Stock _~2136082" xfId="805" xr:uid="{00000000-0005-0000-0000-00004A080000}"/>
    <cellStyle name="_Local employee salary 07-2007_Limit Chart HSBC- October '09_Summary OF Stock _Addition Fixed Assets" xfId="806" xr:uid="{00000000-0005-0000-0000-00004B080000}"/>
    <cellStyle name="_Local employee salary 07-2007_Limit Chart HSBC- October '09_Summary OF Stock _Book2" xfId="807" xr:uid="{00000000-0005-0000-0000-00004C080000}"/>
    <cellStyle name="_Local employee salary 07-2007_Limit Chart HSBC- October '09_Summary OF Stock _Closing Stock of 31st August'10" xfId="808" xr:uid="{00000000-0005-0000-0000-00004D080000}"/>
    <cellStyle name="_Local employee salary 07-2007_Limit Chart HSBC- October '09_Summary OF Stock _Copy of Fabrics Closing Stock of 09-10" xfId="809" xr:uid="{00000000-0005-0000-0000-00004E080000}"/>
    <cellStyle name="_Local employee salary 07-2007_Limit Chart HSBC- October '09_Summary OF Stock _Financial Statement - EGMCL 30th  June'10(New)" xfId="810" xr:uid="{00000000-0005-0000-0000-00004F080000}"/>
    <cellStyle name="_Local employee salary 07-2007_Limit Chart HSBC- October '09_Summary OF Stock _Financial Statement - EGMCL 30th Sep '2010" xfId="811" xr:uid="{00000000-0005-0000-0000-000050080000}"/>
    <cellStyle name="_Local employee salary 07-2007_Limit Chart HSBC- October '09_Summary Sheet " xfId="812" xr:uid="{00000000-0005-0000-0000-000051080000}"/>
    <cellStyle name="_Local employee salary 07-2007_Limit Chart HSBC- October '09_Summary Sheet _~2136082" xfId="813" xr:uid="{00000000-0005-0000-0000-000052080000}"/>
    <cellStyle name="_Local employee salary 07-2007_Limit Chart HSBC- October '09_Summary Sheet _Addition Fixed Assets" xfId="814" xr:uid="{00000000-0005-0000-0000-000053080000}"/>
    <cellStyle name="_Local employee salary 07-2007_Limit Chart HSBC- October '09_Summary Sheet _Book2" xfId="815" xr:uid="{00000000-0005-0000-0000-000054080000}"/>
    <cellStyle name="_Local employee salary 07-2007_Limit Chart HSBC- October '09_Summary Sheet _Closing Stock of 31st August'10" xfId="816" xr:uid="{00000000-0005-0000-0000-000055080000}"/>
    <cellStyle name="_Local employee salary 07-2007_Limit Chart HSBC- October '09_Summary Sheet _Copy of Fabrics Closing Stock of 09-10" xfId="817" xr:uid="{00000000-0005-0000-0000-000056080000}"/>
    <cellStyle name="_Local employee salary 07-2007_Limit Chart HSBC- October '09_Summary Sheet _Financial Statement - EGMCL 30th  June'10(New)" xfId="818" xr:uid="{00000000-0005-0000-0000-000057080000}"/>
    <cellStyle name="_Local employee salary 07-2007_Limit Chart HSBC- October '09_Summary Sheet _Financial Statement - EGMCL 30th Sep '2010" xfId="819" xr:uid="{00000000-0005-0000-0000-000058080000}"/>
    <cellStyle name="_Local employee salary 07-2007_Limit Chart HSBC- October '09_Summary Sheet _Financial Statement - EGMCL dated 17.06.10" xfId="820" xr:uid="{00000000-0005-0000-0000-000059080000}"/>
    <cellStyle name="_Local employee salary 07-2007_Limit Chart HSBC- October '09_Summary Sheet _Financial Statement - EGMCL May'10" xfId="821" xr:uid="{00000000-0005-0000-0000-00005A080000}"/>
    <cellStyle name="_Local employee salary 07-2007_Limit Chart HSBC- October '09_Summary Sheet _Summary OF Stock " xfId="822" xr:uid="{00000000-0005-0000-0000-00005B080000}"/>
    <cellStyle name="_Local employee salary 07-2007_Limit Chart HSBC- October '09_Summary Sheet _TrialBal 30th June '10-2" xfId="823" xr:uid="{00000000-0005-0000-0000-00005C080000}"/>
    <cellStyle name="_Local employee salary 07-2007_Limit Chart HSBC- October '09_Transit" xfId="824" xr:uid="{00000000-0005-0000-0000-00005D080000}"/>
    <cellStyle name="_Local employee salary 07-2007_Limit Chart HSBC- October '09_Transit_~2136082" xfId="825" xr:uid="{00000000-0005-0000-0000-00005E080000}"/>
    <cellStyle name="_Local employee salary 07-2007_Limit Chart HSBC- October '09_Transit_Closing Stock of 31st August'10" xfId="826" xr:uid="{00000000-0005-0000-0000-00005F080000}"/>
    <cellStyle name="_Local employee salary 07-2007_Limit Chart HSBC- October '09_Transit_Closing Stock of 31st August'10_~2136082" xfId="827" xr:uid="{00000000-0005-0000-0000-000060080000}"/>
    <cellStyle name="_Local employee salary 07-2007_Limit Chart HSBC- October '09_TrialBal 30th June '10-2" xfId="828" xr:uid="{00000000-0005-0000-0000-000061080000}"/>
    <cellStyle name="_Local employee salary 07-2007_Limit Chart HSBC-April '09" xfId="829" xr:uid="{00000000-0005-0000-0000-000062080000}"/>
    <cellStyle name="_Local employee salary 07-2007_Limit Chart HSBC-April '09 2" xfId="2962" xr:uid="{00000000-0005-0000-0000-000063080000}"/>
    <cellStyle name="_Local employee salary 07-2007_Limit Chart HSBC-April '09_~2136082" xfId="830" xr:uid="{00000000-0005-0000-0000-000064080000}"/>
    <cellStyle name="_Local employee salary 07-2007_Limit Chart HSBC-April '09_Addition Fixed Assets" xfId="831" xr:uid="{00000000-0005-0000-0000-000065080000}"/>
    <cellStyle name="_Local employee salary 07-2007_Limit Chart HSBC-April '09_Book2" xfId="832" xr:uid="{00000000-0005-0000-0000-000066080000}"/>
    <cellStyle name="_Local employee salary 07-2007_Limit Chart HSBC-April '09_Closing Stock of 31st August'10" xfId="833" xr:uid="{00000000-0005-0000-0000-000067080000}"/>
    <cellStyle name="_Local employee salary 07-2007_Limit Chart HSBC-April '09_Copy of Fabrics Closing Stock of 09-10" xfId="834" xr:uid="{00000000-0005-0000-0000-000068080000}"/>
    <cellStyle name="_Local employee salary 07-2007_Limit Chart HSBC-April '09_Financial Statement - EGMCL 30th  June'10(New)" xfId="835" xr:uid="{00000000-0005-0000-0000-000069080000}"/>
    <cellStyle name="_Local employee salary 07-2007_Limit Chart HSBC-April '09_Financial Statement - EGMCL 30th Sep '2010" xfId="836" xr:uid="{00000000-0005-0000-0000-00006A080000}"/>
    <cellStyle name="_Local employee salary 07-2007_Limit Chart HSBC-April '09_Financial Statement - EGMCL dated 17.06.10" xfId="837" xr:uid="{00000000-0005-0000-0000-00006B080000}"/>
    <cellStyle name="_Local employee salary 07-2007_Limit Chart HSBC-April '09_Financial Statement - EGMCL May'10" xfId="838" xr:uid="{00000000-0005-0000-0000-00006C080000}"/>
    <cellStyle name="_Local employee salary 07-2007_Limit Chart HSBC-April '09_Import Register (Unit-1)" xfId="2963" xr:uid="{00000000-0005-0000-0000-00006D080000}"/>
    <cellStyle name="_Local employee salary 07-2007_Limit Chart HSBC-April '09_Import Register (Unit-1) 2" xfId="2964" xr:uid="{00000000-0005-0000-0000-00006E080000}"/>
    <cellStyle name="_Local employee salary 07-2007_Limit Chart HSBC-April '09_Summary OF Stock " xfId="839" xr:uid="{00000000-0005-0000-0000-00006F080000}"/>
    <cellStyle name="_Local employee salary 07-2007_Limit Chart HSBC-April '09_Summary OF Stock _~2136082" xfId="840" xr:uid="{00000000-0005-0000-0000-000070080000}"/>
    <cellStyle name="_Local employee salary 07-2007_Limit Chart HSBC-April '09_Summary OF Stock _Addition Fixed Assets" xfId="841" xr:uid="{00000000-0005-0000-0000-000071080000}"/>
    <cellStyle name="_Local employee salary 07-2007_Limit Chart HSBC-April '09_Summary OF Stock _Book2" xfId="842" xr:uid="{00000000-0005-0000-0000-000072080000}"/>
    <cellStyle name="_Local employee salary 07-2007_Limit Chart HSBC-April '09_Summary OF Stock _Closing Stock of 31st August'10" xfId="843" xr:uid="{00000000-0005-0000-0000-000073080000}"/>
    <cellStyle name="_Local employee salary 07-2007_Limit Chart HSBC-April '09_Summary OF Stock _Copy of Fabrics Closing Stock of 09-10" xfId="844" xr:uid="{00000000-0005-0000-0000-000074080000}"/>
    <cellStyle name="_Local employee salary 07-2007_Limit Chart HSBC-April '09_Summary OF Stock _Financial Statement - EGMCL 30th  June'10(New)" xfId="845" xr:uid="{00000000-0005-0000-0000-000075080000}"/>
    <cellStyle name="_Local employee salary 07-2007_Limit Chart HSBC-April '09_Summary OF Stock _Financial Statement - EGMCL 30th Sep '2010" xfId="846" xr:uid="{00000000-0005-0000-0000-000076080000}"/>
    <cellStyle name="_Local employee salary 07-2007_Limit Chart HSBC-April '09_Summary Sheet " xfId="847" xr:uid="{00000000-0005-0000-0000-000077080000}"/>
    <cellStyle name="_Local employee salary 07-2007_Limit Chart HSBC-April '09_Summary Sheet _~2136082" xfId="848" xr:uid="{00000000-0005-0000-0000-000078080000}"/>
    <cellStyle name="_Local employee salary 07-2007_Limit Chart HSBC-April '09_Summary Sheet _Addition Fixed Assets" xfId="849" xr:uid="{00000000-0005-0000-0000-000079080000}"/>
    <cellStyle name="_Local employee salary 07-2007_Limit Chart HSBC-April '09_Summary Sheet _Book2" xfId="850" xr:uid="{00000000-0005-0000-0000-00007A080000}"/>
    <cellStyle name="_Local employee salary 07-2007_Limit Chart HSBC-April '09_Summary Sheet _Closing Stock of 31st August'10" xfId="851" xr:uid="{00000000-0005-0000-0000-00007B080000}"/>
    <cellStyle name="_Local employee salary 07-2007_Limit Chart HSBC-April '09_Summary Sheet _Copy of Fabrics Closing Stock of 09-10" xfId="852" xr:uid="{00000000-0005-0000-0000-00007C080000}"/>
    <cellStyle name="_Local employee salary 07-2007_Limit Chart HSBC-April '09_Summary Sheet _Financial Statement - EGMCL 30th  June'10(New)" xfId="853" xr:uid="{00000000-0005-0000-0000-00007D080000}"/>
    <cellStyle name="_Local employee salary 07-2007_Limit Chart HSBC-April '09_Summary Sheet _Financial Statement - EGMCL 30th Sep '2010" xfId="854" xr:uid="{00000000-0005-0000-0000-00007E080000}"/>
    <cellStyle name="_Local employee salary 07-2007_Limit Chart HSBC-April '09_Summary Sheet _Financial Statement - EGMCL dated 17.06.10" xfId="855" xr:uid="{00000000-0005-0000-0000-00007F080000}"/>
    <cellStyle name="_Local employee salary 07-2007_Limit Chart HSBC-April '09_Summary Sheet _Financial Statement - EGMCL May'10" xfId="856" xr:uid="{00000000-0005-0000-0000-000080080000}"/>
    <cellStyle name="_Local employee salary 07-2007_Limit Chart HSBC-April '09_Summary Sheet _Summary OF Stock " xfId="857" xr:uid="{00000000-0005-0000-0000-000081080000}"/>
    <cellStyle name="_Local employee salary 07-2007_Limit Chart HSBC-April '09_Summary Sheet _TrialBal 30th June '10-2" xfId="858" xr:uid="{00000000-0005-0000-0000-000082080000}"/>
    <cellStyle name="_Local employee salary 07-2007_Limit Chart HSBC-April '09_Transit" xfId="859" xr:uid="{00000000-0005-0000-0000-000083080000}"/>
    <cellStyle name="_Local employee salary 07-2007_Limit Chart HSBC-April '09_Transit_~2136082" xfId="860" xr:uid="{00000000-0005-0000-0000-000084080000}"/>
    <cellStyle name="_Local employee salary 07-2007_Limit Chart HSBC-April '09_Transit_Closing Stock of 31st August'10" xfId="861" xr:uid="{00000000-0005-0000-0000-000085080000}"/>
    <cellStyle name="_Local employee salary 07-2007_Limit Chart HSBC-April '09_Transit_Closing Stock of 31st August'10_~2136082" xfId="862" xr:uid="{00000000-0005-0000-0000-000086080000}"/>
    <cellStyle name="_Local employee salary 07-2007_Limit Chart HSBC-April '09_TrialBal 30th June '10-2" xfId="863" xr:uid="{00000000-0005-0000-0000-000087080000}"/>
    <cellStyle name="_Local employee salary 07-2007_Limit Chart HSBC-MAY '09" xfId="864" xr:uid="{00000000-0005-0000-0000-000088080000}"/>
    <cellStyle name="_Local employee salary 07-2007_Limit Chart HSBC-MAY '09 2" xfId="2965" xr:uid="{00000000-0005-0000-0000-000089080000}"/>
    <cellStyle name="_Local employee salary 07-2007_Limit Chart HSBC-MAY '09_~2136082" xfId="865" xr:uid="{00000000-0005-0000-0000-00008A080000}"/>
    <cellStyle name="_Local employee salary 07-2007_Limit Chart HSBC-MAY '09_Addition Fixed Assets" xfId="866" xr:uid="{00000000-0005-0000-0000-00008B080000}"/>
    <cellStyle name="_Local employee salary 07-2007_Limit Chart HSBC-MAY '09_Book2" xfId="867" xr:uid="{00000000-0005-0000-0000-00008C080000}"/>
    <cellStyle name="_Local employee salary 07-2007_Limit Chart HSBC-MAY '09_Closing Stock of 31st August'10" xfId="868" xr:uid="{00000000-0005-0000-0000-00008D080000}"/>
    <cellStyle name="_Local employee salary 07-2007_Limit Chart HSBC-MAY '09_Copy of Fabrics Closing Stock of 09-10" xfId="869" xr:uid="{00000000-0005-0000-0000-00008E080000}"/>
    <cellStyle name="_Local employee salary 07-2007_Limit Chart HSBC-MAY '09_Financial Statement - EGMCL 30th  June'10(New)" xfId="870" xr:uid="{00000000-0005-0000-0000-00008F080000}"/>
    <cellStyle name="_Local employee salary 07-2007_Limit Chart HSBC-MAY '09_Financial Statement - EGMCL 30th Sep '2010" xfId="871" xr:uid="{00000000-0005-0000-0000-000090080000}"/>
    <cellStyle name="_Local employee salary 07-2007_Limit Chart HSBC-MAY '09_Financial Statement - EGMCL dated 17.06.10" xfId="872" xr:uid="{00000000-0005-0000-0000-000091080000}"/>
    <cellStyle name="_Local employee salary 07-2007_Limit Chart HSBC-MAY '09_Financial Statement - EGMCL May'10" xfId="873" xr:uid="{00000000-0005-0000-0000-000092080000}"/>
    <cellStyle name="_Local employee salary 07-2007_Limit Chart HSBC-MAY '09_Import Register (Unit-1)" xfId="2966" xr:uid="{00000000-0005-0000-0000-000093080000}"/>
    <cellStyle name="_Local employee salary 07-2007_Limit Chart HSBC-MAY '09_Import Register (Unit-1) 2" xfId="2967" xr:uid="{00000000-0005-0000-0000-000094080000}"/>
    <cellStyle name="_Local employee salary 07-2007_Limit Chart HSBC-MAY '09_Summary OF Stock " xfId="874" xr:uid="{00000000-0005-0000-0000-000095080000}"/>
    <cellStyle name="_Local employee salary 07-2007_Limit Chart HSBC-MAY '09_Summary OF Stock _~2136082" xfId="875" xr:uid="{00000000-0005-0000-0000-000096080000}"/>
    <cellStyle name="_Local employee salary 07-2007_Limit Chart HSBC-MAY '09_Summary OF Stock _Addition Fixed Assets" xfId="876" xr:uid="{00000000-0005-0000-0000-000097080000}"/>
    <cellStyle name="_Local employee salary 07-2007_Limit Chart HSBC-MAY '09_Summary OF Stock _Book2" xfId="877" xr:uid="{00000000-0005-0000-0000-000098080000}"/>
    <cellStyle name="_Local employee salary 07-2007_Limit Chart HSBC-MAY '09_Summary OF Stock _Closing Stock of 31st August'10" xfId="878" xr:uid="{00000000-0005-0000-0000-000099080000}"/>
    <cellStyle name="_Local employee salary 07-2007_Limit Chart HSBC-MAY '09_Summary OF Stock _Copy of Fabrics Closing Stock of 09-10" xfId="879" xr:uid="{00000000-0005-0000-0000-00009A080000}"/>
    <cellStyle name="_Local employee salary 07-2007_Limit Chart HSBC-MAY '09_Summary OF Stock _Financial Statement - EGMCL 30th  June'10(New)" xfId="880" xr:uid="{00000000-0005-0000-0000-00009B080000}"/>
    <cellStyle name="_Local employee salary 07-2007_Limit Chart HSBC-MAY '09_Summary OF Stock _Financial Statement - EGMCL 30th Sep '2010" xfId="881" xr:uid="{00000000-0005-0000-0000-00009C080000}"/>
    <cellStyle name="_Local employee salary 07-2007_Limit Chart HSBC-MAY '09_Summary Sheet " xfId="882" xr:uid="{00000000-0005-0000-0000-00009D080000}"/>
    <cellStyle name="_Local employee salary 07-2007_Limit Chart HSBC-MAY '09_Summary Sheet _~2136082" xfId="883" xr:uid="{00000000-0005-0000-0000-00009E080000}"/>
    <cellStyle name="_Local employee salary 07-2007_Limit Chart HSBC-MAY '09_Summary Sheet _Addition Fixed Assets" xfId="884" xr:uid="{00000000-0005-0000-0000-00009F080000}"/>
    <cellStyle name="_Local employee salary 07-2007_Limit Chart HSBC-MAY '09_Summary Sheet _Book2" xfId="885" xr:uid="{00000000-0005-0000-0000-0000A0080000}"/>
    <cellStyle name="_Local employee salary 07-2007_Limit Chart HSBC-MAY '09_Summary Sheet _Closing Stock of 31st August'10" xfId="886" xr:uid="{00000000-0005-0000-0000-0000A1080000}"/>
    <cellStyle name="_Local employee salary 07-2007_Limit Chart HSBC-MAY '09_Summary Sheet _Copy of Fabrics Closing Stock of 09-10" xfId="887" xr:uid="{00000000-0005-0000-0000-0000A2080000}"/>
    <cellStyle name="_Local employee salary 07-2007_Limit Chart HSBC-MAY '09_Summary Sheet _Financial Statement - EGMCL 30th  June'10(New)" xfId="888" xr:uid="{00000000-0005-0000-0000-0000A3080000}"/>
    <cellStyle name="_Local employee salary 07-2007_Limit Chart HSBC-MAY '09_Summary Sheet _Financial Statement - EGMCL 30th Sep '2010" xfId="889" xr:uid="{00000000-0005-0000-0000-0000A4080000}"/>
    <cellStyle name="_Local employee salary 07-2007_Limit Chart HSBC-MAY '09_Summary Sheet _Financial Statement - EGMCL dated 17.06.10" xfId="890" xr:uid="{00000000-0005-0000-0000-0000A5080000}"/>
    <cellStyle name="_Local employee salary 07-2007_Limit Chart HSBC-MAY '09_Summary Sheet _Financial Statement - EGMCL May'10" xfId="891" xr:uid="{00000000-0005-0000-0000-0000A6080000}"/>
    <cellStyle name="_Local employee salary 07-2007_Limit Chart HSBC-MAY '09_Summary Sheet _Summary OF Stock " xfId="892" xr:uid="{00000000-0005-0000-0000-0000A7080000}"/>
    <cellStyle name="_Local employee salary 07-2007_Limit Chart HSBC-MAY '09_Summary Sheet _TrialBal 30th June '10-2" xfId="893" xr:uid="{00000000-0005-0000-0000-0000A8080000}"/>
    <cellStyle name="_Local employee salary 07-2007_Limit Chart HSBC-MAY '09_Transit" xfId="894" xr:uid="{00000000-0005-0000-0000-0000A9080000}"/>
    <cellStyle name="_Local employee salary 07-2007_Limit Chart HSBC-MAY '09_Transit_~2136082" xfId="895" xr:uid="{00000000-0005-0000-0000-0000AA080000}"/>
    <cellStyle name="_Local employee salary 07-2007_Limit Chart HSBC-MAY '09_Transit_Closing Stock of 31st August'10" xfId="896" xr:uid="{00000000-0005-0000-0000-0000AB080000}"/>
    <cellStyle name="_Local employee salary 07-2007_Limit Chart HSBC-MAY '09_Transit_Closing Stock of 31st August'10_~2136082" xfId="897" xr:uid="{00000000-0005-0000-0000-0000AC080000}"/>
    <cellStyle name="_Local employee salary 07-2007_Limit Chart HSBC-MAY '09_TrialBal 30th June '10-2" xfId="898" xr:uid="{00000000-0005-0000-0000-0000AD080000}"/>
    <cellStyle name="_Local employee salary 07-2007_limit status-  March '09" xfId="899" xr:uid="{00000000-0005-0000-0000-0000AE080000}"/>
    <cellStyle name="_Local employee salary 07-2007_limit status-  March '09 2" xfId="2968" xr:uid="{00000000-0005-0000-0000-0000AF080000}"/>
    <cellStyle name="_Local employee salary 07-2007_limit status-  March '09_~2136082" xfId="900" xr:uid="{00000000-0005-0000-0000-0000B0080000}"/>
    <cellStyle name="_Local employee salary 07-2007_limit status-  March '09_1" xfId="901" xr:uid="{00000000-0005-0000-0000-0000B1080000}"/>
    <cellStyle name="_Local employee salary 07-2007_limit status-  March '09_1 2" xfId="2969" xr:uid="{00000000-0005-0000-0000-0000B2080000}"/>
    <cellStyle name="_Local employee salary 07-2007_limit status-  March '09_1_~2136082" xfId="902" xr:uid="{00000000-0005-0000-0000-0000B3080000}"/>
    <cellStyle name="_Local employee salary 07-2007_limit status-  March '09_1_Addition Fixed Assets" xfId="903" xr:uid="{00000000-0005-0000-0000-0000B4080000}"/>
    <cellStyle name="_Local employee salary 07-2007_limit status-  March '09_1_BANK POSITION FOR ALL BANK ( CITI, HSBC &amp; SCB )" xfId="6156" xr:uid="{00000000-0005-0000-0000-0000B5080000}"/>
    <cellStyle name="_Local employee salary 07-2007_limit status-  March '09_1_BANK POSITION FOR ALL BANK ( CITI, HSBC &amp; SCB ) 2" xfId="6157" xr:uid="{00000000-0005-0000-0000-0000B6080000}"/>
    <cellStyle name="_Local employee salary 07-2007_limit status-  March '09_1_BANK POSITION FOR ALL BANK ( CITI, HSBC &amp; SCB ) 3" xfId="6158" xr:uid="{00000000-0005-0000-0000-0000B7080000}"/>
    <cellStyle name="_Local employee salary 07-2007_limit status-  March '09_1_BANK POSITION FOR ALL BANK ( CITI, HSBC , SCB &amp; EBL )" xfId="6159" xr:uid="{00000000-0005-0000-0000-0000B8080000}"/>
    <cellStyle name="_Local employee salary 07-2007_limit status-  March '09_1_BANK POSITION FOR ALL BANK ( CITI, HSBC , SCB &amp; EBL ) 2" xfId="7767" xr:uid="{00000000-0005-0000-0000-0000B9080000}"/>
    <cellStyle name="_Local employee salary 07-2007_limit status-  March '09_1_Book2" xfId="904" xr:uid="{00000000-0005-0000-0000-0000BA080000}"/>
    <cellStyle name="_Local employee salary 07-2007_limit status-  March '09_1_Citi MOB - June, 2011 ( Final )- REVISED" xfId="6160" xr:uid="{00000000-0005-0000-0000-0000BB080000}"/>
    <cellStyle name="_Local employee salary 07-2007_limit status-  March '09_1_CITI MOB  Month of December 2011- Final" xfId="6161" xr:uid="{00000000-0005-0000-0000-0000BC080000}"/>
    <cellStyle name="_Local employee salary 07-2007_limit status-  March '09_1_Closing Stock of 31st August'10" xfId="905" xr:uid="{00000000-0005-0000-0000-0000BD080000}"/>
    <cellStyle name="_Local employee salary 07-2007_limit status-  March '09_1_Copy of Fabrics Closing Stock of 09-10" xfId="906" xr:uid="{00000000-0005-0000-0000-0000BE080000}"/>
    <cellStyle name="_Local employee salary 07-2007_limit status-  March '09_1_EGMCL-FUND-PLAN-CITI" xfId="6162" xr:uid="{00000000-0005-0000-0000-0000BF080000}"/>
    <cellStyle name="_Local employee salary 07-2007_limit status-  March '09_1_EGMCL-FUND-PLAN-CITI -1" xfId="6163" xr:uid="{00000000-0005-0000-0000-0000C0080000}"/>
    <cellStyle name="_Local employee salary 07-2007_limit status-  March '09_1_EGMCL-FUND-PLAN-CITI -1 2" xfId="6164" xr:uid="{00000000-0005-0000-0000-0000C1080000}"/>
    <cellStyle name="_Local employee salary 07-2007_limit status-  March '09_1_EGMCL-FUND-PLAN-CITI -1 3" xfId="6165" xr:uid="{00000000-0005-0000-0000-0000C2080000}"/>
    <cellStyle name="_Local employee salary 07-2007_limit status-  March '09_1_EGMCL-FUND-PLAN-CITI 2" xfId="6166" xr:uid="{00000000-0005-0000-0000-0000C3080000}"/>
    <cellStyle name="_Local employee salary 07-2007_limit status-  March '09_1_EGMCL-FUND-PLAN-CITI 3" xfId="6167" xr:uid="{00000000-0005-0000-0000-0000C4080000}"/>
    <cellStyle name="_Local employee salary 07-2007_limit status-  March '09_1_EGMCL-FUND-PLAN-CITI 4" xfId="7768" xr:uid="{00000000-0005-0000-0000-0000C5080000}"/>
    <cellStyle name="_Local employee salary 07-2007_limit status-  March '09_1_Financial Statement - EGMCL 30th  June'10(New)" xfId="907" xr:uid="{00000000-0005-0000-0000-0000C6080000}"/>
    <cellStyle name="_Local employee salary 07-2007_limit status-  March '09_1_Financial Statement - EGMCL 30th Sep '2010" xfId="908" xr:uid="{00000000-0005-0000-0000-0000C7080000}"/>
    <cellStyle name="_Local employee salary 07-2007_limit status-  March '09_1_Financial Statement - EGMCL dated 17.06.10" xfId="909" xr:uid="{00000000-0005-0000-0000-0000C8080000}"/>
    <cellStyle name="_Local employee salary 07-2007_limit status-  March '09_1_Financial Statement - EGMCL May'10" xfId="910" xr:uid="{00000000-0005-0000-0000-0000C9080000}"/>
    <cellStyle name="_Local employee salary 07-2007_limit status-  March '09_1_Import Register (Unit-1)" xfId="2970" xr:uid="{00000000-0005-0000-0000-0000CA080000}"/>
    <cellStyle name="_Local employee salary 07-2007_limit status-  March '09_1_Import Register (Unit-1) 2" xfId="2971" xr:uid="{00000000-0005-0000-0000-0000CB080000}"/>
    <cellStyle name="_Local employee salary 07-2007_limit status-  March '09_1_June Export" xfId="6168" xr:uid="{00000000-0005-0000-0000-0000CC080000}"/>
    <cellStyle name="_Local employee salary 07-2007_limit status-  March '09_1_June Export 2" xfId="6169" xr:uid="{00000000-0005-0000-0000-0000CD080000}"/>
    <cellStyle name="_Local employee salary 07-2007_limit status-  March '09_1_June Export 3" xfId="6170" xr:uid="{00000000-0005-0000-0000-0000CE080000}"/>
    <cellStyle name="_Local employee salary 07-2007_limit status-  March '09_1_June Import" xfId="6171" xr:uid="{00000000-0005-0000-0000-0000CF080000}"/>
    <cellStyle name="_Local employee salary 07-2007_limit status-  March '09_1_June Import 2" xfId="6172" xr:uid="{00000000-0005-0000-0000-0000D0080000}"/>
    <cellStyle name="_Local employee salary 07-2007_limit status-  March '09_1_June Import 3" xfId="6173" xr:uid="{00000000-0005-0000-0000-0000D1080000}"/>
    <cellStyle name="_Local employee salary 07-2007_limit status-  March '09_1_Summary OF Stock " xfId="911" xr:uid="{00000000-0005-0000-0000-0000D2080000}"/>
    <cellStyle name="_Local employee salary 07-2007_limit status-  March '09_1_Summary OF Stock _~2136082" xfId="912" xr:uid="{00000000-0005-0000-0000-0000D3080000}"/>
    <cellStyle name="_Local employee salary 07-2007_limit status-  March '09_1_Summary OF Stock _Addition Fixed Assets" xfId="913" xr:uid="{00000000-0005-0000-0000-0000D4080000}"/>
    <cellStyle name="_Local employee salary 07-2007_limit status-  March '09_1_Summary OF Stock _Book2" xfId="914" xr:uid="{00000000-0005-0000-0000-0000D5080000}"/>
    <cellStyle name="_Local employee salary 07-2007_limit status-  March '09_1_Summary OF Stock _Closing Stock of 31st August'10" xfId="915" xr:uid="{00000000-0005-0000-0000-0000D6080000}"/>
    <cellStyle name="_Local employee salary 07-2007_limit status-  March '09_1_Summary OF Stock _Copy of Fabrics Closing Stock of 09-10" xfId="916" xr:uid="{00000000-0005-0000-0000-0000D7080000}"/>
    <cellStyle name="_Local employee salary 07-2007_limit status-  March '09_1_Summary OF Stock _Financial Statement - EGMCL 30th  June'10(New)" xfId="917" xr:uid="{00000000-0005-0000-0000-0000D8080000}"/>
    <cellStyle name="_Local employee salary 07-2007_limit status-  March '09_1_Summary OF Stock _Financial Statement - EGMCL 30th Sep '2010" xfId="918" xr:uid="{00000000-0005-0000-0000-0000D9080000}"/>
    <cellStyle name="_Local employee salary 07-2007_limit status-  March '09_1_Transit" xfId="919" xr:uid="{00000000-0005-0000-0000-0000DA080000}"/>
    <cellStyle name="_Local employee salary 07-2007_limit status-  March '09_1_Transit_~2136082" xfId="920" xr:uid="{00000000-0005-0000-0000-0000DB080000}"/>
    <cellStyle name="_Local employee salary 07-2007_limit status-  March '09_1_TrialBal 30th June '10-2" xfId="921" xr:uid="{00000000-0005-0000-0000-0000DC080000}"/>
    <cellStyle name="_Local employee salary 07-2007_limit status-  March '09_Addition Fixed Assets" xfId="922" xr:uid="{00000000-0005-0000-0000-0000DD080000}"/>
    <cellStyle name="_Local employee salary 07-2007_limit status-  March '09_BANK POSITION FOR ALL BANK ( CITI, HSBC &amp; SCB )" xfId="6174" xr:uid="{00000000-0005-0000-0000-0000DE080000}"/>
    <cellStyle name="_Local employee salary 07-2007_limit status-  March '09_BANK POSITION FOR ALL BANK ( CITI, HSBC &amp; SCB ) 2" xfId="6175" xr:uid="{00000000-0005-0000-0000-0000DF080000}"/>
    <cellStyle name="_Local employee salary 07-2007_limit status-  March '09_BANK POSITION FOR ALL BANK ( CITI, HSBC &amp; SCB ) 3" xfId="6176" xr:uid="{00000000-0005-0000-0000-0000E0080000}"/>
    <cellStyle name="_Local employee salary 07-2007_limit status-  March '09_BANK POSITION FOR ALL BANK ( CITI, HSBC , SCB &amp; EBL )" xfId="6177" xr:uid="{00000000-0005-0000-0000-0000E1080000}"/>
    <cellStyle name="_Local employee salary 07-2007_limit status-  March '09_BANK POSITION FOR ALL BANK ( CITI, HSBC , SCB &amp; EBL ) 2" xfId="7769" xr:uid="{00000000-0005-0000-0000-0000E2080000}"/>
    <cellStyle name="_Local employee salary 07-2007_limit status-  March '09_Book2" xfId="923" xr:uid="{00000000-0005-0000-0000-0000E3080000}"/>
    <cellStyle name="_Local employee salary 07-2007_limit status-  March '09_Citi MOB - June, 2011 ( Final )- REVISED" xfId="6178" xr:uid="{00000000-0005-0000-0000-0000E4080000}"/>
    <cellStyle name="_Local employee salary 07-2007_limit status-  March '09_CITI MOB  Month of December 2011- Final" xfId="6179" xr:uid="{00000000-0005-0000-0000-0000E5080000}"/>
    <cellStyle name="_Local employee salary 07-2007_limit status-  March '09_Closing Stock of 31st August'10" xfId="924" xr:uid="{00000000-0005-0000-0000-0000E6080000}"/>
    <cellStyle name="_Local employee salary 07-2007_limit status-  March '09_Copy of Fabrics Closing Stock of 09-10" xfId="925" xr:uid="{00000000-0005-0000-0000-0000E7080000}"/>
    <cellStyle name="_Local employee salary 07-2007_limit status-  March '09_EGMCL-FUND-PLAN-CITI" xfId="6180" xr:uid="{00000000-0005-0000-0000-0000E8080000}"/>
    <cellStyle name="_Local employee salary 07-2007_limit status-  March '09_EGMCL-FUND-PLAN-CITI -1" xfId="6181" xr:uid="{00000000-0005-0000-0000-0000E9080000}"/>
    <cellStyle name="_Local employee salary 07-2007_limit status-  March '09_EGMCL-FUND-PLAN-CITI -1 2" xfId="6182" xr:uid="{00000000-0005-0000-0000-0000EA080000}"/>
    <cellStyle name="_Local employee salary 07-2007_limit status-  March '09_EGMCL-FUND-PLAN-CITI -1 3" xfId="6183" xr:uid="{00000000-0005-0000-0000-0000EB080000}"/>
    <cellStyle name="_Local employee salary 07-2007_limit status-  March '09_EGMCL-FUND-PLAN-CITI 2" xfId="6184" xr:uid="{00000000-0005-0000-0000-0000EC080000}"/>
    <cellStyle name="_Local employee salary 07-2007_limit status-  March '09_EGMCL-FUND-PLAN-CITI 3" xfId="6185" xr:uid="{00000000-0005-0000-0000-0000ED080000}"/>
    <cellStyle name="_Local employee salary 07-2007_limit status-  March '09_EGMCL-FUND-PLAN-CITI 4" xfId="7770" xr:uid="{00000000-0005-0000-0000-0000EE080000}"/>
    <cellStyle name="_Local employee salary 07-2007_limit status-  March '09_Financial Statement - EGMCL 30th  June'10(New)" xfId="926" xr:uid="{00000000-0005-0000-0000-0000EF080000}"/>
    <cellStyle name="_Local employee salary 07-2007_limit status-  March '09_Financial Statement - EGMCL 30th Sep '2010" xfId="927" xr:uid="{00000000-0005-0000-0000-0000F0080000}"/>
    <cellStyle name="_Local employee salary 07-2007_limit status-  March '09_Financial Statement - EGMCL dated 17.06.10" xfId="928" xr:uid="{00000000-0005-0000-0000-0000F1080000}"/>
    <cellStyle name="_Local employee salary 07-2007_limit status-  March '09_Financial Statement - EGMCL May'10" xfId="929" xr:uid="{00000000-0005-0000-0000-0000F2080000}"/>
    <cellStyle name="_Local employee salary 07-2007_limit status-  March '09_Import Register (Unit-1)" xfId="2972" xr:uid="{00000000-0005-0000-0000-0000F3080000}"/>
    <cellStyle name="_Local employee salary 07-2007_limit status-  March '09_Import Register (Unit-1) 2" xfId="2973" xr:uid="{00000000-0005-0000-0000-0000F4080000}"/>
    <cellStyle name="_Local employee salary 07-2007_limit status-  March '09_June Export" xfId="6186" xr:uid="{00000000-0005-0000-0000-0000F5080000}"/>
    <cellStyle name="_Local employee salary 07-2007_limit status-  March '09_June Export 2" xfId="6187" xr:uid="{00000000-0005-0000-0000-0000F6080000}"/>
    <cellStyle name="_Local employee salary 07-2007_limit status-  March '09_June Export 3" xfId="6188" xr:uid="{00000000-0005-0000-0000-0000F7080000}"/>
    <cellStyle name="_Local employee salary 07-2007_limit status-  March '09_June Import" xfId="6189" xr:uid="{00000000-0005-0000-0000-0000F8080000}"/>
    <cellStyle name="_Local employee salary 07-2007_limit status-  March '09_June Import 2" xfId="6190" xr:uid="{00000000-0005-0000-0000-0000F9080000}"/>
    <cellStyle name="_Local employee salary 07-2007_limit status-  March '09_June Import 3" xfId="6191" xr:uid="{00000000-0005-0000-0000-0000FA080000}"/>
    <cellStyle name="_Local employee salary 07-2007_limit status-  March '09_Summary OF Stock " xfId="930" xr:uid="{00000000-0005-0000-0000-0000FB080000}"/>
    <cellStyle name="_Local employee salary 07-2007_limit status-  March '09_Summary OF Stock _~2136082" xfId="931" xr:uid="{00000000-0005-0000-0000-0000FC080000}"/>
    <cellStyle name="_Local employee salary 07-2007_limit status-  March '09_Summary OF Stock _Addition Fixed Assets" xfId="932" xr:uid="{00000000-0005-0000-0000-0000FD080000}"/>
    <cellStyle name="_Local employee salary 07-2007_limit status-  March '09_Summary OF Stock _Book2" xfId="933" xr:uid="{00000000-0005-0000-0000-0000FE080000}"/>
    <cellStyle name="_Local employee salary 07-2007_limit status-  March '09_Summary OF Stock _Closing Stock of 31st August'10" xfId="934" xr:uid="{00000000-0005-0000-0000-0000FF080000}"/>
    <cellStyle name="_Local employee salary 07-2007_limit status-  March '09_Summary OF Stock _Copy of Fabrics Closing Stock of 09-10" xfId="935" xr:uid="{00000000-0005-0000-0000-000000090000}"/>
    <cellStyle name="_Local employee salary 07-2007_limit status-  March '09_Summary OF Stock _Financial Statement - EGMCL 30th  June'10(New)" xfId="936" xr:uid="{00000000-0005-0000-0000-000001090000}"/>
    <cellStyle name="_Local employee salary 07-2007_limit status-  March '09_Summary OF Stock _Financial Statement - EGMCL 30th Sep '2010" xfId="937" xr:uid="{00000000-0005-0000-0000-000002090000}"/>
    <cellStyle name="_Local employee salary 07-2007_limit status-  March '09_Transit" xfId="938" xr:uid="{00000000-0005-0000-0000-000003090000}"/>
    <cellStyle name="_Local employee salary 07-2007_limit status-  March '09_Transit_~2136082" xfId="939" xr:uid="{00000000-0005-0000-0000-000004090000}"/>
    <cellStyle name="_Local employee salary 07-2007_limit status-  March '09_TrialBal 30th June '10-2" xfId="940" xr:uid="{00000000-0005-0000-0000-000005090000}"/>
    <cellStyle name="_Local employee salary 07-2007_limit status- April  '09-CITI " xfId="941" xr:uid="{00000000-0005-0000-0000-000006090000}"/>
    <cellStyle name="_Local employee salary 07-2007_limit status- April  '09-CITI  2" xfId="2974" xr:uid="{00000000-0005-0000-0000-000007090000}"/>
    <cellStyle name="_Local employee salary 07-2007_limit status- April  '09-CITI _~2136082" xfId="942" xr:uid="{00000000-0005-0000-0000-000008090000}"/>
    <cellStyle name="_Local employee salary 07-2007_limit status- April  '09-CITI _Addition Fixed Assets" xfId="943" xr:uid="{00000000-0005-0000-0000-000009090000}"/>
    <cellStyle name="_Local employee salary 07-2007_limit status- April  '09-CITI _BANK POSITION FOR ALL BANK ( CITI, HSBC &amp; SCB )" xfId="6192" xr:uid="{00000000-0005-0000-0000-00000A090000}"/>
    <cellStyle name="_Local employee salary 07-2007_limit status- April  '09-CITI _BANK POSITION FOR ALL BANK ( CITI, HSBC &amp; SCB ) 2" xfId="6193" xr:uid="{00000000-0005-0000-0000-00000B090000}"/>
    <cellStyle name="_Local employee salary 07-2007_limit status- April  '09-CITI _BANK POSITION FOR ALL BANK ( CITI, HSBC &amp; SCB ) 3" xfId="6194" xr:uid="{00000000-0005-0000-0000-00000C090000}"/>
    <cellStyle name="_Local employee salary 07-2007_limit status- April  '09-CITI _BANK POSITION FOR ALL BANK ( CITI, HSBC , SCB &amp; EBL )" xfId="6195" xr:uid="{00000000-0005-0000-0000-00000D090000}"/>
    <cellStyle name="_Local employee salary 07-2007_limit status- April  '09-CITI _BANK POSITION FOR ALL BANK ( CITI, HSBC , SCB &amp; EBL ) 2" xfId="7771" xr:uid="{00000000-0005-0000-0000-00000E090000}"/>
    <cellStyle name="_Local employee salary 07-2007_limit status- April  '09-CITI _Book2" xfId="944" xr:uid="{00000000-0005-0000-0000-00000F090000}"/>
    <cellStyle name="_Local employee salary 07-2007_limit status- April  '09-CITI _Citi MOB - June, 2011 ( Final )- REVISED" xfId="6196" xr:uid="{00000000-0005-0000-0000-000010090000}"/>
    <cellStyle name="_Local employee salary 07-2007_limit status- April  '09-CITI _CITI MOB  Month of December 2011- Final" xfId="6197" xr:uid="{00000000-0005-0000-0000-000011090000}"/>
    <cellStyle name="_Local employee salary 07-2007_limit status- April  '09-CITI _Closing Stock of 31st August'10" xfId="945" xr:uid="{00000000-0005-0000-0000-000012090000}"/>
    <cellStyle name="_Local employee salary 07-2007_limit status- April  '09-CITI _Copy of Fabrics Closing Stock of 09-10" xfId="946" xr:uid="{00000000-0005-0000-0000-000013090000}"/>
    <cellStyle name="_Local employee salary 07-2007_limit status- April  '09-CITI _EGMCL-FUND-PLAN-CITI" xfId="6198" xr:uid="{00000000-0005-0000-0000-000014090000}"/>
    <cellStyle name="_Local employee salary 07-2007_limit status- April  '09-CITI _EGMCL-FUND-PLAN-CITI -1" xfId="6199" xr:uid="{00000000-0005-0000-0000-000015090000}"/>
    <cellStyle name="_Local employee salary 07-2007_limit status- April  '09-CITI _EGMCL-FUND-PLAN-CITI -1 2" xfId="6200" xr:uid="{00000000-0005-0000-0000-000016090000}"/>
    <cellStyle name="_Local employee salary 07-2007_limit status- April  '09-CITI _EGMCL-FUND-PLAN-CITI -1 3" xfId="6201" xr:uid="{00000000-0005-0000-0000-000017090000}"/>
    <cellStyle name="_Local employee salary 07-2007_limit status- April  '09-CITI _EGMCL-FUND-PLAN-CITI 2" xfId="6202" xr:uid="{00000000-0005-0000-0000-000018090000}"/>
    <cellStyle name="_Local employee salary 07-2007_limit status- April  '09-CITI _EGMCL-FUND-PLAN-CITI 3" xfId="6203" xr:uid="{00000000-0005-0000-0000-000019090000}"/>
    <cellStyle name="_Local employee salary 07-2007_limit status- April  '09-CITI _EGMCL-FUND-PLAN-CITI 4" xfId="7772" xr:uid="{00000000-0005-0000-0000-00001A090000}"/>
    <cellStyle name="_Local employee salary 07-2007_limit status- April  '09-CITI _Financial Statement - EGMCL 30th  June'10(New)" xfId="947" xr:uid="{00000000-0005-0000-0000-00001B090000}"/>
    <cellStyle name="_Local employee salary 07-2007_limit status- April  '09-CITI _Financial Statement - EGMCL 30th Sep '2010" xfId="948" xr:uid="{00000000-0005-0000-0000-00001C090000}"/>
    <cellStyle name="_Local employee salary 07-2007_limit status- April  '09-CITI _Financial Statement - EGMCL dated 17.06.10" xfId="949" xr:uid="{00000000-0005-0000-0000-00001D090000}"/>
    <cellStyle name="_Local employee salary 07-2007_limit status- April  '09-CITI _Financial Statement - EGMCL May'10" xfId="950" xr:uid="{00000000-0005-0000-0000-00001E090000}"/>
    <cellStyle name="_Local employee salary 07-2007_limit status- April  '09-CITI _Import Register (Unit-1)" xfId="2975" xr:uid="{00000000-0005-0000-0000-00001F090000}"/>
    <cellStyle name="_Local employee salary 07-2007_limit status- April  '09-CITI _Import Register (Unit-1) 2" xfId="2976" xr:uid="{00000000-0005-0000-0000-000020090000}"/>
    <cellStyle name="_Local employee salary 07-2007_limit status- April  '09-CITI _June Export" xfId="6204" xr:uid="{00000000-0005-0000-0000-000021090000}"/>
    <cellStyle name="_Local employee salary 07-2007_limit status- April  '09-CITI _June Export 2" xfId="6205" xr:uid="{00000000-0005-0000-0000-000022090000}"/>
    <cellStyle name="_Local employee salary 07-2007_limit status- April  '09-CITI _June Export 3" xfId="6206" xr:uid="{00000000-0005-0000-0000-000023090000}"/>
    <cellStyle name="_Local employee salary 07-2007_limit status- April  '09-CITI _June Import" xfId="6207" xr:uid="{00000000-0005-0000-0000-000024090000}"/>
    <cellStyle name="_Local employee salary 07-2007_limit status- April  '09-CITI _June Import 2" xfId="6208" xr:uid="{00000000-0005-0000-0000-000025090000}"/>
    <cellStyle name="_Local employee salary 07-2007_limit status- April  '09-CITI _June Import 3" xfId="6209" xr:uid="{00000000-0005-0000-0000-000026090000}"/>
    <cellStyle name="_Local employee salary 07-2007_limit status- April  '09-CITI _Summary OF Stock " xfId="951" xr:uid="{00000000-0005-0000-0000-000027090000}"/>
    <cellStyle name="_Local employee salary 07-2007_limit status- April  '09-CITI _Summary OF Stock _~2136082" xfId="952" xr:uid="{00000000-0005-0000-0000-000028090000}"/>
    <cellStyle name="_Local employee salary 07-2007_limit status- April  '09-CITI _Summary OF Stock _Addition Fixed Assets" xfId="953" xr:uid="{00000000-0005-0000-0000-000029090000}"/>
    <cellStyle name="_Local employee salary 07-2007_limit status- April  '09-CITI _Summary OF Stock _Book2" xfId="954" xr:uid="{00000000-0005-0000-0000-00002A090000}"/>
    <cellStyle name="_Local employee salary 07-2007_limit status- April  '09-CITI _Summary OF Stock _Closing Stock of 31st August'10" xfId="955" xr:uid="{00000000-0005-0000-0000-00002B090000}"/>
    <cellStyle name="_Local employee salary 07-2007_limit status- April  '09-CITI _Summary OF Stock _Copy of Fabrics Closing Stock of 09-10" xfId="956" xr:uid="{00000000-0005-0000-0000-00002C090000}"/>
    <cellStyle name="_Local employee salary 07-2007_limit status- April  '09-CITI _Summary OF Stock _Financial Statement - EGMCL 30th  June'10(New)" xfId="957" xr:uid="{00000000-0005-0000-0000-00002D090000}"/>
    <cellStyle name="_Local employee salary 07-2007_limit status- April  '09-CITI _Summary OF Stock _Financial Statement - EGMCL 30th Sep '2010" xfId="958" xr:uid="{00000000-0005-0000-0000-00002E090000}"/>
    <cellStyle name="_Local employee salary 07-2007_limit status- April  '09-CITI _Transit" xfId="959" xr:uid="{00000000-0005-0000-0000-00002F090000}"/>
    <cellStyle name="_Local employee salary 07-2007_limit status- April  '09-CITI _Transit_~2136082" xfId="960" xr:uid="{00000000-0005-0000-0000-000030090000}"/>
    <cellStyle name="_Local employee salary 07-2007_limit status- April  '09-CITI _TrialBal 30th June '10-2" xfId="961" xr:uid="{00000000-0005-0000-0000-000031090000}"/>
    <cellStyle name="_Local employee salary 07-2007_Pay Roll Analysis_Dec 08" xfId="2977" xr:uid="{00000000-0005-0000-0000-000032090000}"/>
    <cellStyle name="_Local employee salary 07-2007_Pay Roll Analysis_Dec 08 2" xfId="2978" xr:uid="{00000000-0005-0000-0000-000033090000}"/>
    <cellStyle name="_Local employee salary 07-2007_Pay Roll Analysis_Dec 08_Carton" xfId="2979" xr:uid="{00000000-0005-0000-0000-000034090000}"/>
    <cellStyle name="_Local employee salary 07-2007_Pay Roll Analysis_Dec 08_Carton 2" xfId="2980" xr:uid="{00000000-0005-0000-0000-000035090000}"/>
    <cellStyle name="_Local employee salary 07-2007_Pay Roll Analysis_Dec 08_Expenses Perfomance March'09" xfId="2981" xr:uid="{00000000-0005-0000-0000-000036090000}"/>
    <cellStyle name="_Local employee salary 07-2007_Pay Roll Analysis_Dec 08_Expenses Perfomance March'09 2" xfId="2982" xr:uid="{00000000-0005-0000-0000-000037090000}"/>
    <cellStyle name="_Local employee salary 07-2007_Pay Roll Analysis_Dec 08_EXPORT-MAY" xfId="2983" xr:uid="{00000000-0005-0000-0000-000038090000}"/>
    <cellStyle name="_Local employee salary 07-2007_Pay Roll Analysis_Dec 08_EXPORT-MAY 2" xfId="2984" xr:uid="{00000000-0005-0000-0000-000039090000}"/>
    <cellStyle name="_Local employee salary 07-2007_Pay Roll Analysis_Dec 08_MIS For the Month Of Aug_09" xfId="2985" xr:uid="{00000000-0005-0000-0000-00003A090000}"/>
    <cellStyle name="_Local employee salary 07-2007_Pay Roll Analysis_Dec 08_MIS For the Month Of Aug_09 2" xfId="2986" xr:uid="{00000000-0005-0000-0000-00003B090000}"/>
    <cellStyle name="_Local employee salary 07-2007_Pay Roll Analysis_Dec 08_MIS For the Month Of DEC_09" xfId="2987" xr:uid="{00000000-0005-0000-0000-00003C090000}"/>
    <cellStyle name="_Local employee salary 07-2007_Pay Roll Analysis_Dec 08_MIS For the Month Of DEC_09 2" xfId="2988" xr:uid="{00000000-0005-0000-0000-00003D090000}"/>
    <cellStyle name="_Local employee salary 07-2007_Pay Roll Analysis_Dec 08_MIS For the Month Of Sep_09" xfId="2989" xr:uid="{00000000-0005-0000-0000-00003E090000}"/>
    <cellStyle name="_Local employee salary 07-2007_Pay Roll Analysis_Dec 08_MIS For the Month Of Sep_09 2" xfId="2990" xr:uid="{00000000-0005-0000-0000-00003F090000}"/>
    <cellStyle name="_Local employee salary 07-2007_Pay Roll Analysis_Dec 08_Production  performance-May,09" xfId="2991" xr:uid="{00000000-0005-0000-0000-000040090000}"/>
    <cellStyle name="_Local employee salary 07-2007_Pay Roll Analysis_Dec 08_Production  performance-May,09 2" xfId="2992" xr:uid="{00000000-0005-0000-0000-000041090000}"/>
    <cellStyle name="_Local employee salary 07-2007_Pay Roll Analysis_Dec 08_Production Preformance report-March,09" xfId="2993" xr:uid="{00000000-0005-0000-0000-000042090000}"/>
    <cellStyle name="_Local employee salary 07-2007_Pay Roll Analysis_Dec 08_Production Preformance report-March,09 2" xfId="2994" xr:uid="{00000000-0005-0000-0000-000043090000}"/>
    <cellStyle name="_Local employee salary 07-2007_Pay Roll Analysis_Nov 08" xfId="2995" xr:uid="{00000000-0005-0000-0000-000044090000}"/>
    <cellStyle name="_Local employee salary 07-2007_Pay Roll Analysis_Nov 08 2" xfId="2996" xr:uid="{00000000-0005-0000-0000-000045090000}"/>
    <cellStyle name="_Local employee salary 07-2007_Pay Roll Analysis_Nov 08_Carton" xfId="2997" xr:uid="{00000000-0005-0000-0000-000046090000}"/>
    <cellStyle name="_Local employee salary 07-2007_Pay Roll Analysis_Nov 08_Carton 2" xfId="2998" xr:uid="{00000000-0005-0000-0000-000047090000}"/>
    <cellStyle name="_Local employee salary 07-2007_Pay Roll Analysis_Nov 08_Expenses Perfomance March'09" xfId="2999" xr:uid="{00000000-0005-0000-0000-000048090000}"/>
    <cellStyle name="_Local employee salary 07-2007_Pay Roll Analysis_Nov 08_Expenses Perfomance March'09 2" xfId="3000" xr:uid="{00000000-0005-0000-0000-000049090000}"/>
    <cellStyle name="_Local employee salary 07-2007_Pay Roll Analysis_Nov 08_EXPORT-MAY" xfId="3001" xr:uid="{00000000-0005-0000-0000-00004A090000}"/>
    <cellStyle name="_Local employee salary 07-2007_Pay Roll Analysis_Nov 08_EXPORT-MAY 2" xfId="3002" xr:uid="{00000000-0005-0000-0000-00004B090000}"/>
    <cellStyle name="_Local employee salary 07-2007_Pay Roll Analysis_Nov 08_MIS For the Month Of Aug_09" xfId="3003" xr:uid="{00000000-0005-0000-0000-00004C090000}"/>
    <cellStyle name="_Local employee salary 07-2007_Pay Roll Analysis_Nov 08_MIS For the Month Of Aug_09 2" xfId="3004" xr:uid="{00000000-0005-0000-0000-00004D090000}"/>
    <cellStyle name="_Local employee salary 07-2007_Pay Roll Analysis_Nov 08_MIS For the Month Of DEC_09" xfId="3005" xr:uid="{00000000-0005-0000-0000-00004E090000}"/>
    <cellStyle name="_Local employee salary 07-2007_Pay Roll Analysis_Nov 08_MIS For the Month Of DEC_09 2" xfId="3006" xr:uid="{00000000-0005-0000-0000-00004F090000}"/>
    <cellStyle name="_Local employee salary 07-2007_Pay Roll Analysis_Nov 08_MIS For the Month Of Sep_09" xfId="3007" xr:uid="{00000000-0005-0000-0000-000050090000}"/>
    <cellStyle name="_Local employee salary 07-2007_Pay Roll Analysis_Nov 08_MIS For the Month Of Sep_09 2" xfId="3008" xr:uid="{00000000-0005-0000-0000-000051090000}"/>
    <cellStyle name="_Local employee salary 07-2007_Pay Roll Analysis_Nov 08_Production  performance-May,09" xfId="3009" xr:uid="{00000000-0005-0000-0000-000052090000}"/>
    <cellStyle name="_Local employee salary 07-2007_Pay Roll Analysis_Nov 08_Production  performance-May,09 2" xfId="3010" xr:uid="{00000000-0005-0000-0000-000053090000}"/>
    <cellStyle name="_Local employee salary 07-2007_Pay Roll Analysis_Nov 08_Production Preformance report-March,09" xfId="3011" xr:uid="{00000000-0005-0000-0000-000054090000}"/>
    <cellStyle name="_Local employee salary 07-2007_Pay Roll Analysis_Nov 08_Production Preformance report-March,09 2" xfId="3012" xr:uid="{00000000-0005-0000-0000-000055090000}"/>
    <cellStyle name="_Local employee salary 07-2007_Pay Roll Analysis_Oct 08" xfId="3013" xr:uid="{00000000-0005-0000-0000-000056090000}"/>
    <cellStyle name="_Local employee salary 07-2007_Pay Roll Analysis_Oct 08 2" xfId="3014" xr:uid="{00000000-0005-0000-0000-000057090000}"/>
    <cellStyle name="_Local employee salary 07-2007_Pay Roll Analysis_Oct 08_Carton" xfId="3015" xr:uid="{00000000-0005-0000-0000-000058090000}"/>
    <cellStyle name="_Local employee salary 07-2007_Pay Roll Analysis_Oct 08_Carton 2" xfId="3016" xr:uid="{00000000-0005-0000-0000-000059090000}"/>
    <cellStyle name="_Local employee salary 07-2007_Pay Roll Analysis_Oct 08_Expenses Perfomance March'09" xfId="3017" xr:uid="{00000000-0005-0000-0000-00005A090000}"/>
    <cellStyle name="_Local employee salary 07-2007_Pay Roll Analysis_Oct 08_Expenses Perfomance March'09 2" xfId="3018" xr:uid="{00000000-0005-0000-0000-00005B090000}"/>
    <cellStyle name="_Local employee salary 07-2007_Pay Roll Analysis_Oct 08_EXPORT-MAY" xfId="3019" xr:uid="{00000000-0005-0000-0000-00005C090000}"/>
    <cellStyle name="_Local employee salary 07-2007_Pay Roll Analysis_Oct 08_EXPORT-MAY 2" xfId="3020" xr:uid="{00000000-0005-0000-0000-00005D090000}"/>
    <cellStyle name="_Local employee salary 07-2007_Pay Roll Analysis_Oct 08_MIS For the Month Of Aug_09" xfId="3021" xr:uid="{00000000-0005-0000-0000-00005E090000}"/>
    <cellStyle name="_Local employee salary 07-2007_Pay Roll Analysis_Oct 08_MIS For the Month Of Aug_09 2" xfId="3022" xr:uid="{00000000-0005-0000-0000-00005F090000}"/>
    <cellStyle name="_Local employee salary 07-2007_Pay Roll Analysis_Oct 08_MIS For the Month Of DEC_09" xfId="3023" xr:uid="{00000000-0005-0000-0000-000060090000}"/>
    <cellStyle name="_Local employee salary 07-2007_Pay Roll Analysis_Oct 08_MIS For the Month Of DEC_09 2" xfId="3024" xr:uid="{00000000-0005-0000-0000-000061090000}"/>
    <cellStyle name="_Local employee salary 07-2007_Pay Roll Analysis_Oct 08_MIS For the Month Of Sep_09" xfId="3025" xr:uid="{00000000-0005-0000-0000-000062090000}"/>
    <cellStyle name="_Local employee salary 07-2007_Pay Roll Analysis_Oct 08_MIS For the Month Of Sep_09 2" xfId="3026" xr:uid="{00000000-0005-0000-0000-000063090000}"/>
    <cellStyle name="_Local employee salary 07-2007_Pay Roll Analysis_Oct 08_Production  performance-May,09" xfId="3027" xr:uid="{00000000-0005-0000-0000-000064090000}"/>
    <cellStyle name="_Local employee salary 07-2007_Pay Roll Analysis_Oct 08_Production  performance-May,09 2" xfId="3028" xr:uid="{00000000-0005-0000-0000-000065090000}"/>
    <cellStyle name="_Local employee salary 07-2007_Pay Roll Analysis_Oct 08_Production Preformance report-March,09" xfId="3029" xr:uid="{00000000-0005-0000-0000-000066090000}"/>
    <cellStyle name="_Local employee salary 07-2007_Pay Roll Analysis_Oct 08_Production Preformance report-March,09 2" xfId="3030" xr:uid="{00000000-0005-0000-0000-000067090000}"/>
    <cellStyle name="_Local employee salary 07-2007_performance report- August 08 " xfId="3031" xr:uid="{00000000-0005-0000-0000-000068090000}"/>
    <cellStyle name="_Local employee salary 07-2007_performance report- August 08  2" xfId="3032" xr:uid="{00000000-0005-0000-0000-000069090000}"/>
    <cellStyle name="_Local employee salary 07-2007_performance report- August 08 _Incentive  Budget Control August'09 " xfId="3033" xr:uid="{00000000-0005-0000-0000-00006A090000}"/>
    <cellStyle name="_Local employee salary 07-2007_performance report- August 08 _Incentive  Budget Control August'09  2" xfId="3034" xr:uid="{00000000-0005-0000-0000-00006B090000}"/>
    <cellStyle name="_Local employee salary 07-2007_performance report- August 08 _PGCL S &amp; B analysis (Top )  May  '09  v1" xfId="3035" xr:uid="{00000000-0005-0000-0000-00006C090000}"/>
    <cellStyle name="_Local employee salary 07-2007_performance report- August 08 _PGCL S &amp; B analysis (Top )  May  '09  v1 2" xfId="3036" xr:uid="{00000000-0005-0000-0000-00006D090000}"/>
    <cellStyle name="_Local employee salary 07-2007_performance report- August 08 _PGCL S &amp; B analysis (Top ) April  '09  ( R-2 on 26th May)" xfId="3037" xr:uid="{00000000-0005-0000-0000-00006E090000}"/>
    <cellStyle name="_Local employee salary 07-2007_performance report- August 08 _PGCL S &amp; B analysis (Top ) April  '09  ( R-2 on 26th May) 2" xfId="3038" xr:uid="{00000000-0005-0000-0000-00006F090000}"/>
    <cellStyle name="_Local employee salary 07-2007_performance report- August 08 _S &amp; B" xfId="3039" xr:uid="{00000000-0005-0000-0000-000070090000}"/>
    <cellStyle name="_Local employee salary 07-2007_performance report- August 08 _S &amp; B 2" xfId="3040" xr:uid="{00000000-0005-0000-0000-000071090000}"/>
    <cellStyle name="_Local employee salary 07-2007_performance report- August 08 _S &amp; B analysis (Top ) April  '09   " xfId="3041" xr:uid="{00000000-0005-0000-0000-000072090000}"/>
    <cellStyle name="_Local employee salary 07-2007_performance report- August 08 _S &amp; B analysis (Top ) April  '09    2" xfId="3042" xr:uid="{00000000-0005-0000-0000-000073090000}"/>
    <cellStyle name="_Local employee salary 07-2007_performance report- August 08 _S &amp; B analysis February'10 Unit-1  " xfId="3043" xr:uid="{00000000-0005-0000-0000-000074090000}"/>
    <cellStyle name="_Local employee salary 07-2007_performance report- August 08 _S &amp; B analysis February'10 Unit-1   2" xfId="3044" xr:uid="{00000000-0005-0000-0000-000075090000}"/>
    <cellStyle name="_Local employee salary 07-2007_performance report- August 08 _S &amp; B analysis Feruary'10   " xfId="3045" xr:uid="{00000000-0005-0000-0000-000076090000}"/>
    <cellStyle name="_Local employee salary 07-2007_performance report- August 08 _S &amp; B analysis Feruary'10    2" xfId="3046" xr:uid="{00000000-0005-0000-0000-000077090000}"/>
    <cellStyle name="_Local employee salary 07-2007_performance report- August 08 _S &amp; B analysis January '10   " xfId="3047" xr:uid="{00000000-0005-0000-0000-000078090000}"/>
    <cellStyle name="_Local employee salary 07-2007_performance report- August 08 _S &amp; B analysis January '10    2" xfId="3048" xr:uid="{00000000-0005-0000-0000-000079090000}"/>
    <cellStyle name="_Local employee salary 07-2007_performance report- August 08 _S &amp; B analysis July'10 Unit-1 " xfId="6210" xr:uid="{00000000-0005-0000-0000-00007A090000}"/>
    <cellStyle name="_Local employee salary 07-2007_performance report- August 08 _S &amp; B analysis July'10 Unit-3    " xfId="6211" xr:uid="{00000000-0005-0000-0000-00007B090000}"/>
    <cellStyle name="_Local employee salary 07-2007_performance report- August 08 _S &amp; B analysis June10 Unit-1 " xfId="6212" xr:uid="{00000000-0005-0000-0000-00007C090000}"/>
    <cellStyle name="_Local employee salary 07-2007_performance report- August 08 _S &amp; B analysis March 10 Unit-1  " xfId="3049" xr:uid="{00000000-0005-0000-0000-00007D090000}"/>
    <cellStyle name="_Local employee salary 07-2007_performance report- August 08 _S &amp; B analysis March 10 Unit-1   2" xfId="3050" xr:uid="{00000000-0005-0000-0000-00007E090000}"/>
    <cellStyle name="_Local employee salary 07-2007_performance report- August 08 _S &amp; B analysis May 10 Unit-1 " xfId="6213" xr:uid="{00000000-0005-0000-0000-00007F090000}"/>
    <cellStyle name="_Local employee salary 07-2007_performance report- July 08( R-1) " xfId="3051" xr:uid="{00000000-0005-0000-0000-000080090000}"/>
    <cellStyle name="_Local employee salary 07-2007_performance report- July 08( R-1)  2" xfId="3052" xr:uid="{00000000-0005-0000-0000-000081090000}"/>
    <cellStyle name="_Local employee salary 07-2007_performance report- July 08( R-1) _Incentive  Budget Control August'09 " xfId="3053" xr:uid="{00000000-0005-0000-0000-000082090000}"/>
    <cellStyle name="_Local employee salary 07-2007_performance report- July 08( R-1) _Incentive  Budget Control August'09  2" xfId="3054" xr:uid="{00000000-0005-0000-0000-000083090000}"/>
    <cellStyle name="_Local employee salary 07-2007_performance report- July 08( R-1) _PGCL S &amp; B analysis (Top )  May  '09  v1" xfId="3055" xr:uid="{00000000-0005-0000-0000-000084090000}"/>
    <cellStyle name="_Local employee salary 07-2007_performance report- July 08( R-1) _PGCL S &amp; B analysis (Top )  May  '09  v1 2" xfId="3056" xr:uid="{00000000-0005-0000-0000-000085090000}"/>
    <cellStyle name="_Local employee salary 07-2007_performance report- July 08( R-1) _PGCL S &amp; B analysis (Top ) April  '09  ( R-2 on 26th May)" xfId="3057" xr:uid="{00000000-0005-0000-0000-000086090000}"/>
    <cellStyle name="_Local employee salary 07-2007_performance report- July 08( R-1) _PGCL S &amp; B analysis (Top ) April  '09  ( R-2 on 26th May) 2" xfId="3058" xr:uid="{00000000-0005-0000-0000-000087090000}"/>
    <cellStyle name="_Local employee salary 07-2007_performance report- July 08( R-1) _S &amp; B" xfId="3059" xr:uid="{00000000-0005-0000-0000-000088090000}"/>
    <cellStyle name="_Local employee salary 07-2007_performance report- July 08( R-1) _S &amp; B 2" xfId="3060" xr:uid="{00000000-0005-0000-0000-000089090000}"/>
    <cellStyle name="_Local employee salary 07-2007_performance report- July 08( R-1) _S &amp; B analysis (Top ) April  '09   " xfId="3061" xr:uid="{00000000-0005-0000-0000-00008A090000}"/>
    <cellStyle name="_Local employee salary 07-2007_performance report- July 08( R-1) _S &amp; B analysis (Top ) April  '09    2" xfId="3062" xr:uid="{00000000-0005-0000-0000-00008B090000}"/>
    <cellStyle name="_Local employee salary 07-2007_performance report- July 08( R-1) _S &amp; B analysis February'10 Unit-1  " xfId="3063" xr:uid="{00000000-0005-0000-0000-00008C090000}"/>
    <cellStyle name="_Local employee salary 07-2007_performance report- July 08( R-1) _S &amp; B analysis February'10 Unit-1   2" xfId="3064" xr:uid="{00000000-0005-0000-0000-00008D090000}"/>
    <cellStyle name="_Local employee salary 07-2007_performance report- July 08( R-1) _S &amp; B analysis Feruary'10   " xfId="3065" xr:uid="{00000000-0005-0000-0000-00008E090000}"/>
    <cellStyle name="_Local employee salary 07-2007_performance report- July 08( R-1) _S &amp; B analysis Feruary'10    2" xfId="3066" xr:uid="{00000000-0005-0000-0000-00008F090000}"/>
    <cellStyle name="_Local employee salary 07-2007_performance report- July 08( R-1) _S &amp; B analysis January '10   " xfId="3067" xr:uid="{00000000-0005-0000-0000-000090090000}"/>
    <cellStyle name="_Local employee salary 07-2007_performance report- July 08( R-1) _S &amp; B analysis January '10    2" xfId="3068" xr:uid="{00000000-0005-0000-0000-000091090000}"/>
    <cellStyle name="_Local employee salary 07-2007_performance report- July 08( R-1) _S &amp; B analysis July'10 Unit-1 " xfId="6214" xr:uid="{00000000-0005-0000-0000-000092090000}"/>
    <cellStyle name="_Local employee salary 07-2007_performance report- July 08( R-1) _S &amp; B analysis July'10 Unit-3    " xfId="6215" xr:uid="{00000000-0005-0000-0000-000093090000}"/>
    <cellStyle name="_Local employee salary 07-2007_performance report- July 08( R-1) _S &amp; B analysis June10 Unit-1 " xfId="6216" xr:uid="{00000000-0005-0000-0000-000094090000}"/>
    <cellStyle name="_Local employee salary 07-2007_performance report- July 08( R-1) _S &amp; B analysis March 10 Unit-1  " xfId="3069" xr:uid="{00000000-0005-0000-0000-000095090000}"/>
    <cellStyle name="_Local employee salary 07-2007_performance report- July 08( R-1) _S &amp; B analysis March 10 Unit-1   2" xfId="3070" xr:uid="{00000000-0005-0000-0000-000096090000}"/>
    <cellStyle name="_Local employee salary 07-2007_performance report- July 08( R-1) _S &amp; B analysis May 10 Unit-1 " xfId="6217" xr:uid="{00000000-0005-0000-0000-000097090000}"/>
    <cellStyle name="_Local employee salary 07-2007_performance report- June 08 ( R-1)" xfId="3071" xr:uid="{00000000-0005-0000-0000-000098090000}"/>
    <cellStyle name="_Local employee salary 07-2007_performance report- June 08 ( R-1) 2" xfId="3072" xr:uid="{00000000-0005-0000-0000-000099090000}"/>
    <cellStyle name="_Local employee salary 07-2007_performance report- June 08 ( R-1)_Incentive  Budget Control August'09 " xfId="3073" xr:uid="{00000000-0005-0000-0000-00009A090000}"/>
    <cellStyle name="_Local employee salary 07-2007_performance report- June 08 ( R-1)_Incentive  Budget Control August'09  2" xfId="3074" xr:uid="{00000000-0005-0000-0000-00009B090000}"/>
    <cellStyle name="_Local employee salary 07-2007_performance report- June 08 ( R-1)_PGCL S &amp; B analysis (Top )  May  '09  v1" xfId="3075" xr:uid="{00000000-0005-0000-0000-00009C090000}"/>
    <cellStyle name="_Local employee salary 07-2007_performance report- June 08 ( R-1)_PGCL S &amp; B analysis (Top )  May  '09  v1 2" xfId="3076" xr:uid="{00000000-0005-0000-0000-00009D090000}"/>
    <cellStyle name="_Local employee salary 07-2007_performance report- June 08 ( R-1)_PGCL S &amp; B analysis (Top ) April  '09  ( R-2 on 26th May)" xfId="3077" xr:uid="{00000000-0005-0000-0000-00009E090000}"/>
    <cellStyle name="_Local employee salary 07-2007_performance report- June 08 ( R-1)_PGCL S &amp; B analysis (Top ) April  '09  ( R-2 on 26th May) 2" xfId="3078" xr:uid="{00000000-0005-0000-0000-00009F090000}"/>
    <cellStyle name="_Local employee salary 07-2007_performance report- June 08 ( R-1)_S &amp; B" xfId="3079" xr:uid="{00000000-0005-0000-0000-0000A0090000}"/>
    <cellStyle name="_Local employee salary 07-2007_performance report- June 08 ( R-1)_S &amp; B 2" xfId="3080" xr:uid="{00000000-0005-0000-0000-0000A1090000}"/>
    <cellStyle name="_Local employee salary 07-2007_performance report- June 08 ( R-1)_S &amp; B analysis (Top ) April  '09   " xfId="3081" xr:uid="{00000000-0005-0000-0000-0000A2090000}"/>
    <cellStyle name="_Local employee salary 07-2007_performance report- June 08 ( R-1)_S &amp; B analysis (Top ) April  '09    2" xfId="3082" xr:uid="{00000000-0005-0000-0000-0000A3090000}"/>
    <cellStyle name="_Local employee salary 07-2007_performance report- June 08 ( R-1)_S &amp; B analysis February'10 Unit-1  " xfId="3083" xr:uid="{00000000-0005-0000-0000-0000A4090000}"/>
    <cellStyle name="_Local employee salary 07-2007_performance report- June 08 ( R-1)_S &amp; B analysis February'10 Unit-1   2" xfId="3084" xr:uid="{00000000-0005-0000-0000-0000A5090000}"/>
    <cellStyle name="_Local employee salary 07-2007_performance report- June 08 ( R-1)_S &amp; B analysis Feruary'10   " xfId="3085" xr:uid="{00000000-0005-0000-0000-0000A6090000}"/>
    <cellStyle name="_Local employee salary 07-2007_performance report- June 08 ( R-1)_S &amp; B analysis Feruary'10    2" xfId="3086" xr:uid="{00000000-0005-0000-0000-0000A7090000}"/>
    <cellStyle name="_Local employee salary 07-2007_performance report- June 08 ( R-1)_S &amp; B analysis January '10   " xfId="3087" xr:uid="{00000000-0005-0000-0000-0000A8090000}"/>
    <cellStyle name="_Local employee salary 07-2007_performance report- June 08 ( R-1)_S &amp; B analysis January '10    2" xfId="3088" xr:uid="{00000000-0005-0000-0000-0000A9090000}"/>
    <cellStyle name="_Local employee salary 07-2007_performance report- June 08 ( R-1)_S &amp; B analysis July'10 Unit-1 " xfId="6218" xr:uid="{00000000-0005-0000-0000-0000AA090000}"/>
    <cellStyle name="_Local employee salary 07-2007_performance report- June 08 ( R-1)_S &amp; B analysis July'10 Unit-3    " xfId="6219" xr:uid="{00000000-0005-0000-0000-0000AB090000}"/>
    <cellStyle name="_Local employee salary 07-2007_performance report- June 08 ( R-1)_S &amp; B analysis June10 Unit-1 " xfId="6220" xr:uid="{00000000-0005-0000-0000-0000AC090000}"/>
    <cellStyle name="_Local employee salary 07-2007_performance report- June 08 ( R-1)_S &amp; B analysis March 10 Unit-1  " xfId="3089" xr:uid="{00000000-0005-0000-0000-0000AD090000}"/>
    <cellStyle name="_Local employee salary 07-2007_performance report- June 08 ( R-1)_S &amp; B analysis March 10 Unit-1   2" xfId="3090" xr:uid="{00000000-0005-0000-0000-0000AE090000}"/>
    <cellStyle name="_Local employee salary 07-2007_performance report- June 08 ( R-1)_S &amp; B analysis May 10 Unit-1 " xfId="6221" xr:uid="{00000000-0005-0000-0000-0000AF090000}"/>
    <cellStyle name="_Local employee salary 07-2007_performance report of Formate" xfId="3091" xr:uid="{00000000-0005-0000-0000-0000B0090000}"/>
    <cellStyle name="_Local employee salary 07-2007_performance report of Formate 2" xfId="3092" xr:uid="{00000000-0005-0000-0000-0000B1090000}"/>
    <cellStyle name="_Local employee salary 07-2007_PGCL S &amp; B analysis (Top )  May  '09  v1" xfId="3093" xr:uid="{00000000-0005-0000-0000-0000B2090000}"/>
    <cellStyle name="_Local employee salary 07-2007_PGCL S &amp; B analysis (Top )  May  '09  v1 2" xfId="3094" xr:uid="{00000000-0005-0000-0000-0000B3090000}"/>
    <cellStyle name="_Local employee salary 07-2007_PGCL S &amp; B analysis (Top ) April  '09  ( R-2 on 26th May)" xfId="3095" xr:uid="{00000000-0005-0000-0000-0000B4090000}"/>
    <cellStyle name="_Local employee salary 07-2007_PGCL S &amp; B analysis (Top ) April  '09  ( R-2 on 26th May) 2" xfId="3096" xr:uid="{00000000-0005-0000-0000-0000B5090000}"/>
    <cellStyle name="_Local employee salary 07-2007_Prod Perfomance Feb '09" xfId="3097" xr:uid="{00000000-0005-0000-0000-0000B6090000}"/>
    <cellStyle name="_Local employee salary 07-2007_Prod Perfomance Feb '09 2" xfId="3098" xr:uid="{00000000-0005-0000-0000-0000B7090000}"/>
    <cellStyle name="_Local employee salary 07-2007_Production  performance-May,09" xfId="3099" xr:uid="{00000000-0005-0000-0000-0000B8090000}"/>
    <cellStyle name="_Local employee salary 07-2007_Production  performance-May,09 2" xfId="3100" xr:uid="{00000000-0005-0000-0000-0000B9090000}"/>
    <cellStyle name="_Local employee salary 07-2007_Production Perfomsnce Feb '09" xfId="3101" xr:uid="{00000000-0005-0000-0000-0000BA090000}"/>
    <cellStyle name="_Local employee salary 07-2007_Production Perfomsnce Feb '09 2" xfId="3102" xr:uid="{00000000-0005-0000-0000-0000BB090000}"/>
    <cellStyle name="_Local employee salary 07-2007_Production Perfomsnce Feb '09_Production Preformance report-March,09" xfId="3103" xr:uid="{00000000-0005-0000-0000-0000BC090000}"/>
    <cellStyle name="_Local employee salary 07-2007_Production Perfomsnce Feb '09_Production Preformance report-March,09 2" xfId="3104" xr:uid="{00000000-0005-0000-0000-0000BD090000}"/>
    <cellStyle name="_Local employee salary 07-2007_Production Perfomsnce Jan'09" xfId="3105" xr:uid="{00000000-0005-0000-0000-0000BE090000}"/>
    <cellStyle name="_Local employee salary 07-2007_Production Perfomsnce Jan'09 2" xfId="3106" xr:uid="{00000000-0005-0000-0000-0000BF090000}"/>
    <cellStyle name="_Local employee salary 07-2007_Production Perfomsnce Jan'09_Production Preformance report-March,09" xfId="3107" xr:uid="{00000000-0005-0000-0000-0000C0090000}"/>
    <cellStyle name="_Local employee salary 07-2007_Production Perfomsnce Jan'09_Production Preformance report-March,09 2" xfId="3108" xr:uid="{00000000-0005-0000-0000-0000C1090000}"/>
    <cellStyle name="_Local employee salary 07-2007_Provisional  Interst August  '09 " xfId="962" xr:uid="{00000000-0005-0000-0000-0000C2090000}"/>
    <cellStyle name="_Local employee salary 07-2007_Provisional  Interst August  '09  2" xfId="3109" xr:uid="{00000000-0005-0000-0000-0000C3090000}"/>
    <cellStyle name="_Local employee salary 07-2007_Provisional  Interst August  '09 _~2136082" xfId="963" xr:uid="{00000000-0005-0000-0000-0000C4090000}"/>
    <cellStyle name="_Local employee salary 07-2007_Provisional  Interst August  '09 _Addition Fixed Assets" xfId="964" xr:uid="{00000000-0005-0000-0000-0000C5090000}"/>
    <cellStyle name="_Local employee salary 07-2007_Provisional  Interst August  '09 _Book2" xfId="965" xr:uid="{00000000-0005-0000-0000-0000C6090000}"/>
    <cellStyle name="_Local employee salary 07-2007_Provisional  Interst August  '09 _Closing Stock of 31st August'10" xfId="966" xr:uid="{00000000-0005-0000-0000-0000C7090000}"/>
    <cellStyle name="_Local employee salary 07-2007_Provisional  Interst August  '09 _Copy of Fabrics Closing Stock of 09-10" xfId="967" xr:uid="{00000000-0005-0000-0000-0000C8090000}"/>
    <cellStyle name="_Local employee salary 07-2007_Provisional  Interst August  '09 _Financial Statement - EGMCL 30th  June'10(New)" xfId="968" xr:uid="{00000000-0005-0000-0000-0000C9090000}"/>
    <cellStyle name="_Local employee salary 07-2007_Provisional  Interst August  '09 _Financial Statement - EGMCL 30th Sep '2010" xfId="969" xr:uid="{00000000-0005-0000-0000-0000CA090000}"/>
    <cellStyle name="_Local employee salary 07-2007_Provisional  Interst August  '09 _Financial Statement - EGMCL dated 17.06.10" xfId="970" xr:uid="{00000000-0005-0000-0000-0000CB090000}"/>
    <cellStyle name="_Local employee salary 07-2007_Provisional  Interst August  '09 _Financial Statement - EGMCL May'10" xfId="971" xr:uid="{00000000-0005-0000-0000-0000CC090000}"/>
    <cellStyle name="_Local employee salary 07-2007_Provisional  Interst August  '09 _Import Register (Unit-1)" xfId="3110" xr:uid="{00000000-0005-0000-0000-0000CD090000}"/>
    <cellStyle name="_Local employee salary 07-2007_Provisional  Interst August  '09 _Import Register (Unit-1) 2" xfId="3111" xr:uid="{00000000-0005-0000-0000-0000CE090000}"/>
    <cellStyle name="_Local employee salary 07-2007_Provisional  Interst August  '09 _Summary OF Stock " xfId="972" xr:uid="{00000000-0005-0000-0000-0000CF090000}"/>
    <cellStyle name="_Local employee salary 07-2007_Provisional  Interst August  '09 _Summary OF Stock _~2136082" xfId="973" xr:uid="{00000000-0005-0000-0000-0000D0090000}"/>
    <cellStyle name="_Local employee salary 07-2007_Provisional  Interst August  '09 _Summary OF Stock _Addition Fixed Assets" xfId="974" xr:uid="{00000000-0005-0000-0000-0000D1090000}"/>
    <cellStyle name="_Local employee salary 07-2007_Provisional  Interst August  '09 _Summary OF Stock _Book2" xfId="975" xr:uid="{00000000-0005-0000-0000-0000D2090000}"/>
    <cellStyle name="_Local employee salary 07-2007_Provisional  Interst August  '09 _Summary OF Stock _Closing Stock of 31st August'10" xfId="976" xr:uid="{00000000-0005-0000-0000-0000D3090000}"/>
    <cellStyle name="_Local employee salary 07-2007_Provisional  Interst August  '09 _Summary OF Stock _Copy of Fabrics Closing Stock of 09-10" xfId="977" xr:uid="{00000000-0005-0000-0000-0000D4090000}"/>
    <cellStyle name="_Local employee salary 07-2007_Provisional  Interst August  '09 _Summary OF Stock _Financial Statement - EGMCL 30th  June'10(New)" xfId="978" xr:uid="{00000000-0005-0000-0000-0000D5090000}"/>
    <cellStyle name="_Local employee salary 07-2007_Provisional  Interst August  '09 _Summary OF Stock _Financial Statement - EGMCL 30th Sep '2010" xfId="979" xr:uid="{00000000-0005-0000-0000-0000D6090000}"/>
    <cellStyle name="_Local employee salary 07-2007_Provisional  Interst August  '09 _Transit" xfId="980" xr:uid="{00000000-0005-0000-0000-0000D7090000}"/>
    <cellStyle name="_Local employee salary 07-2007_Provisional  Interst August  '09 _Transit_~2136082" xfId="981" xr:uid="{00000000-0005-0000-0000-0000D8090000}"/>
    <cellStyle name="_Local employee salary 07-2007_Provisional  Interst August  '09 _TrialBal 30th June '10-2" xfId="982" xr:uid="{00000000-0005-0000-0000-0000D9090000}"/>
    <cellStyle name="_Local employee salary 07-2007_S &amp; B" xfId="3112" xr:uid="{00000000-0005-0000-0000-0000DA090000}"/>
    <cellStyle name="_Local employee salary 07-2007_S &amp; B 2" xfId="3113" xr:uid="{00000000-0005-0000-0000-0000DB090000}"/>
    <cellStyle name="_Local employee salary 07-2007_S &amp; B analysis (Top ) April  '09   " xfId="3114" xr:uid="{00000000-0005-0000-0000-0000DC090000}"/>
    <cellStyle name="_Local employee salary 07-2007_S &amp; B analysis (Top ) April  '09    2" xfId="3115" xr:uid="{00000000-0005-0000-0000-0000DD090000}"/>
    <cellStyle name="_Local employee salary 07-2007_S &amp; B analysis February'10 Unit-1  " xfId="3116" xr:uid="{00000000-0005-0000-0000-0000DE090000}"/>
    <cellStyle name="_Local employee salary 07-2007_S &amp; B analysis February'10 Unit-1   2" xfId="3117" xr:uid="{00000000-0005-0000-0000-0000DF090000}"/>
    <cellStyle name="_Local employee salary 07-2007_S &amp; B analysis Feruary'10   " xfId="3118" xr:uid="{00000000-0005-0000-0000-0000E0090000}"/>
    <cellStyle name="_Local employee salary 07-2007_S &amp; B analysis Feruary'10    2" xfId="3119" xr:uid="{00000000-0005-0000-0000-0000E1090000}"/>
    <cellStyle name="_Local employee salary 07-2007_S &amp; B analysis January '10   " xfId="3120" xr:uid="{00000000-0005-0000-0000-0000E2090000}"/>
    <cellStyle name="_Local employee salary 07-2007_S &amp; B analysis January '10    2" xfId="3121" xr:uid="{00000000-0005-0000-0000-0000E3090000}"/>
    <cellStyle name="_Local employee salary 07-2007_S &amp; B analysis July'10 Unit-1 " xfId="6222" xr:uid="{00000000-0005-0000-0000-0000E4090000}"/>
    <cellStyle name="_Local employee salary 07-2007_S &amp; B analysis July'10 Unit-3    " xfId="6223" xr:uid="{00000000-0005-0000-0000-0000E5090000}"/>
    <cellStyle name="_Local employee salary 07-2007_S &amp; B analysis June10 Unit-1 " xfId="6224" xr:uid="{00000000-0005-0000-0000-0000E6090000}"/>
    <cellStyle name="_Local employee salary 07-2007_S &amp; B analysis March 10 Unit-1  " xfId="3122" xr:uid="{00000000-0005-0000-0000-0000E7090000}"/>
    <cellStyle name="_Local employee salary 07-2007_S &amp; B analysis March 10 Unit-1   2" xfId="3123" xr:uid="{00000000-0005-0000-0000-0000E8090000}"/>
    <cellStyle name="_Local employee salary 07-2007_S &amp; B analysis May 10 Unit-1 " xfId="6225" xr:uid="{00000000-0005-0000-0000-0000E9090000}"/>
    <cellStyle name="_Local employee salary 07-2007_Summary OF Stock " xfId="983" xr:uid="{00000000-0005-0000-0000-0000EA090000}"/>
    <cellStyle name="_Local employee salary 07-2007_Summary OF Stock _~2136082" xfId="984" xr:uid="{00000000-0005-0000-0000-0000EB090000}"/>
    <cellStyle name="_Local employee salary 07-2007_Summary OF Stock _Addition Fixed Assets" xfId="985" xr:uid="{00000000-0005-0000-0000-0000EC090000}"/>
    <cellStyle name="_Local employee salary 07-2007_Summary OF Stock _Book2" xfId="986" xr:uid="{00000000-0005-0000-0000-0000ED090000}"/>
    <cellStyle name="_Local employee salary 07-2007_Summary OF Stock _Closing Stock of 31st August'10" xfId="987" xr:uid="{00000000-0005-0000-0000-0000EE090000}"/>
    <cellStyle name="_Local employee salary 07-2007_Summary OF Stock _Copy of Fabrics Closing Stock of 09-10" xfId="988" xr:uid="{00000000-0005-0000-0000-0000EF090000}"/>
    <cellStyle name="_Local employee salary 07-2007_Summary OF Stock _Financial Statement - EGMCL 30th  June'10(New)" xfId="989" xr:uid="{00000000-0005-0000-0000-0000F0090000}"/>
    <cellStyle name="_Local employee salary 07-2007_Summary OF Stock _Financial Statement - EGMCL 30th Sep '2010" xfId="990" xr:uid="{00000000-0005-0000-0000-0000F1090000}"/>
    <cellStyle name="_Local employee salary 07-2007_Transit" xfId="991" xr:uid="{00000000-0005-0000-0000-0000F2090000}"/>
    <cellStyle name="_Local employee salary 07-2007_Transit_~2136082" xfId="992" xr:uid="{00000000-0005-0000-0000-0000F3090000}"/>
    <cellStyle name="_Local employee salary 07-2007_TrialBal 30th June '10-2" xfId="993" xr:uid="{00000000-0005-0000-0000-0000F4090000}"/>
    <cellStyle name="_Local employee salary 07-2007_Washing" xfId="994" xr:uid="{00000000-0005-0000-0000-0000F5090000}"/>
    <cellStyle name="_Local employee salary 07-2007_Washing 2" xfId="3124" xr:uid="{00000000-0005-0000-0000-0000F6090000}"/>
    <cellStyle name="_Local employee salary 07-2007_Weekly Report Last Week" xfId="3125" xr:uid="{00000000-0005-0000-0000-0000F7090000}"/>
    <cellStyle name="_Local employee salary 07-2007_Weekly Report Last Week 2" xfId="3126" xr:uid="{00000000-0005-0000-0000-0000F8090000}"/>
    <cellStyle name="_Local employee salary 07-2007_Weekly Report Last Week_Production Preformance report-March,09" xfId="3127" xr:uid="{00000000-0005-0000-0000-0000F9090000}"/>
    <cellStyle name="_Local employee salary 07-2007_Weekly Report Last Week_Production Preformance report-March,09 2" xfId="3128" xr:uid="{00000000-0005-0000-0000-0000FA090000}"/>
    <cellStyle name="_Local employee salary 07-2007_Weekly Repot Last Week of Feb'09" xfId="3129" xr:uid="{00000000-0005-0000-0000-0000FB090000}"/>
    <cellStyle name="_Local employee salary 07-2007_Weekly Repot Last Week of Feb'09 2" xfId="3130" xr:uid="{00000000-0005-0000-0000-0000FC090000}"/>
    <cellStyle name="_Local employee salary 07-2007_Weekly Repot Last Week of Feb'09_Production Preformance report-March,09" xfId="3131" xr:uid="{00000000-0005-0000-0000-0000FD090000}"/>
    <cellStyle name="_Local employee salary 07-2007_Weekly Repot Last Week of Feb'09_Production Preformance report-March,09 2" xfId="3132" xr:uid="{00000000-0005-0000-0000-0000FE090000}"/>
    <cellStyle name="_Local employee salary 07-2007_Working of Production Performance May '09" xfId="3133" xr:uid="{00000000-0005-0000-0000-0000FF090000}"/>
    <cellStyle name="_Local employee salary 07-2007_Working of Production Performance May '09 2" xfId="3134" xr:uid="{00000000-0005-0000-0000-0000000A0000}"/>
    <cellStyle name="_Local employee salary 08-2007" xfId="995" xr:uid="{00000000-0005-0000-0000-0000010A0000}"/>
    <cellStyle name="_Local employee salary 08-2007 2" xfId="3135" xr:uid="{00000000-0005-0000-0000-0000020A0000}"/>
    <cellStyle name="_Local employee salary 08-2007_~2136082" xfId="996" xr:uid="{00000000-0005-0000-0000-0000030A0000}"/>
    <cellStyle name="_Local employee salary 08-2007_~5419312" xfId="6226" xr:uid="{00000000-0005-0000-0000-0000040A0000}"/>
    <cellStyle name="_Local employee salary 08-2007_~5419312 2" xfId="7773" xr:uid="{00000000-0005-0000-0000-0000050A0000}"/>
    <cellStyle name="_Local employee salary 08-2007_~5419312_BANK POSITION FOR ALL BANK ( CITI, HSBC &amp; SCB )" xfId="6227" xr:uid="{00000000-0005-0000-0000-0000060A0000}"/>
    <cellStyle name="_Local employee salary 08-2007_~5419312_BANK POSITION FOR ALL BANK ( CITI, HSBC &amp; SCB ) 2" xfId="6228" xr:uid="{00000000-0005-0000-0000-0000070A0000}"/>
    <cellStyle name="_Local employee salary 08-2007_~5419312_BANK POSITION FOR ALL BANK ( CITI, HSBC &amp; SCB ) 3" xfId="6229" xr:uid="{00000000-0005-0000-0000-0000080A0000}"/>
    <cellStyle name="_Local employee salary 08-2007_~5419312_BANK POSITION FOR ALL BANK ( CITI, HSBC , SCB &amp; EBL )" xfId="6230" xr:uid="{00000000-0005-0000-0000-0000090A0000}"/>
    <cellStyle name="_Local employee salary 08-2007_~5419312_BANK POSITION FOR ALL BANK ( CITI, HSBC , SCB &amp; EBL ) 2" xfId="7774" xr:uid="{00000000-0005-0000-0000-00000A0A0000}"/>
    <cellStyle name="_Local employee salary 08-2007_~5419312_BANK POSITION FOR ALL BANK ( CITI, HSBC , SCB &amp; EBL )_1" xfId="7775" xr:uid="{00000000-0005-0000-0000-00000B0A0000}"/>
    <cellStyle name="_Local employee salary 08-2007_~5419312_BANK POSITION FOR ALL BANK ( CITI, HSBC , SCB &amp; EBL )_1 2" xfId="7776" xr:uid="{00000000-0005-0000-0000-00000C0A0000}"/>
    <cellStyle name="_Local employee salary 08-2007_~5419312_BANK POSITION FOR ALL BANK ( CITI, HSBC , SCB &amp; EBL )_Copy of HSBC MOB  Month of April ,2012 ( Final )" xfId="7777" xr:uid="{00000000-0005-0000-0000-00000D0A0000}"/>
    <cellStyle name="_Local employee salary 08-2007_~5419312_BANK POSITION FOR ALL BANK ( CITI, HSBC , SCB &amp; EBL )_Copy of HSBC MOB  Month of April ,2012 ( Final ) 2" xfId="7778" xr:uid="{00000000-0005-0000-0000-00000E0A0000}"/>
    <cellStyle name="_Local employee salary 08-2007_~5419312_BANK POSITION FOR ALL BANK ( CITI, HSBC , SCB &amp; EBL )_SCB MOB Month Of May  ,2012 - ( Final )" xfId="7779" xr:uid="{00000000-0005-0000-0000-00000F0A0000}"/>
    <cellStyle name="_Local employee salary 08-2007_~5419312_BANK POSITION FOR ALL BANK ( CITI, HSBC , SCB &amp; EBL )_SCB MOB Month Of May  ,2012 - ( Final ) 2" xfId="7780" xr:uid="{00000000-0005-0000-0000-0000100A0000}"/>
    <cellStyle name="_Local employee salary 08-2007_~5419312_BANK POSITION FOR ALL BANK ( CITI, HSBC , SCB &amp; EBL )-1" xfId="7781" xr:uid="{00000000-0005-0000-0000-0000110A0000}"/>
    <cellStyle name="_Local employee salary 08-2007_~5419312_BANK POSITION FOR ALL BANK ( CITI, HSBC , SCB &amp; EBL )-1 2" xfId="7782" xr:uid="{00000000-0005-0000-0000-0000120A0000}"/>
    <cellStyle name="_Local employee salary 08-2007_~5419312_Citi MOB - June, 2011 ( Final )- REVISED" xfId="6231" xr:uid="{00000000-0005-0000-0000-0000130A0000}"/>
    <cellStyle name="_Local employee salary 08-2007_~5419312_CITI MOB  Month of December 2011- Final" xfId="6232" xr:uid="{00000000-0005-0000-0000-0000140A0000}"/>
    <cellStyle name="_Local employee salary 08-2007_~5419312_Copy of HSBC MOB  Month of April ,2012 ( Final )" xfId="7783" xr:uid="{00000000-0005-0000-0000-0000150A0000}"/>
    <cellStyle name="_Local employee salary 08-2007_~5419312_Copy of HSBC MOB  Month of April ,2012 ( Final ) 2" xfId="7784" xr:uid="{00000000-0005-0000-0000-0000160A0000}"/>
    <cellStyle name="_Local employee salary 08-2007_~5419312_EGMCL-FUND-PLAN-CITI" xfId="6233" xr:uid="{00000000-0005-0000-0000-0000170A0000}"/>
    <cellStyle name="_Local employee salary 08-2007_~5419312_EGMCL-FUND-PLAN-CITI -1" xfId="6234" xr:uid="{00000000-0005-0000-0000-0000180A0000}"/>
    <cellStyle name="_Local employee salary 08-2007_~5419312_EGMCL-FUND-PLAN-CITI -1 2" xfId="6235" xr:uid="{00000000-0005-0000-0000-0000190A0000}"/>
    <cellStyle name="_Local employee salary 08-2007_~5419312_EGMCL-FUND-PLAN-CITI -1 3" xfId="6236" xr:uid="{00000000-0005-0000-0000-00001A0A0000}"/>
    <cellStyle name="_Local employee salary 08-2007_~5419312_EGMCL-FUND-PLAN-CITI_1" xfId="6237" xr:uid="{00000000-0005-0000-0000-00001B0A0000}"/>
    <cellStyle name="_Local employee salary 08-2007_~5419312_EGMCL-FUND-PLAN-CITI_1 2" xfId="6238" xr:uid="{00000000-0005-0000-0000-00001C0A0000}"/>
    <cellStyle name="_Local employee salary 08-2007_~5419312_EGMCL-FUND-PLAN-CITI_1 3" xfId="6239" xr:uid="{00000000-0005-0000-0000-00001D0A0000}"/>
    <cellStyle name="_Local employee salary 08-2007_~5419312_EGMCL-FUND-PLAN-CITI_Citi MOB - June, 2011 ( Final )- REVISED" xfId="6240" xr:uid="{00000000-0005-0000-0000-00001E0A0000}"/>
    <cellStyle name="_Local employee salary 08-2007_~5419312_June Export" xfId="6241" xr:uid="{00000000-0005-0000-0000-00001F0A0000}"/>
    <cellStyle name="_Local employee salary 08-2007_~5419312_June Export 2" xfId="6242" xr:uid="{00000000-0005-0000-0000-0000200A0000}"/>
    <cellStyle name="_Local employee salary 08-2007_~5419312_June Export 3" xfId="6243" xr:uid="{00000000-0005-0000-0000-0000210A0000}"/>
    <cellStyle name="_Local employee salary 08-2007_~5419312_June Import" xfId="6244" xr:uid="{00000000-0005-0000-0000-0000220A0000}"/>
    <cellStyle name="_Local employee salary 08-2007_~5419312_June Import 2" xfId="6245" xr:uid="{00000000-0005-0000-0000-0000230A0000}"/>
    <cellStyle name="_Local employee salary 08-2007_~5419312_June Import 3" xfId="6246" xr:uid="{00000000-0005-0000-0000-0000240A0000}"/>
    <cellStyle name="_Local employee salary 08-2007_~5419312_SCB MOB Month Of May  ,2012 - ( Final )" xfId="7785" xr:uid="{00000000-0005-0000-0000-0000250A0000}"/>
    <cellStyle name="_Local employee salary 08-2007_~5419312_SCB MOB Month Of May  ,2012 - ( Final ) 2" xfId="7786" xr:uid="{00000000-0005-0000-0000-0000260A0000}"/>
    <cellStyle name="_Local employee salary 08-2007_~7314120" xfId="6247" xr:uid="{00000000-0005-0000-0000-0000270A0000}"/>
    <cellStyle name="_Local employee salary 08-2007_~7314120 2" xfId="7787" xr:uid="{00000000-0005-0000-0000-0000280A0000}"/>
    <cellStyle name="_Local employee salary 08-2007_~7314120_BANK POSITION FOR ALL BANK ( CITI, HSBC &amp; SCB )" xfId="6248" xr:uid="{00000000-0005-0000-0000-0000290A0000}"/>
    <cellStyle name="_Local employee salary 08-2007_~7314120_BANK POSITION FOR ALL BANK ( CITI, HSBC &amp; SCB ) 2" xfId="6249" xr:uid="{00000000-0005-0000-0000-00002A0A0000}"/>
    <cellStyle name="_Local employee salary 08-2007_~7314120_BANK POSITION FOR ALL BANK ( CITI, HSBC &amp; SCB ) 3" xfId="6250" xr:uid="{00000000-0005-0000-0000-00002B0A0000}"/>
    <cellStyle name="_Local employee salary 08-2007_~7314120_BANK POSITION FOR ALL BANK ( CITI, HSBC , SCB &amp; EBL )" xfId="6251" xr:uid="{00000000-0005-0000-0000-00002C0A0000}"/>
    <cellStyle name="_Local employee salary 08-2007_~7314120_BANK POSITION FOR ALL BANK ( CITI, HSBC , SCB &amp; EBL ) 2" xfId="7788" xr:uid="{00000000-0005-0000-0000-00002D0A0000}"/>
    <cellStyle name="_Local employee salary 08-2007_~7314120_Citi MOB - June, 2011 ( Final )- REVISED" xfId="6252" xr:uid="{00000000-0005-0000-0000-00002E0A0000}"/>
    <cellStyle name="_Local employee salary 08-2007_~7314120_CITI MOB  Month of December 2011- Final" xfId="6253" xr:uid="{00000000-0005-0000-0000-00002F0A0000}"/>
    <cellStyle name="_Local employee salary 08-2007_~7314120_EGMCL-FUND-PLAN-CITI" xfId="6254" xr:uid="{00000000-0005-0000-0000-0000300A0000}"/>
    <cellStyle name="_Local employee salary 08-2007_~7314120_EGMCL-FUND-PLAN-CITI -1" xfId="6255" xr:uid="{00000000-0005-0000-0000-0000310A0000}"/>
    <cellStyle name="_Local employee salary 08-2007_~7314120_EGMCL-FUND-PLAN-CITI -1 2" xfId="6256" xr:uid="{00000000-0005-0000-0000-0000320A0000}"/>
    <cellStyle name="_Local employee salary 08-2007_~7314120_EGMCL-FUND-PLAN-CITI -1 3" xfId="6257" xr:uid="{00000000-0005-0000-0000-0000330A0000}"/>
    <cellStyle name="_Local employee salary 08-2007_~7314120_EGMCL-FUND-PLAN-CITI 2" xfId="6258" xr:uid="{00000000-0005-0000-0000-0000340A0000}"/>
    <cellStyle name="_Local employee salary 08-2007_~7314120_EGMCL-FUND-PLAN-CITI 3" xfId="6259" xr:uid="{00000000-0005-0000-0000-0000350A0000}"/>
    <cellStyle name="_Local employee salary 08-2007_~7314120_EGMCL-FUND-PLAN-CITI 4" xfId="7789" xr:uid="{00000000-0005-0000-0000-0000360A0000}"/>
    <cellStyle name="_Local employee salary 08-2007_~7314120_June Export" xfId="6260" xr:uid="{00000000-0005-0000-0000-0000370A0000}"/>
    <cellStyle name="_Local employee salary 08-2007_~7314120_June Export 2" xfId="6261" xr:uid="{00000000-0005-0000-0000-0000380A0000}"/>
    <cellStyle name="_Local employee salary 08-2007_~7314120_June Export 3" xfId="6262" xr:uid="{00000000-0005-0000-0000-0000390A0000}"/>
    <cellStyle name="_Local employee salary 08-2007_~7314120_June Import" xfId="6263" xr:uid="{00000000-0005-0000-0000-00003A0A0000}"/>
    <cellStyle name="_Local employee salary 08-2007_~7314120_June Import 2" xfId="6264" xr:uid="{00000000-0005-0000-0000-00003B0A0000}"/>
    <cellStyle name="_Local employee salary 08-2007_~7314120_June Import 3" xfId="6265" xr:uid="{00000000-0005-0000-0000-00003C0A0000}"/>
    <cellStyle name="_Local employee salary 08-2007_~7507028" xfId="6266" xr:uid="{00000000-0005-0000-0000-00003D0A0000}"/>
    <cellStyle name="_Local employee salary 08-2007_~7507028 2" xfId="7790" xr:uid="{00000000-0005-0000-0000-00003E0A0000}"/>
    <cellStyle name="_Local employee salary 08-2007_~7507028_BANK POSITION FOR ALL BANK ( CITI, HSBC &amp; SCB )" xfId="6267" xr:uid="{00000000-0005-0000-0000-00003F0A0000}"/>
    <cellStyle name="_Local employee salary 08-2007_~7507028_BANK POSITION FOR ALL BANK ( CITI, HSBC &amp; SCB ) 2" xfId="6268" xr:uid="{00000000-0005-0000-0000-0000400A0000}"/>
    <cellStyle name="_Local employee salary 08-2007_~7507028_BANK POSITION FOR ALL BANK ( CITI, HSBC &amp; SCB ) 3" xfId="6269" xr:uid="{00000000-0005-0000-0000-0000410A0000}"/>
    <cellStyle name="_Local employee salary 08-2007_~7507028_BANK POSITION FOR ALL BANK ( CITI, HSBC , SCB &amp; EBL )" xfId="6270" xr:uid="{00000000-0005-0000-0000-0000420A0000}"/>
    <cellStyle name="_Local employee salary 08-2007_~7507028_BANK POSITION FOR ALL BANK ( CITI, HSBC , SCB &amp; EBL ) 2" xfId="7791" xr:uid="{00000000-0005-0000-0000-0000430A0000}"/>
    <cellStyle name="_Local employee salary 08-2007_~7507028_Citi MOB - June, 2011 ( Final )- REVISED" xfId="6271" xr:uid="{00000000-0005-0000-0000-0000440A0000}"/>
    <cellStyle name="_Local employee salary 08-2007_~7507028_CITI MOB  Month of December 2011- Final" xfId="6272" xr:uid="{00000000-0005-0000-0000-0000450A0000}"/>
    <cellStyle name="_Local employee salary 08-2007_~7507028_EGMCL-FUND-PLAN-CITI" xfId="6273" xr:uid="{00000000-0005-0000-0000-0000460A0000}"/>
    <cellStyle name="_Local employee salary 08-2007_~7507028_EGMCL-FUND-PLAN-CITI -1" xfId="6274" xr:uid="{00000000-0005-0000-0000-0000470A0000}"/>
    <cellStyle name="_Local employee salary 08-2007_~7507028_EGMCL-FUND-PLAN-CITI -1 2" xfId="6275" xr:uid="{00000000-0005-0000-0000-0000480A0000}"/>
    <cellStyle name="_Local employee salary 08-2007_~7507028_EGMCL-FUND-PLAN-CITI -1 3" xfId="6276" xr:uid="{00000000-0005-0000-0000-0000490A0000}"/>
    <cellStyle name="_Local employee salary 08-2007_~7507028_EGMCL-FUND-PLAN-CITI 2" xfId="6277" xr:uid="{00000000-0005-0000-0000-00004A0A0000}"/>
    <cellStyle name="_Local employee salary 08-2007_~7507028_EGMCL-FUND-PLAN-CITI 3" xfId="6278" xr:uid="{00000000-0005-0000-0000-00004B0A0000}"/>
    <cellStyle name="_Local employee salary 08-2007_~7507028_EGMCL-FUND-PLAN-CITI 4" xfId="7792" xr:uid="{00000000-0005-0000-0000-00004C0A0000}"/>
    <cellStyle name="_Local employee salary 08-2007_~7507028_June Export" xfId="6279" xr:uid="{00000000-0005-0000-0000-00004D0A0000}"/>
    <cellStyle name="_Local employee salary 08-2007_~7507028_June Export 2" xfId="6280" xr:uid="{00000000-0005-0000-0000-00004E0A0000}"/>
    <cellStyle name="_Local employee salary 08-2007_~7507028_June Export 3" xfId="6281" xr:uid="{00000000-0005-0000-0000-00004F0A0000}"/>
    <cellStyle name="_Local employee salary 08-2007_~7507028_June Import" xfId="6282" xr:uid="{00000000-0005-0000-0000-0000500A0000}"/>
    <cellStyle name="_Local employee salary 08-2007_~7507028_June Import 2" xfId="6283" xr:uid="{00000000-0005-0000-0000-0000510A0000}"/>
    <cellStyle name="_Local employee salary 08-2007_~7507028_June Import 3" xfId="6284" xr:uid="{00000000-0005-0000-0000-0000520A0000}"/>
    <cellStyle name="_Local employee salary 08-2007_~8003395" xfId="3136" xr:uid="{00000000-0005-0000-0000-0000530A0000}"/>
    <cellStyle name="_Local employee salary 08-2007_~8003395 2" xfId="3137" xr:uid="{00000000-0005-0000-0000-0000540A0000}"/>
    <cellStyle name="_Local employee salary 08-2007_~8003395_Incentive  Budget Control August'09 " xfId="3138" xr:uid="{00000000-0005-0000-0000-0000550A0000}"/>
    <cellStyle name="_Local employee salary 08-2007_~8003395_Incentive  Budget Control August'09  2" xfId="3139" xr:uid="{00000000-0005-0000-0000-0000560A0000}"/>
    <cellStyle name="_Local employee salary 08-2007_~8003395_PGCL S &amp; B analysis (Top )  May  '09  v1" xfId="3140" xr:uid="{00000000-0005-0000-0000-0000570A0000}"/>
    <cellStyle name="_Local employee salary 08-2007_~8003395_PGCL S &amp; B analysis (Top )  May  '09  v1 2" xfId="3141" xr:uid="{00000000-0005-0000-0000-0000580A0000}"/>
    <cellStyle name="_Local employee salary 08-2007_~8003395_PGCL S &amp; B analysis (Top ) April  '09  ( R-2 on 26th May)" xfId="3142" xr:uid="{00000000-0005-0000-0000-0000590A0000}"/>
    <cellStyle name="_Local employee salary 08-2007_~8003395_PGCL S &amp; B analysis (Top ) April  '09  ( R-2 on 26th May) 2" xfId="3143" xr:uid="{00000000-0005-0000-0000-00005A0A0000}"/>
    <cellStyle name="_Local employee salary 08-2007_~8003395_S &amp; B" xfId="3144" xr:uid="{00000000-0005-0000-0000-00005B0A0000}"/>
    <cellStyle name="_Local employee salary 08-2007_~8003395_S &amp; B 2" xfId="3145" xr:uid="{00000000-0005-0000-0000-00005C0A0000}"/>
    <cellStyle name="_Local employee salary 08-2007_~8003395_S &amp; B analysis (Top ) April  '09   " xfId="3146" xr:uid="{00000000-0005-0000-0000-00005D0A0000}"/>
    <cellStyle name="_Local employee salary 08-2007_~8003395_S &amp; B analysis (Top ) April  '09    2" xfId="3147" xr:uid="{00000000-0005-0000-0000-00005E0A0000}"/>
    <cellStyle name="_Local employee salary 08-2007_~8003395_S &amp; B analysis February'10 Unit-1  " xfId="3148" xr:uid="{00000000-0005-0000-0000-00005F0A0000}"/>
    <cellStyle name="_Local employee salary 08-2007_~8003395_S &amp; B analysis February'10 Unit-1   2" xfId="3149" xr:uid="{00000000-0005-0000-0000-0000600A0000}"/>
    <cellStyle name="_Local employee salary 08-2007_~8003395_S &amp; B analysis Feruary'10   " xfId="3150" xr:uid="{00000000-0005-0000-0000-0000610A0000}"/>
    <cellStyle name="_Local employee salary 08-2007_~8003395_S &amp; B analysis Feruary'10    2" xfId="3151" xr:uid="{00000000-0005-0000-0000-0000620A0000}"/>
    <cellStyle name="_Local employee salary 08-2007_~8003395_S &amp; B analysis January '10   " xfId="3152" xr:uid="{00000000-0005-0000-0000-0000630A0000}"/>
    <cellStyle name="_Local employee salary 08-2007_~8003395_S &amp; B analysis January '10    2" xfId="3153" xr:uid="{00000000-0005-0000-0000-0000640A0000}"/>
    <cellStyle name="_Local employee salary 08-2007_~8003395_S &amp; B analysis July'10 Unit-1 " xfId="6285" xr:uid="{00000000-0005-0000-0000-0000650A0000}"/>
    <cellStyle name="_Local employee salary 08-2007_~8003395_S &amp; B analysis July'10 Unit-3    " xfId="6286" xr:uid="{00000000-0005-0000-0000-0000660A0000}"/>
    <cellStyle name="_Local employee salary 08-2007_~8003395_S &amp; B analysis June10 Unit-1 " xfId="6287" xr:uid="{00000000-0005-0000-0000-0000670A0000}"/>
    <cellStyle name="_Local employee salary 08-2007_~8003395_S &amp; B analysis March 10 Unit-1  " xfId="3154" xr:uid="{00000000-0005-0000-0000-0000680A0000}"/>
    <cellStyle name="_Local employee salary 08-2007_~8003395_S &amp; B analysis March 10 Unit-1   2" xfId="3155" xr:uid="{00000000-0005-0000-0000-0000690A0000}"/>
    <cellStyle name="_Local employee salary 08-2007_~8003395_S &amp; B analysis May 10 Unit-1 " xfId="6288" xr:uid="{00000000-0005-0000-0000-00006A0A0000}"/>
    <cellStyle name="_Local employee salary 08-2007_~8749959" xfId="3156" xr:uid="{00000000-0005-0000-0000-00006B0A0000}"/>
    <cellStyle name="_Local employee salary 08-2007_~8749959 2" xfId="3157" xr:uid="{00000000-0005-0000-0000-00006C0A0000}"/>
    <cellStyle name="_Local employee salary 08-2007_~9002579" xfId="3158" xr:uid="{00000000-0005-0000-0000-00006D0A0000}"/>
    <cellStyle name="_Local employee salary 08-2007_~9002579 2" xfId="3159" xr:uid="{00000000-0005-0000-0000-00006E0A0000}"/>
    <cellStyle name="_Local employee salary 08-2007_~9002579_MIS For the Month Of Aug_09" xfId="3160" xr:uid="{00000000-0005-0000-0000-00006F0A0000}"/>
    <cellStyle name="_Local employee salary 08-2007_~9002579_MIS For the Month Of Aug_09 2" xfId="3161" xr:uid="{00000000-0005-0000-0000-0000700A0000}"/>
    <cellStyle name="_Local employee salary 08-2007_~9002579_MIS For the Month Of DEC_09" xfId="3162" xr:uid="{00000000-0005-0000-0000-0000710A0000}"/>
    <cellStyle name="_Local employee salary 08-2007_~9002579_MIS For the Month Of DEC_09 2" xfId="3163" xr:uid="{00000000-0005-0000-0000-0000720A0000}"/>
    <cellStyle name="_Local employee salary 08-2007_~9002579_MIS For the Month Of Sep_09" xfId="3164" xr:uid="{00000000-0005-0000-0000-0000730A0000}"/>
    <cellStyle name="_Local employee salary 08-2007_~9002579_MIS For the Month Of Sep_09 2" xfId="3165" xr:uid="{00000000-0005-0000-0000-0000740A0000}"/>
    <cellStyle name="_Local employee salary 08-2007_~9014545" xfId="997" xr:uid="{00000000-0005-0000-0000-0000750A0000}"/>
    <cellStyle name="_Local employee salary 08-2007_~9014545_~2136082" xfId="998" xr:uid="{00000000-0005-0000-0000-0000760A0000}"/>
    <cellStyle name="_Local employee salary 08-2007_Addition Fixed Assets" xfId="999" xr:uid="{00000000-0005-0000-0000-0000770A0000}"/>
    <cellStyle name="_Local employee salary 08-2007_Bank  Statement-CITI" xfId="6289" xr:uid="{00000000-0005-0000-0000-0000780A0000}"/>
    <cellStyle name="_Local employee salary 08-2007_Bank  Statement-CITI 2" xfId="7793" xr:uid="{00000000-0005-0000-0000-0000790A0000}"/>
    <cellStyle name="_Local employee salary 08-2007_Bank  Statement-CITI_BANK POSITION FOR ALL BANK ( CITI, HSBC &amp; SCB )" xfId="6290" xr:uid="{00000000-0005-0000-0000-00007A0A0000}"/>
    <cellStyle name="_Local employee salary 08-2007_Bank  Statement-CITI_BANK POSITION FOR ALL BANK ( CITI, HSBC &amp; SCB ) 2" xfId="6291" xr:uid="{00000000-0005-0000-0000-00007B0A0000}"/>
    <cellStyle name="_Local employee salary 08-2007_Bank  Statement-CITI_BANK POSITION FOR ALL BANK ( CITI, HSBC &amp; SCB ) 3" xfId="6292" xr:uid="{00000000-0005-0000-0000-00007C0A0000}"/>
    <cellStyle name="_Local employee salary 08-2007_Bank  Statement-CITI_BANK POSITION FOR ALL BANK ( CITI, HSBC , SCB &amp; EBL )" xfId="6293" xr:uid="{00000000-0005-0000-0000-00007D0A0000}"/>
    <cellStyle name="_Local employee salary 08-2007_Bank  Statement-CITI_BANK POSITION FOR ALL BANK ( CITI, HSBC , SCB &amp; EBL ) 2" xfId="7794" xr:uid="{00000000-0005-0000-0000-00007E0A0000}"/>
    <cellStyle name="_Local employee salary 08-2007_Bank  Statement-CITI_Citi MOB - June, 2011 ( Final )- REVISED" xfId="6294" xr:uid="{00000000-0005-0000-0000-00007F0A0000}"/>
    <cellStyle name="_Local employee salary 08-2007_Bank  Statement-CITI_CITI MOB  Month of December 2011- Final" xfId="6295" xr:uid="{00000000-0005-0000-0000-0000800A0000}"/>
    <cellStyle name="_Local employee salary 08-2007_Bank  Statement-CITI_EGMCL-FUND-PLAN-CITI" xfId="6296" xr:uid="{00000000-0005-0000-0000-0000810A0000}"/>
    <cellStyle name="_Local employee salary 08-2007_Bank  Statement-CITI_EGMCL-FUND-PLAN-CITI -1" xfId="6297" xr:uid="{00000000-0005-0000-0000-0000820A0000}"/>
    <cellStyle name="_Local employee salary 08-2007_Bank  Statement-CITI_EGMCL-FUND-PLAN-CITI -1 2" xfId="6298" xr:uid="{00000000-0005-0000-0000-0000830A0000}"/>
    <cellStyle name="_Local employee salary 08-2007_Bank  Statement-CITI_EGMCL-FUND-PLAN-CITI -1 3" xfId="6299" xr:uid="{00000000-0005-0000-0000-0000840A0000}"/>
    <cellStyle name="_Local employee salary 08-2007_Bank  Statement-CITI_EGMCL-FUND-PLAN-CITI 2" xfId="6300" xr:uid="{00000000-0005-0000-0000-0000850A0000}"/>
    <cellStyle name="_Local employee salary 08-2007_Bank  Statement-CITI_EGMCL-FUND-PLAN-CITI 3" xfId="6301" xr:uid="{00000000-0005-0000-0000-0000860A0000}"/>
    <cellStyle name="_Local employee salary 08-2007_Bank  Statement-CITI_EGMCL-FUND-PLAN-CITI 4" xfId="7795" xr:uid="{00000000-0005-0000-0000-0000870A0000}"/>
    <cellStyle name="_Local employee salary 08-2007_Bank  Statement-CITI_June Export" xfId="6302" xr:uid="{00000000-0005-0000-0000-0000880A0000}"/>
    <cellStyle name="_Local employee salary 08-2007_Bank  Statement-CITI_June Export 2" xfId="6303" xr:uid="{00000000-0005-0000-0000-0000890A0000}"/>
    <cellStyle name="_Local employee salary 08-2007_Bank  Statement-CITI_June Export 3" xfId="6304" xr:uid="{00000000-0005-0000-0000-00008A0A0000}"/>
    <cellStyle name="_Local employee salary 08-2007_Bank  Statement-CITI_June Import" xfId="6305" xr:uid="{00000000-0005-0000-0000-00008B0A0000}"/>
    <cellStyle name="_Local employee salary 08-2007_Bank  Statement-CITI_June Import 2" xfId="6306" xr:uid="{00000000-0005-0000-0000-00008C0A0000}"/>
    <cellStyle name="_Local employee salary 08-2007_Bank  Statement-CITI_June Import 3" xfId="6307" xr:uid="{00000000-0005-0000-0000-00008D0A0000}"/>
    <cellStyle name="_Local employee salary 08-2007_Book1" xfId="1000" xr:uid="{00000000-0005-0000-0000-00008E0A0000}"/>
    <cellStyle name="_Local employee salary 08-2007_Book1_~2136082" xfId="1001" xr:uid="{00000000-0005-0000-0000-00008F0A0000}"/>
    <cellStyle name="_Local employee salary 08-2007_Book1_Addition Fixed Assets" xfId="1002" xr:uid="{00000000-0005-0000-0000-0000900A0000}"/>
    <cellStyle name="_Local employee salary 08-2007_Book1_Book2" xfId="1003" xr:uid="{00000000-0005-0000-0000-0000910A0000}"/>
    <cellStyle name="_Local employee salary 08-2007_Book1_Closing Stock of 31st August'10" xfId="1004" xr:uid="{00000000-0005-0000-0000-0000920A0000}"/>
    <cellStyle name="_Local employee salary 08-2007_Book1_Copy of Fabrics Closing Stock of 09-10" xfId="1005" xr:uid="{00000000-0005-0000-0000-0000930A0000}"/>
    <cellStyle name="_Local employee salary 08-2007_Book1_Financial Statement - EGMCL 30th  June'10(New)" xfId="1006" xr:uid="{00000000-0005-0000-0000-0000940A0000}"/>
    <cellStyle name="_Local employee salary 08-2007_Book1_Financial Statement - EGMCL 30th Sep '2010" xfId="1007" xr:uid="{00000000-0005-0000-0000-0000950A0000}"/>
    <cellStyle name="_Local employee salary 08-2007_Book2" xfId="1008" xr:uid="{00000000-0005-0000-0000-0000960A0000}"/>
    <cellStyle name="_Local employee salary 08-2007_Book2 2" xfId="3166" xr:uid="{00000000-0005-0000-0000-0000970A0000}"/>
    <cellStyle name="_Local employee salary 08-2007_Carton" xfId="3167" xr:uid="{00000000-0005-0000-0000-0000980A0000}"/>
    <cellStyle name="_Local employee salary 08-2007_Carton 2" xfId="3168" xr:uid="{00000000-0005-0000-0000-0000990A0000}"/>
    <cellStyle name="_Local employee salary 08-2007_Closing Stock of 31st August'10" xfId="1009" xr:uid="{00000000-0005-0000-0000-00009A0A0000}"/>
    <cellStyle name="_Local employee salary 08-2007_Copy of Fabrics Closing Stock of 09-10" xfId="1010" xr:uid="{00000000-0005-0000-0000-00009B0A0000}"/>
    <cellStyle name="_Local employee salary 08-2007_Debtors may'10" xfId="1011" xr:uid="{00000000-0005-0000-0000-00009C0A0000}"/>
    <cellStyle name="_Local employee salary 08-2007_Debtors may'10_~2136082" xfId="1012" xr:uid="{00000000-0005-0000-0000-00009D0A0000}"/>
    <cellStyle name="_Local employee salary 08-2007_Debtors may'10_Addition Fixed Assets" xfId="1013" xr:uid="{00000000-0005-0000-0000-00009E0A0000}"/>
    <cellStyle name="_Local employee salary 08-2007_Debtors may'10_Book2" xfId="1014" xr:uid="{00000000-0005-0000-0000-00009F0A0000}"/>
    <cellStyle name="_Local employee salary 08-2007_Debtors may'10_Closing Stock of 31st August'10" xfId="1015" xr:uid="{00000000-0005-0000-0000-0000A00A0000}"/>
    <cellStyle name="_Local employee salary 08-2007_Debtors may'10_Copy of Fabrics Closing Stock of 09-10" xfId="1016" xr:uid="{00000000-0005-0000-0000-0000A10A0000}"/>
    <cellStyle name="_Local employee salary 08-2007_Debtors may'10_Financial Statement - EGMCL 30th  June'10(New)" xfId="1017" xr:uid="{00000000-0005-0000-0000-0000A20A0000}"/>
    <cellStyle name="_Local employee salary 08-2007_Debtors may'10_Financial Statement - EGMCL 30th Sep '2010" xfId="1018" xr:uid="{00000000-0005-0000-0000-0000A30A0000}"/>
    <cellStyle name="_Local employee salary 08-2007_Debtors may'10_Financial Statement - EGMCL May'10" xfId="1019" xr:uid="{00000000-0005-0000-0000-0000A40A0000}"/>
    <cellStyle name="_Local employee salary 08-2007_Debtors may'10_Financial Statement - EGMCL May'10_~2136082" xfId="1020" xr:uid="{00000000-0005-0000-0000-0000A50A0000}"/>
    <cellStyle name="_Local employee salary 08-2007_EGMCL  Cash flow -  Oct. 19" xfId="1021" xr:uid="{00000000-0005-0000-0000-0000A60A0000}"/>
    <cellStyle name="_Local employee salary 08-2007_EGMCL  Cash flow -  Oct. 19 2" xfId="3169" xr:uid="{00000000-0005-0000-0000-0000A70A0000}"/>
    <cellStyle name="_Local employee salary 08-2007_Export Register" xfId="3170" xr:uid="{00000000-0005-0000-0000-0000A80A0000}"/>
    <cellStyle name="_Local employee salary 08-2007_Export Register 2" xfId="3171" xr:uid="{00000000-0005-0000-0000-0000A90A0000}"/>
    <cellStyle name="_Local employee salary 08-2007_EXPORT-MAY" xfId="3172" xr:uid="{00000000-0005-0000-0000-0000AA0A0000}"/>
    <cellStyle name="_Local employee salary 08-2007_EXPORT-MAY 2" xfId="3173" xr:uid="{00000000-0005-0000-0000-0000AB0A0000}"/>
    <cellStyle name="_Local employee salary 08-2007_Financial Statement - EGMCL 30th  June'10(New)" xfId="1022" xr:uid="{00000000-0005-0000-0000-0000AC0A0000}"/>
    <cellStyle name="_Local employee salary 08-2007_Financial Statement - EGMCL 30th Sep '2010" xfId="1023" xr:uid="{00000000-0005-0000-0000-0000AD0A0000}"/>
    <cellStyle name="_Local employee salary 08-2007_Financial Statement - EGMCL dated 17.06.10" xfId="1024" xr:uid="{00000000-0005-0000-0000-0000AE0A0000}"/>
    <cellStyle name="_Local employee salary 08-2007_Financial Statement - EGMCL May'10" xfId="1025" xr:uid="{00000000-0005-0000-0000-0000AF0A0000}"/>
    <cellStyle name="_Local employee salary 08-2007_HSBC-APRIL-2010" xfId="3174" xr:uid="{00000000-0005-0000-0000-0000B00A0000}"/>
    <cellStyle name="_Local employee salary 08-2007_HSBC-APRIL-2010 2" xfId="3175" xr:uid="{00000000-0005-0000-0000-0000B10A0000}"/>
    <cellStyle name="_Local employee salary 08-2007_Import GRN Details-Unit-1" xfId="3176" xr:uid="{00000000-0005-0000-0000-0000B20A0000}"/>
    <cellStyle name="_Local employee salary 08-2007_Import GRN Details-Unit-1 2" xfId="3177" xr:uid="{00000000-0005-0000-0000-0000B30A0000}"/>
    <cellStyle name="_Local employee salary 08-2007_Import loan Sep to Nov HSBC '09" xfId="1026" xr:uid="{00000000-0005-0000-0000-0000B40A0000}"/>
    <cellStyle name="_Local employee salary 08-2007_Import loan Sep to Nov HSBC '09 2" xfId="3178" xr:uid="{00000000-0005-0000-0000-0000B50A0000}"/>
    <cellStyle name="_Local employee salary 08-2007_Import loan Sep to Nov HSBC '09_~2136082" xfId="1027" xr:uid="{00000000-0005-0000-0000-0000B60A0000}"/>
    <cellStyle name="_Local employee salary 08-2007_Import loan Sep to Nov HSBC '09_Addition Fixed Assets" xfId="1028" xr:uid="{00000000-0005-0000-0000-0000B70A0000}"/>
    <cellStyle name="_Local employee salary 08-2007_Import loan Sep to Nov HSBC '09_Book2" xfId="1029" xr:uid="{00000000-0005-0000-0000-0000B80A0000}"/>
    <cellStyle name="_Local employee salary 08-2007_Import loan Sep to Nov HSBC '09_Closing Stock of 31st August'10" xfId="1030" xr:uid="{00000000-0005-0000-0000-0000B90A0000}"/>
    <cellStyle name="_Local employee salary 08-2007_Import loan Sep to Nov HSBC '09_Copy of Fabrics Closing Stock of 09-10" xfId="1031" xr:uid="{00000000-0005-0000-0000-0000BA0A0000}"/>
    <cellStyle name="_Local employee salary 08-2007_Import loan Sep to Nov HSBC '09_Financial Statement - EGMCL 30th  June'10(New)" xfId="1032" xr:uid="{00000000-0005-0000-0000-0000BB0A0000}"/>
    <cellStyle name="_Local employee salary 08-2007_Import loan Sep to Nov HSBC '09_Financial Statement - EGMCL 30th Sep '2010" xfId="1033" xr:uid="{00000000-0005-0000-0000-0000BC0A0000}"/>
    <cellStyle name="_Local employee salary 08-2007_Import loan Sep to Nov HSBC '09_Financial Statement - EGMCL dated 17.06.10" xfId="1034" xr:uid="{00000000-0005-0000-0000-0000BD0A0000}"/>
    <cellStyle name="_Local employee salary 08-2007_Import loan Sep to Nov HSBC '09_Financial Statement - EGMCL May'10" xfId="1035" xr:uid="{00000000-0005-0000-0000-0000BE0A0000}"/>
    <cellStyle name="_Local employee salary 08-2007_Import loan Sep to Nov HSBC '09_Import Register (Unit-1)" xfId="3179" xr:uid="{00000000-0005-0000-0000-0000BF0A0000}"/>
    <cellStyle name="_Local employee salary 08-2007_Import loan Sep to Nov HSBC '09_Import Register (Unit-1) 2" xfId="3180" xr:uid="{00000000-0005-0000-0000-0000C00A0000}"/>
    <cellStyle name="_Local employee salary 08-2007_Import loan Sep to Nov HSBC '09_Summary OF Stock " xfId="1036" xr:uid="{00000000-0005-0000-0000-0000C10A0000}"/>
    <cellStyle name="_Local employee salary 08-2007_Import loan Sep to Nov HSBC '09_Summary OF Stock _~2136082" xfId="1037" xr:uid="{00000000-0005-0000-0000-0000C20A0000}"/>
    <cellStyle name="_Local employee salary 08-2007_Import loan Sep to Nov HSBC '09_Summary OF Stock _Addition Fixed Assets" xfId="1038" xr:uid="{00000000-0005-0000-0000-0000C30A0000}"/>
    <cellStyle name="_Local employee salary 08-2007_Import loan Sep to Nov HSBC '09_Summary OF Stock _Book2" xfId="1039" xr:uid="{00000000-0005-0000-0000-0000C40A0000}"/>
    <cellStyle name="_Local employee salary 08-2007_Import loan Sep to Nov HSBC '09_Summary OF Stock _Closing Stock of 31st August'10" xfId="1040" xr:uid="{00000000-0005-0000-0000-0000C50A0000}"/>
    <cellStyle name="_Local employee salary 08-2007_Import loan Sep to Nov HSBC '09_Summary OF Stock _Copy of Fabrics Closing Stock of 09-10" xfId="1041" xr:uid="{00000000-0005-0000-0000-0000C60A0000}"/>
    <cellStyle name="_Local employee salary 08-2007_Import loan Sep to Nov HSBC '09_Summary OF Stock _Financial Statement - EGMCL 30th  June'10(New)" xfId="1042" xr:uid="{00000000-0005-0000-0000-0000C70A0000}"/>
    <cellStyle name="_Local employee salary 08-2007_Import loan Sep to Nov HSBC '09_Summary OF Stock _Financial Statement - EGMCL 30th Sep '2010" xfId="1043" xr:uid="{00000000-0005-0000-0000-0000C80A0000}"/>
    <cellStyle name="_Local employee salary 08-2007_Import loan Sep to Nov HSBC '09_Transit" xfId="1044" xr:uid="{00000000-0005-0000-0000-0000C90A0000}"/>
    <cellStyle name="_Local employee salary 08-2007_Import loan Sep to Nov HSBC '09_Transit_~2136082" xfId="1045" xr:uid="{00000000-0005-0000-0000-0000CA0A0000}"/>
    <cellStyle name="_Local employee salary 08-2007_Import loan Sep to Nov HSBC '09_TrialBal 30th June '10-2" xfId="1046" xr:uid="{00000000-0005-0000-0000-0000CB0A0000}"/>
    <cellStyle name="_Local employee salary 08-2007_Incentive  Budget Control August'09 " xfId="3181" xr:uid="{00000000-0005-0000-0000-0000CC0A0000}"/>
    <cellStyle name="_Local employee salary 08-2007_Incentive  Budget Control August'09  2" xfId="3182" xr:uid="{00000000-0005-0000-0000-0000CD0A0000}"/>
    <cellStyle name="_Local employee salary 08-2007_Limit Chart- CITI NA - July'10" xfId="1047" xr:uid="{00000000-0005-0000-0000-0000CE0A0000}"/>
    <cellStyle name="_Local employee salary 08-2007_Limit Chart- CITI NA - July'10_~2136082" xfId="1048" xr:uid="{00000000-0005-0000-0000-0000CF0A0000}"/>
    <cellStyle name="_Local employee salary 08-2007_Limit Chart- CITI NA - June'10" xfId="1049" xr:uid="{00000000-0005-0000-0000-0000D00A0000}"/>
    <cellStyle name="_Local employee salary 08-2007_Limit Chart- CITI NA - June'10_~2136082" xfId="1050" xr:uid="{00000000-0005-0000-0000-0000D10A0000}"/>
    <cellStyle name="_Local employee salary 08-2007_Limit Chart- CITI NA - October '09" xfId="1051" xr:uid="{00000000-0005-0000-0000-0000D20A0000}"/>
    <cellStyle name="_Local employee salary 08-2007_Limit Chart- CITI NA - October '09 2" xfId="3183" xr:uid="{00000000-0005-0000-0000-0000D30A0000}"/>
    <cellStyle name="_Local employee salary 08-2007_Limit Chart- CITI NA - October '09_~2136082" xfId="1052" xr:uid="{00000000-0005-0000-0000-0000D40A0000}"/>
    <cellStyle name="_Local employee salary 08-2007_Limit Chart- CITI NA - October '09_Addition Fixed Assets" xfId="1053" xr:uid="{00000000-0005-0000-0000-0000D50A0000}"/>
    <cellStyle name="_Local employee salary 08-2007_Limit Chart- CITI NA - October '09_Book2" xfId="1054" xr:uid="{00000000-0005-0000-0000-0000D60A0000}"/>
    <cellStyle name="_Local employee salary 08-2007_Limit Chart- CITI NA - October '09_Closing Stock of 31st August'10" xfId="1055" xr:uid="{00000000-0005-0000-0000-0000D70A0000}"/>
    <cellStyle name="_Local employee salary 08-2007_Limit Chart- CITI NA - October '09_Copy of Fabrics Closing Stock of 09-10" xfId="1056" xr:uid="{00000000-0005-0000-0000-0000D80A0000}"/>
    <cellStyle name="_Local employee salary 08-2007_Limit Chart- CITI NA - October '09_Financial Statement - EGMCL 30th  June'10(New)" xfId="1057" xr:uid="{00000000-0005-0000-0000-0000D90A0000}"/>
    <cellStyle name="_Local employee salary 08-2007_Limit Chart- CITI NA - October '09_Financial Statement - EGMCL 30th Sep '2010" xfId="1058" xr:uid="{00000000-0005-0000-0000-0000DA0A0000}"/>
    <cellStyle name="_Local employee salary 08-2007_Limit Chart- CITI NA - October '09_Financial Statement - EGMCL dated 17.06.10" xfId="1059" xr:uid="{00000000-0005-0000-0000-0000DB0A0000}"/>
    <cellStyle name="_Local employee salary 08-2007_Limit Chart- CITI NA - October '09_Financial Statement - EGMCL May'10" xfId="1060" xr:uid="{00000000-0005-0000-0000-0000DC0A0000}"/>
    <cellStyle name="_Local employee salary 08-2007_Limit Chart- CITI NA - October '09_Import Register (Unit-1)" xfId="3184" xr:uid="{00000000-0005-0000-0000-0000DD0A0000}"/>
    <cellStyle name="_Local employee salary 08-2007_Limit Chart- CITI NA - October '09_Import Register (Unit-1) 2" xfId="3185" xr:uid="{00000000-0005-0000-0000-0000DE0A0000}"/>
    <cellStyle name="_Local employee salary 08-2007_Limit Chart- CITI NA - October '09_Summary OF Stock " xfId="1061" xr:uid="{00000000-0005-0000-0000-0000DF0A0000}"/>
    <cellStyle name="_Local employee salary 08-2007_Limit Chart- CITI NA - October '09_Summary OF Stock _~2136082" xfId="1062" xr:uid="{00000000-0005-0000-0000-0000E00A0000}"/>
    <cellStyle name="_Local employee salary 08-2007_Limit Chart- CITI NA - October '09_Summary OF Stock _Addition Fixed Assets" xfId="1063" xr:uid="{00000000-0005-0000-0000-0000E10A0000}"/>
    <cellStyle name="_Local employee salary 08-2007_Limit Chart- CITI NA - October '09_Summary OF Stock _Book2" xfId="1064" xr:uid="{00000000-0005-0000-0000-0000E20A0000}"/>
    <cellStyle name="_Local employee salary 08-2007_Limit Chart- CITI NA - October '09_Summary OF Stock _Closing Stock of 31st August'10" xfId="1065" xr:uid="{00000000-0005-0000-0000-0000E30A0000}"/>
    <cellStyle name="_Local employee salary 08-2007_Limit Chart- CITI NA - October '09_Summary OF Stock _Copy of Fabrics Closing Stock of 09-10" xfId="1066" xr:uid="{00000000-0005-0000-0000-0000E40A0000}"/>
    <cellStyle name="_Local employee salary 08-2007_Limit Chart- CITI NA - October '09_Summary OF Stock _Financial Statement - EGMCL 30th  June'10(New)" xfId="1067" xr:uid="{00000000-0005-0000-0000-0000E50A0000}"/>
    <cellStyle name="_Local employee salary 08-2007_Limit Chart- CITI NA - October '09_Summary OF Stock _Financial Statement - EGMCL 30th Sep '2010" xfId="1068" xr:uid="{00000000-0005-0000-0000-0000E60A0000}"/>
    <cellStyle name="_Local employee salary 08-2007_Limit Chart- CITI NA - October '09_Transit" xfId="1069" xr:uid="{00000000-0005-0000-0000-0000E70A0000}"/>
    <cellStyle name="_Local employee salary 08-2007_Limit Chart- CITI NA - October '09_Transit_~2136082" xfId="1070" xr:uid="{00000000-0005-0000-0000-0000E80A0000}"/>
    <cellStyle name="_Local employee salary 08-2007_Limit Chart- CITI NA - October '09_TrialBal 30th June '10-2" xfId="1071" xr:uid="{00000000-0005-0000-0000-0000E90A0000}"/>
    <cellStyle name="_Local employee salary 08-2007_Limit Chart HSBC- APRIL'10" xfId="1072" xr:uid="{00000000-0005-0000-0000-0000EA0A0000}"/>
    <cellStyle name="_Local employee salary 08-2007_Limit Chart HSBC- APRIL'10_~2136082" xfId="1073" xr:uid="{00000000-0005-0000-0000-0000EB0A0000}"/>
    <cellStyle name="_Local employee salary 08-2007_Limit Chart HSBC- APRIL'10_Addition Fixed Assets" xfId="1074" xr:uid="{00000000-0005-0000-0000-0000EC0A0000}"/>
    <cellStyle name="_Local employee salary 08-2007_Limit Chart HSBC- APRIL'10_Book2" xfId="1075" xr:uid="{00000000-0005-0000-0000-0000ED0A0000}"/>
    <cellStyle name="_Local employee salary 08-2007_Limit Chart HSBC- APRIL'10_Closing Stock of 31st August'10" xfId="1076" xr:uid="{00000000-0005-0000-0000-0000EE0A0000}"/>
    <cellStyle name="_Local employee salary 08-2007_Limit Chart HSBC- APRIL'10_Copy of Fabrics Closing Stock of 09-10" xfId="1077" xr:uid="{00000000-0005-0000-0000-0000EF0A0000}"/>
    <cellStyle name="_Local employee salary 08-2007_Limit Chart HSBC- APRIL'10_Financial Statement - EGMCL 30th  June'10(New)" xfId="1078" xr:uid="{00000000-0005-0000-0000-0000F00A0000}"/>
    <cellStyle name="_Local employee salary 08-2007_Limit Chart HSBC- APRIL'10_Financial Statement - EGMCL 30th Sep '2010" xfId="1079" xr:uid="{00000000-0005-0000-0000-0000F10A0000}"/>
    <cellStyle name="_Local employee salary 08-2007_Limit Chart HSBC- APRIL'10_Financial Statement - EGMCL dated 17.06.10" xfId="1080" xr:uid="{00000000-0005-0000-0000-0000F20A0000}"/>
    <cellStyle name="_Local employee salary 08-2007_Limit Chart HSBC- APRIL'10_Financial Statement - EGMCL May'10" xfId="1081" xr:uid="{00000000-0005-0000-0000-0000F30A0000}"/>
    <cellStyle name="_Local employee salary 08-2007_Limit Chart HSBC- APRIL'10_Summary OF Stock " xfId="1082" xr:uid="{00000000-0005-0000-0000-0000F40A0000}"/>
    <cellStyle name="_Local employee salary 08-2007_Limit Chart HSBC- APRIL'10_Summary OF Stock _~2136082" xfId="1083" xr:uid="{00000000-0005-0000-0000-0000F50A0000}"/>
    <cellStyle name="_Local employee salary 08-2007_Limit Chart HSBC- APRIL'10_Summary OF Stock _Addition Fixed Assets" xfId="1084" xr:uid="{00000000-0005-0000-0000-0000F60A0000}"/>
    <cellStyle name="_Local employee salary 08-2007_Limit Chart HSBC- APRIL'10_Summary OF Stock _Book2" xfId="1085" xr:uid="{00000000-0005-0000-0000-0000F70A0000}"/>
    <cellStyle name="_Local employee salary 08-2007_Limit Chart HSBC- APRIL'10_Summary OF Stock _Closing Stock of 31st August'10" xfId="1086" xr:uid="{00000000-0005-0000-0000-0000F80A0000}"/>
    <cellStyle name="_Local employee salary 08-2007_Limit Chart HSBC- APRIL'10_Summary OF Stock _Copy of Fabrics Closing Stock of 09-10" xfId="1087" xr:uid="{00000000-0005-0000-0000-0000F90A0000}"/>
    <cellStyle name="_Local employee salary 08-2007_Limit Chart HSBC- APRIL'10_Summary OF Stock _Financial Statement - EGMCL 30th  June'10(New)" xfId="1088" xr:uid="{00000000-0005-0000-0000-0000FA0A0000}"/>
    <cellStyle name="_Local employee salary 08-2007_Limit Chart HSBC- APRIL'10_Summary OF Stock _Financial Statement - EGMCL 30th Sep '2010" xfId="1089" xr:uid="{00000000-0005-0000-0000-0000FB0A0000}"/>
    <cellStyle name="_Local employee salary 08-2007_Limit Chart HSBC- APRIL'10_Summary Sheet " xfId="1090" xr:uid="{00000000-0005-0000-0000-0000FC0A0000}"/>
    <cellStyle name="_Local employee salary 08-2007_Limit Chart HSBC- APRIL'10_Summary Sheet _~2136082" xfId="1091" xr:uid="{00000000-0005-0000-0000-0000FD0A0000}"/>
    <cellStyle name="_Local employee salary 08-2007_Limit Chart HSBC- APRIL'10_Summary Sheet _Addition Fixed Assets" xfId="1092" xr:uid="{00000000-0005-0000-0000-0000FE0A0000}"/>
    <cellStyle name="_Local employee salary 08-2007_Limit Chart HSBC- APRIL'10_Summary Sheet _Book2" xfId="1093" xr:uid="{00000000-0005-0000-0000-0000FF0A0000}"/>
    <cellStyle name="_Local employee salary 08-2007_Limit Chart HSBC- APRIL'10_Summary Sheet _Closing Stock of 31st August'10" xfId="1094" xr:uid="{00000000-0005-0000-0000-0000000B0000}"/>
    <cellStyle name="_Local employee salary 08-2007_Limit Chart HSBC- APRIL'10_Summary Sheet _Copy of Fabrics Closing Stock of 09-10" xfId="1095" xr:uid="{00000000-0005-0000-0000-0000010B0000}"/>
    <cellStyle name="_Local employee salary 08-2007_Limit Chart HSBC- APRIL'10_Summary Sheet _Financial Statement - EGMCL 30th  June'10(New)" xfId="1096" xr:uid="{00000000-0005-0000-0000-0000020B0000}"/>
    <cellStyle name="_Local employee salary 08-2007_Limit Chart HSBC- APRIL'10_Summary Sheet _Financial Statement - EGMCL 30th Sep '2010" xfId="1097" xr:uid="{00000000-0005-0000-0000-0000030B0000}"/>
    <cellStyle name="_Local employee salary 08-2007_Limit Chart HSBC- APRIL'10_Summary Sheet _Financial Statement - EGMCL dated 17.06.10" xfId="1098" xr:uid="{00000000-0005-0000-0000-0000040B0000}"/>
    <cellStyle name="_Local employee salary 08-2007_Limit Chart HSBC- APRIL'10_Summary Sheet _Financial Statement - EGMCL May'10" xfId="1099" xr:uid="{00000000-0005-0000-0000-0000050B0000}"/>
    <cellStyle name="_Local employee salary 08-2007_Limit Chart HSBC- APRIL'10_Summary Sheet _Summary OF Stock " xfId="1100" xr:uid="{00000000-0005-0000-0000-0000060B0000}"/>
    <cellStyle name="_Local employee salary 08-2007_Limit Chart HSBC- APRIL'10_Summary Sheet _TrialBal 30th June '10-2" xfId="1101" xr:uid="{00000000-0005-0000-0000-0000070B0000}"/>
    <cellStyle name="_Local employee salary 08-2007_Limit Chart HSBC- APRIL'10_TrialBal 30th June '10-2" xfId="1102" xr:uid="{00000000-0005-0000-0000-0000080B0000}"/>
    <cellStyle name="_Local employee salary 08-2007_Limit Chart HSBC- August '09" xfId="1103" xr:uid="{00000000-0005-0000-0000-0000090B0000}"/>
    <cellStyle name="_Local employee salary 08-2007_Limit Chart HSBC- August '09 2" xfId="3186" xr:uid="{00000000-0005-0000-0000-00000A0B0000}"/>
    <cellStyle name="_Local employee salary 08-2007_Limit Chart HSBC- August '09_~2136082" xfId="1104" xr:uid="{00000000-0005-0000-0000-00000B0B0000}"/>
    <cellStyle name="_Local employee salary 08-2007_Limit Chart HSBC- August '09_Addition Fixed Assets" xfId="1105" xr:uid="{00000000-0005-0000-0000-00000C0B0000}"/>
    <cellStyle name="_Local employee salary 08-2007_Limit Chart HSBC- August '09_Book2" xfId="1106" xr:uid="{00000000-0005-0000-0000-00000D0B0000}"/>
    <cellStyle name="_Local employee salary 08-2007_Limit Chart HSBC- August '09_Closing Stock of 31st August'10" xfId="1107" xr:uid="{00000000-0005-0000-0000-00000E0B0000}"/>
    <cellStyle name="_Local employee salary 08-2007_Limit Chart HSBC- August '09_Copy of Fabrics Closing Stock of 09-10" xfId="1108" xr:uid="{00000000-0005-0000-0000-00000F0B0000}"/>
    <cellStyle name="_Local employee salary 08-2007_Limit Chart HSBC- August '09_Financial Statement - EGMCL 30th  June'10(New)" xfId="1109" xr:uid="{00000000-0005-0000-0000-0000100B0000}"/>
    <cellStyle name="_Local employee salary 08-2007_Limit Chart HSBC- August '09_Financial Statement - EGMCL 30th Sep '2010" xfId="1110" xr:uid="{00000000-0005-0000-0000-0000110B0000}"/>
    <cellStyle name="_Local employee salary 08-2007_Limit Chart HSBC- August '09_Financial Statement - EGMCL dated 17.06.10" xfId="1111" xr:uid="{00000000-0005-0000-0000-0000120B0000}"/>
    <cellStyle name="_Local employee salary 08-2007_Limit Chart HSBC- August '09_Financial Statement - EGMCL May'10" xfId="1112" xr:uid="{00000000-0005-0000-0000-0000130B0000}"/>
    <cellStyle name="_Local employee salary 08-2007_Limit Chart HSBC- August '09_Import Register (Unit-1)" xfId="3187" xr:uid="{00000000-0005-0000-0000-0000140B0000}"/>
    <cellStyle name="_Local employee salary 08-2007_Limit Chart HSBC- August '09_Import Register (Unit-1) 2" xfId="3188" xr:uid="{00000000-0005-0000-0000-0000150B0000}"/>
    <cellStyle name="_Local employee salary 08-2007_Limit Chart HSBC- August '09_Summary OF Stock " xfId="1113" xr:uid="{00000000-0005-0000-0000-0000160B0000}"/>
    <cellStyle name="_Local employee salary 08-2007_Limit Chart HSBC- August '09_Summary OF Stock _~2136082" xfId="1114" xr:uid="{00000000-0005-0000-0000-0000170B0000}"/>
    <cellStyle name="_Local employee salary 08-2007_Limit Chart HSBC- August '09_Summary OF Stock _Addition Fixed Assets" xfId="1115" xr:uid="{00000000-0005-0000-0000-0000180B0000}"/>
    <cellStyle name="_Local employee salary 08-2007_Limit Chart HSBC- August '09_Summary OF Stock _Book2" xfId="1116" xr:uid="{00000000-0005-0000-0000-0000190B0000}"/>
    <cellStyle name="_Local employee salary 08-2007_Limit Chart HSBC- August '09_Summary OF Stock _Closing Stock of 31st August'10" xfId="1117" xr:uid="{00000000-0005-0000-0000-00001A0B0000}"/>
    <cellStyle name="_Local employee salary 08-2007_Limit Chart HSBC- August '09_Summary OF Stock _Copy of Fabrics Closing Stock of 09-10" xfId="1118" xr:uid="{00000000-0005-0000-0000-00001B0B0000}"/>
    <cellStyle name="_Local employee salary 08-2007_Limit Chart HSBC- August '09_Summary OF Stock _Financial Statement - EGMCL 30th  June'10(New)" xfId="1119" xr:uid="{00000000-0005-0000-0000-00001C0B0000}"/>
    <cellStyle name="_Local employee salary 08-2007_Limit Chart HSBC- August '09_Summary OF Stock _Financial Statement - EGMCL 30th Sep '2010" xfId="1120" xr:uid="{00000000-0005-0000-0000-00001D0B0000}"/>
    <cellStyle name="_Local employee salary 08-2007_Limit Chart HSBC- August '09_Summary Sheet " xfId="1121" xr:uid="{00000000-0005-0000-0000-00001E0B0000}"/>
    <cellStyle name="_Local employee salary 08-2007_Limit Chart HSBC- August '09_Summary Sheet _~2136082" xfId="1122" xr:uid="{00000000-0005-0000-0000-00001F0B0000}"/>
    <cellStyle name="_Local employee salary 08-2007_Limit Chart HSBC- August '09_Summary Sheet _Addition Fixed Assets" xfId="1123" xr:uid="{00000000-0005-0000-0000-0000200B0000}"/>
    <cellStyle name="_Local employee salary 08-2007_Limit Chart HSBC- August '09_Summary Sheet _Book2" xfId="1124" xr:uid="{00000000-0005-0000-0000-0000210B0000}"/>
    <cellStyle name="_Local employee salary 08-2007_Limit Chart HSBC- August '09_Summary Sheet _Closing Stock of 31st August'10" xfId="1125" xr:uid="{00000000-0005-0000-0000-0000220B0000}"/>
    <cellStyle name="_Local employee salary 08-2007_Limit Chart HSBC- August '09_Summary Sheet _Copy of Fabrics Closing Stock of 09-10" xfId="1126" xr:uid="{00000000-0005-0000-0000-0000230B0000}"/>
    <cellStyle name="_Local employee salary 08-2007_Limit Chart HSBC- August '09_Summary Sheet _Financial Statement - EGMCL 30th  June'10(New)" xfId="1127" xr:uid="{00000000-0005-0000-0000-0000240B0000}"/>
    <cellStyle name="_Local employee salary 08-2007_Limit Chart HSBC- August '09_Summary Sheet _Financial Statement - EGMCL 30th Sep '2010" xfId="1128" xr:uid="{00000000-0005-0000-0000-0000250B0000}"/>
    <cellStyle name="_Local employee salary 08-2007_Limit Chart HSBC- August '09_Summary Sheet _Financial Statement - EGMCL dated 17.06.10" xfId="1129" xr:uid="{00000000-0005-0000-0000-0000260B0000}"/>
    <cellStyle name="_Local employee salary 08-2007_Limit Chart HSBC- August '09_Summary Sheet _Financial Statement - EGMCL May'10" xfId="1130" xr:uid="{00000000-0005-0000-0000-0000270B0000}"/>
    <cellStyle name="_Local employee salary 08-2007_Limit Chart HSBC- August '09_Summary Sheet _Summary OF Stock " xfId="1131" xr:uid="{00000000-0005-0000-0000-0000280B0000}"/>
    <cellStyle name="_Local employee salary 08-2007_Limit Chart HSBC- August '09_Summary Sheet _TrialBal 30th June '10-2" xfId="1132" xr:uid="{00000000-0005-0000-0000-0000290B0000}"/>
    <cellStyle name="_Local employee salary 08-2007_Limit Chart HSBC- August '09_Transit" xfId="1133" xr:uid="{00000000-0005-0000-0000-00002A0B0000}"/>
    <cellStyle name="_Local employee salary 08-2007_Limit Chart HSBC- August '09_Transit_~2136082" xfId="1134" xr:uid="{00000000-0005-0000-0000-00002B0B0000}"/>
    <cellStyle name="_Local employee salary 08-2007_Limit Chart HSBC- August '09_Transit_Closing Stock of 31st August'10" xfId="1135" xr:uid="{00000000-0005-0000-0000-00002C0B0000}"/>
    <cellStyle name="_Local employee salary 08-2007_Limit Chart HSBC- August '09_Transit_Closing Stock of 31st August'10_~2136082" xfId="1136" xr:uid="{00000000-0005-0000-0000-00002D0B0000}"/>
    <cellStyle name="_Local employee salary 08-2007_Limit Chart HSBC- August '09_TrialBal 30th June '10-2" xfId="1137" xr:uid="{00000000-0005-0000-0000-00002E0B0000}"/>
    <cellStyle name="_Local employee salary 08-2007_Limit Chart HSBC- Dec'09" xfId="3189" xr:uid="{00000000-0005-0000-0000-00002F0B0000}"/>
    <cellStyle name="_Local employee salary 08-2007_Limit Chart HSBC- Dec'09 2" xfId="3190" xr:uid="{00000000-0005-0000-0000-0000300B0000}"/>
    <cellStyle name="_Local employee salary 08-2007_Limit Chart HSBC- Dec'09_Import Register (Unit-1)" xfId="3191" xr:uid="{00000000-0005-0000-0000-0000310B0000}"/>
    <cellStyle name="_Local employee salary 08-2007_Limit Chart HSBC- Dec'09_Import Register (Unit-1) 2" xfId="3192" xr:uid="{00000000-0005-0000-0000-0000320B0000}"/>
    <cellStyle name="_Local employee salary 08-2007_Limit Chart HSBC- Jan'10" xfId="3193" xr:uid="{00000000-0005-0000-0000-0000330B0000}"/>
    <cellStyle name="_Local employee salary 08-2007_Limit Chart HSBC- July '09" xfId="1138" xr:uid="{00000000-0005-0000-0000-0000340B0000}"/>
    <cellStyle name="_Local employee salary 08-2007_Limit Chart HSBC- July '09 2" xfId="3194" xr:uid="{00000000-0005-0000-0000-0000350B0000}"/>
    <cellStyle name="_Local employee salary 08-2007_Limit Chart HSBC- July '09_~2136082" xfId="1139" xr:uid="{00000000-0005-0000-0000-0000360B0000}"/>
    <cellStyle name="_Local employee salary 08-2007_Limit Chart HSBC- July '09_Addition Fixed Assets" xfId="1140" xr:uid="{00000000-0005-0000-0000-0000370B0000}"/>
    <cellStyle name="_Local employee salary 08-2007_Limit Chart HSBC- July '09_Book2" xfId="1141" xr:uid="{00000000-0005-0000-0000-0000380B0000}"/>
    <cellStyle name="_Local employee salary 08-2007_Limit Chart HSBC- July '09_Closing Stock of 31st August'10" xfId="1142" xr:uid="{00000000-0005-0000-0000-0000390B0000}"/>
    <cellStyle name="_Local employee salary 08-2007_Limit Chart HSBC- July '09_Copy of Fabrics Closing Stock of 09-10" xfId="1143" xr:uid="{00000000-0005-0000-0000-00003A0B0000}"/>
    <cellStyle name="_Local employee salary 08-2007_Limit Chart HSBC- July '09_Financial Statement - EGMCL 30th  June'10(New)" xfId="1144" xr:uid="{00000000-0005-0000-0000-00003B0B0000}"/>
    <cellStyle name="_Local employee salary 08-2007_Limit Chart HSBC- July '09_Financial Statement - EGMCL 30th Sep '2010" xfId="1145" xr:uid="{00000000-0005-0000-0000-00003C0B0000}"/>
    <cellStyle name="_Local employee salary 08-2007_Limit Chart HSBC- July '09_Financial Statement - EGMCL dated 17.06.10" xfId="1146" xr:uid="{00000000-0005-0000-0000-00003D0B0000}"/>
    <cellStyle name="_Local employee salary 08-2007_Limit Chart HSBC- July '09_Financial Statement - EGMCL May'10" xfId="1147" xr:uid="{00000000-0005-0000-0000-00003E0B0000}"/>
    <cellStyle name="_Local employee salary 08-2007_Limit Chart HSBC- July '09_Import Register (Unit-1)" xfId="3195" xr:uid="{00000000-0005-0000-0000-00003F0B0000}"/>
    <cellStyle name="_Local employee salary 08-2007_Limit Chart HSBC- July '09_Import Register (Unit-1) 2" xfId="3196" xr:uid="{00000000-0005-0000-0000-0000400B0000}"/>
    <cellStyle name="_Local employee salary 08-2007_Limit Chart HSBC- July '09_Summary OF Stock " xfId="1148" xr:uid="{00000000-0005-0000-0000-0000410B0000}"/>
    <cellStyle name="_Local employee salary 08-2007_Limit Chart HSBC- July '09_Summary OF Stock _~2136082" xfId="1149" xr:uid="{00000000-0005-0000-0000-0000420B0000}"/>
    <cellStyle name="_Local employee salary 08-2007_Limit Chart HSBC- July '09_Summary OF Stock _Addition Fixed Assets" xfId="1150" xr:uid="{00000000-0005-0000-0000-0000430B0000}"/>
    <cellStyle name="_Local employee salary 08-2007_Limit Chart HSBC- July '09_Summary OF Stock _Book2" xfId="1151" xr:uid="{00000000-0005-0000-0000-0000440B0000}"/>
    <cellStyle name="_Local employee salary 08-2007_Limit Chart HSBC- July '09_Summary OF Stock _Closing Stock of 31st August'10" xfId="1152" xr:uid="{00000000-0005-0000-0000-0000450B0000}"/>
    <cellStyle name="_Local employee salary 08-2007_Limit Chart HSBC- July '09_Summary OF Stock _Copy of Fabrics Closing Stock of 09-10" xfId="1153" xr:uid="{00000000-0005-0000-0000-0000460B0000}"/>
    <cellStyle name="_Local employee salary 08-2007_Limit Chart HSBC- July '09_Summary OF Stock _Financial Statement - EGMCL 30th  June'10(New)" xfId="1154" xr:uid="{00000000-0005-0000-0000-0000470B0000}"/>
    <cellStyle name="_Local employee salary 08-2007_Limit Chart HSBC- July '09_Summary OF Stock _Financial Statement - EGMCL 30th Sep '2010" xfId="1155" xr:uid="{00000000-0005-0000-0000-0000480B0000}"/>
    <cellStyle name="_Local employee salary 08-2007_Limit Chart HSBC- July '09_Summary Sheet " xfId="1156" xr:uid="{00000000-0005-0000-0000-0000490B0000}"/>
    <cellStyle name="_Local employee salary 08-2007_Limit Chart HSBC- July '09_Summary Sheet _~2136082" xfId="1157" xr:uid="{00000000-0005-0000-0000-00004A0B0000}"/>
    <cellStyle name="_Local employee salary 08-2007_Limit Chart HSBC- July '09_Summary Sheet _Addition Fixed Assets" xfId="1158" xr:uid="{00000000-0005-0000-0000-00004B0B0000}"/>
    <cellStyle name="_Local employee salary 08-2007_Limit Chart HSBC- July '09_Summary Sheet _Book2" xfId="1159" xr:uid="{00000000-0005-0000-0000-00004C0B0000}"/>
    <cellStyle name="_Local employee salary 08-2007_Limit Chart HSBC- July '09_Summary Sheet _Closing Stock of 31st August'10" xfId="1160" xr:uid="{00000000-0005-0000-0000-00004D0B0000}"/>
    <cellStyle name="_Local employee salary 08-2007_Limit Chart HSBC- July '09_Summary Sheet _Copy of Fabrics Closing Stock of 09-10" xfId="1161" xr:uid="{00000000-0005-0000-0000-00004E0B0000}"/>
    <cellStyle name="_Local employee salary 08-2007_Limit Chart HSBC- July '09_Summary Sheet _Financial Statement - EGMCL 30th  June'10(New)" xfId="1162" xr:uid="{00000000-0005-0000-0000-00004F0B0000}"/>
    <cellStyle name="_Local employee salary 08-2007_Limit Chart HSBC- July '09_Summary Sheet _Financial Statement - EGMCL 30th Sep '2010" xfId="1163" xr:uid="{00000000-0005-0000-0000-0000500B0000}"/>
    <cellStyle name="_Local employee salary 08-2007_Limit Chart HSBC- July '09_Summary Sheet _Financial Statement - EGMCL dated 17.06.10" xfId="1164" xr:uid="{00000000-0005-0000-0000-0000510B0000}"/>
    <cellStyle name="_Local employee salary 08-2007_Limit Chart HSBC- July '09_Summary Sheet _Financial Statement - EGMCL May'10" xfId="1165" xr:uid="{00000000-0005-0000-0000-0000520B0000}"/>
    <cellStyle name="_Local employee salary 08-2007_Limit Chart HSBC- July '09_Summary Sheet _Summary OF Stock " xfId="1166" xr:uid="{00000000-0005-0000-0000-0000530B0000}"/>
    <cellStyle name="_Local employee salary 08-2007_Limit Chart HSBC- July '09_Summary Sheet _TrialBal 30th June '10-2" xfId="1167" xr:uid="{00000000-0005-0000-0000-0000540B0000}"/>
    <cellStyle name="_Local employee salary 08-2007_Limit Chart HSBC- July '09_Transit" xfId="1168" xr:uid="{00000000-0005-0000-0000-0000550B0000}"/>
    <cellStyle name="_Local employee salary 08-2007_Limit Chart HSBC- July '09_Transit_~2136082" xfId="1169" xr:uid="{00000000-0005-0000-0000-0000560B0000}"/>
    <cellStyle name="_Local employee salary 08-2007_Limit Chart HSBC- July '09_Transit_Closing Stock of 31st August'10" xfId="1170" xr:uid="{00000000-0005-0000-0000-0000570B0000}"/>
    <cellStyle name="_Local employee salary 08-2007_Limit Chart HSBC- July '09_Transit_Closing Stock of 31st August'10_~2136082" xfId="1171" xr:uid="{00000000-0005-0000-0000-0000580B0000}"/>
    <cellStyle name="_Local employee salary 08-2007_Limit Chart HSBC- July '09_TrialBal 30th June '10-2" xfId="1172" xr:uid="{00000000-0005-0000-0000-0000590B0000}"/>
    <cellStyle name="_Local employee salary 08-2007_Limit Chart HSBC- July'10" xfId="1173" xr:uid="{00000000-0005-0000-0000-00005A0B0000}"/>
    <cellStyle name="_Local employee salary 08-2007_Limit Chart HSBC- July'10_~2136082" xfId="1174" xr:uid="{00000000-0005-0000-0000-00005B0B0000}"/>
    <cellStyle name="_Local employee salary 08-2007_Limit Chart HSBC- July'10_Closing Stock of 31st August'10" xfId="1175" xr:uid="{00000000-0005-0000-0000-00005C0B0000}"/>
    <cellStyle name="_Local employee salary 08-2007_Limit Chart HSBC- July'10_Closing Stock of 31st August'10_~2136082" xfId="1176" xr:uid="{00000000-0005-0000-0000-00005D0B0000}"/>
    <cellStyle name="_Local employee salary 08-2007_Limit Chart HSBC- June '09" xfId="6308" xr:uid="{00000000-0005-0000-0000-00005E0B0000}"/>
    <cellStyle name="_Local employee salary 08-2007_Limit Chart HSBC- June '09 2" xfId="7796" xr:uid="{00000000-0005-0000-0000-00005F0B0000}"/>
    <cellStyle name="_Local employee salary 08-2007_Limit Chart HSBC- June '09_BANK POSITION FOR ALL BANK ( CITI, HSBC &amp; SCB )" xfId="6309" xr:uid="{00000000-0005-0000-0000-0000600B0000}"/>
    <cellStyle name="_Local employee salary 08-2007_Limit Chart HSBC- June '09_BANK POSITION FOR ALL BANK ( CITI, HSBC &amp; SCB ) 2" xfId="6310" xr:uid="{00000000-0005-0000-0000-0000610B0000}"/>
    <cellStyle name="_Local employee salary 08-2007_Limit Chart HSBC- June '09_BANK POSITION FOR ALL BANK ( CITI, HSBC &amp; SCB ) 3" xfId="6311" xr:uid="{00000000-0005-0000-0000-0000620B0000}"/>
    <cellStyle name="_Local employee salary 08-2007_Limit Chart HSBC- June '09_BANK POSITION FOR ALL BANK ( CITI, HSBC &amp; SCB ) 4" xfId="6312" xr:uid="{00000000-0005-0000-0000-0000630B0000}"/>
    <cellStyle name="_Local employee salary 08-2007_Limit Chart HSBC- June '09_BANK POSITION FOR ALL BANK ( CITI, HSBC &amp; SCB ) 5" xfId="6313" xr:uid="{00000000-0005-0000-0000-0000640B0000}"/>
    <cellStyle name="_Local employee salary 08-2007_Limit Chart HSBC- June '09_BANK POSITION FOR ALL BANK ( CITI, HSBC &amp; SCB )_Copy of HSBC MOB  Month of April ,2012 ( Final )" xfId="7797" xr:uid="{00000000-0005-0000-0000-0000650B0000}"/>
    <cellStyle name="_Local employee salary 08-2007_Limit Chart HSBC- June '09_BANK POSITION FOR ALL BANK ( CITI, HSBC &amp; SCB )_Copy of HSBC MOB  Month of April ,2012 ( Final ) 2" xfId="7798" xr:uid="{00000000-0005-0000-0000-0000660B0000}"/>
    <cellStyle name="_Local employee salary 08-2007_Limit Chart HSBC- June '09_BANK POSITION FOR ALL BANK ( CITI, HSBC &amp; SCB )_SCB MOB Month Of May  ,2012 - ( Final )" xfId="7799" xr:uid="{00000000-0005-0000-0000-0000670B0000}"/>
    <cellStyle name="_Local employee salary 08-2007_Limit Chart HSBC- June '09_BANK POSITION FOR ALL BANK ( CITI, HSBC &amp; SCB )_SCB MOB Month Of May  ,2012 - ( Final ) 2" xfId="7800" xr:uid="{00000000-0005-0000-0000-0000680B0000}"/>
    <cellStyle name="_Local employee salary 08-2007_Limit Chart HSBC- June '09_BANK POSITION FOR ALL BANK ( CITI, HSBC , SCB &amp; EBL )" xfId="6314" xr:uid="{00000000-0005-0000-0000-0000690B0000}"/>
    <cellStyle name="_Local employee salary 08-2007_Limit Chart HSBC- June '09_BANK POSITION FOR ALL BANK ( CITI, HSBC , SCB &amp; EBL ) 2" xfId="7801" xr:uid="{00000000-0005-0000-0000-00006A0B0000}"/>
    <cellStyle name="_Local employee salary 08-2007_Limit Chart HSBC- June '09_BANK POSITION FOR ALL BANK ( CITI, HSBC , SCB &amp; EBL )_Copy of HSBC MOB  Month of April ,2012 ( Final )" xfId="7802" xr:uid="{00000000-0005-0000-0000-00006B0B0000}"/>
    <cellStyle name="_Local employee salary 08-2007_Limit Chart HSBC- June '09_BANK POSITION FOR ALL BANK ( CITI, HSBC , SCB &amp; EBL )_Copy of HSBC MOB  Month of April ,2012 ( Final ) 2" xfId="7803" xr:uid="{00000000-0005-0000-0000-00006C0B0000}"/>
    <cellStyle name="_Local employee salary 08-2007_Limit Chart HSBC- June '09_BANK POSITION FOR ALL BANK ( CITI, HSBC , SCB &amp; EBL )_SCB MOB Month Of May  ,2012 - ( Final )" xfId="7804" xr:uid="{00000000-0005-0000-0000-00006D0B0000}"/>
    <cellStyle name="_Local employee salary 08-2007_Limit Chart HSBC- June '09_BANK POSITION FOR ALL BANK ( CITI, HSBC , SCB &amp; EBL )_SCB MOB Month Of May  ,2012 - ( Final ) 2" xfId="7805" xr:uid="{00000000-0005-0000-0000-00006E0B0000}"/>
    <cellStyle name="_Local employee salary 08-2007_Limit Chart HSBC- June '09_Citi MOB - June, 2011 ( Final )- REVISED" xfId="6315" xr:uid="{00000000-0005-0000-0000-00006F0B0000}"/>
    <cellStyle name="_Local employee salary 08-2007_Limit Chart HSBC- June '09_CITI MOB  Month of December 2011- Final" xfId="6316" xr:uid="{00000000-0005-0000-0000-0000700B0000}"/>
    <cellStyle name="_Local employee salary 08-2007_Limit Chart HSBC- June '09_EGMCL-FUND-PLAN-CITI" xfId="6317" xr:uid="{00000000-0005-0000-0000-0000710B0000}"/>
    <cellStyle name="_Local employee salary 08-2007_Limit Chart HSBC- June '09_EGMCL-FUND-PLAN-CITI -1" xfId="6318" xr:uid="{00000000-0005-0000-0000-0000720B0000}"/>
    <cellStyle name="_Local employee salary 08-2007_Limit Chart HSBC- June '09_EGMCL-FUND-PLAN-CITI -1 2" xfId="6319" xr:uid="{00000000-0005-0000-0000-0000730B0000}"/>
    <cellStyle name="_Local employee salary 08-2007_Limit Chart HSBC- June '09_EGMCL-FUND-PLAN-CITI -1 3" xfId="6320" xr:uid="{00000000-0005-0000-0000-0000740B0000}"/>
    <cellStyle name="_Local employee salary 08-2007_Limit Chart HSBC- June '09_EGMCL-FUND-PLAN-CITI_1" xfId="6321" xr:uid="{00000000-0005-0000-0000-0000750B0000}"/>
    <cellStyle name="_Local employee salary 08-2007_Limit Chart HSBC- June '09_EGMCL-FUND-PLAN-CITI_1 2" xfId="6322" xr:uid="{00000000-0005-0000-0000-0000760B0000}"/>
    <cellStyle name="_Local employee salary 08-2007_Limit Chart HSBC- June '09_EGMCL-FUND-PLAN-CITI_1 3" xfId="6323" xr:uid="{00000000-0005-0000-0000-0000770B0000}"/>
    <cellStyle name="_Local employee salary 08-2007_Limit Chart HSBC- June '09_EGMCL-FUND-PLAN-CITI_Citi MOB - June, 2011 ( Final )- REVISED" xfId="6324" xr:uid="{00000000-0005-0000-0000-0000780B0000}"/>
    <cellStyle name="_Local employee salary 08-2007_Limit Chart HSBC- June '09_June Export" xfId="6325" xr:uid="{00000000-0005-0000-0000-0000790B0000}"/>
    <cellStyle name="_Local employee salary 08-2007_Limit Chart HSBC- June '09_June Export 2" xfId="6326" xr:uid="{00000000-0005-0000-0000-00007A0B0000}"/>
    <cellStyle name="_Local employee salary 08-2007_Limit Chart HSBC- June '09_June Export 3" xfId="6327" xr:uid="{00000000-0005-0000-0000-00007B0B0000}"/>
    <cellStyle name="_Local employee salary 08-2007_Limit Chart HSBC- June '09_June Export 4" xfId="6328" xr:uid="{00000000-0005-0000-0000-00007C0B0000}"/>
    <cellStyle name="_Local employee salary 08-2007_Limit Chart HSBC- June '09_June Export 5" xfId="6329" xr:uid="{00000000-0005-0000-0000-00007D0B0000}"/>
    <cellStyle name="_Local employee salary 08-2007_Limit Chart HSBC- June '09_June Export_Copy of HSBC MOB  Month of April ,2012 ( Final )" xfId="7806" xr:uid="{00000000-0005-0000-0000-00007E0B0000}"/>
    <cellStyle name="_Local employee salary 08-2007_Limit Chart HSBC- June '09_June Export_Copy of HSBC MOB  Month of April ,2012 ( Final ) 2" xfId="7807" xr:uid="{00000000-0005-0000-0000-00007F0B0000}"/>
    <cellStyle name="_Local employee salary 08-2007_Limit Chart HSBC- June '09_June Export_SCB MOB Month Of May  ,2012 - ( Final )" xfId="7808" xr:uid="{00000000-0005-0000-0000-0000800B0000}"/>
    <cellStyle name="_Local employee salary 08-2007_Limit Chart HSBC- June '09_June Export_SCB MOB Month Of May  ,2012 - ( Final ) 2" xfId="7809" xr:uid="{00000000-0005-0000-0000-0000810B0000}"/>
    <cellStyle name="_Local employee salary 08-2007_Limit Chart HSBC- June '09_June Import" xfId="6330" xr:uid="{00000000-0005-0000-0000-0000820B0000}"/>
    <cellStyle name="_Local employee salary 08-2007_Limit Chart HSBC- June '09_June Import 2" xfId="6331" xr:uid="{00000000-0005-0000-0000-0000830B0000}"/>
    <cellStyle name="_Local employee salary 08-2007_Limit Chart HSBC- June '09_June Import 3" xfId="6332" xr:uid="{00000000-0005-0000-0000-0000840B0000}"/>
    <cellStyle name="_Local employee salary 08-2007_Limit Chart HSBC- June '09_June Import 4" xfId="6333" xr:uid="{00000000-0005-0000-0000-0000850B0000}"/>
    <cellStyle name="_Local employee salary 08-2007_Limit Chart HSBC- June '09_June Import 5" xfId="6334" xr:uid="{00000000-0005-0000-0000-0000860B0000}"/>
    <cellStyle name="_Local employee salary 08-2007_Limit Chart HSBC- June '09_June Import_Copy of HSBC MOB  Month of April ,2012 ( Final )" xfId="7810" xr:uid="{00000000-0005-0000-0000-0000870B0000}"/>
    <cellStyle name="_Local employee salary 08-2007_Limit Chart HSBC- June '09_June Import_Copy of HSBC MOB  Month of April ,2012 ( Final ) 2" xfId="7811" xr:uid="{00000000-0005-0000-0000-0000880B0000}"/>
    <cellStyle name="_Local employee salary 08-2007_Limit Chart HSBC- June '09_June Import_SCB MOB Month Of May  ,2012 - ( Final )" xfId="7812" xr:uid="{00000000-0005-0000-0000-0000890B0000}"/>
    <cellStyle name="_Local employee salary 08-2007_Limit Chart HSBC- June '09_June Import_SCB MOB Month Of May  ,2012 - ( Final ) 2" xfId="7813" xr:uid="{00000000-0005-0000-0000-00008A0B0000}"/>
    <cellStyle name="_Local employee salary 08-2007_Limit Chart HSBC- June'10" xfId="3197" xr:uid="{00000000-0005-0000-0000-00008B0B0000}"/>
    <cellStyle name="_Local employee salary 08-2007_Limit Chart HSBC- MARCH'10" xfId="3198" xr:uid="{00000000-0005-0000-0000-00008C0B0000}"/>
    <cellStyle name="_Local employee salary 08-2007_Limit Chart HSBC- MAY'10" xfId="3199" xr:uid="{00000000-0005-0000-0000-00008D0B0000}"/>
    <cellStyle name="_Local employee salary 08-2007_Limit Chart HSBC- October '09" xfId="1177" xr:uid="{00000000-0005-0000-0000-00008E0B0000}"/>
    <cellStyle name="_Local employee salary 08-2007_Limit Chart HSBC- October '09 2" xfId="3200" xr:uid="{00000000-0005-0000-0000-00008F0B0000}"/>
    <cellStyle name="_Local employee salary 08-2007_Limit Chart HSBC- October '09_~2136082" xfId="1178" xr:uid="{00000000-0005-0000-0000-0000900B0000}"/>
    <cellStyle name="_Local employee salary 08-2007_Limit Chart HSBC- October '09_Addition Fixed Assets" xfId="1179" xr:uid="{00000000-0005-0000-0000-0000910B0000}"/>
    <cellStyle name="_Local employee salary 08-2007_Limit Chart HSBC- October '09_Book2" xfId="1180" xr:uid="{00000000-0005-0000-0000-0000920B0000}"/>
    <cellStyle name="_Local employee salary 08-2007_Limit Chart HSBC- October '09_Closing Stock of 31st August'10" xfId="1181" xr:uid="{00000000-0005-0000-0000-0000930B0000}"/>
    <cellStyle name="_Local employee salary 08-2007_Limit Chart HSBC- October '09_Copy of Fabrics Closing Stock of 09-10" xfId="1182" xr:uid="{00000000-0005-0000-0000-0000940B0000}"/>
    <cellStyle name="_Local employee salary 08-2007_Limit Chart HSBC- October '09_Financial Statement - EGMCL 30th  June'10(New)" xfId="1183" xr:uid="{00000000-0005-0000-0000-0000950B0000}"/>
    <cellStyle name="_Local employee salary 08-2007_Limit Chart HSBC- October '09_Financial Statement - EGMCL 30th Sep '2010" xfId="1184" xr:uid="{00000000-0005-0000-0000-0000960B0000}"/>
    <cellStyle name="_Local employee salary 08-2007_Limit Chart HSBC- October '09_Financial Statement - EGMCL dated 17.06.10" xfId="1185" xr:uid="{00000000-0005-0000-0000-0000970B0000}"/>
    <cellStyle name="_Local employee salary 08-2007_Limit Chart HSBC- October '09_Financial Statement - EGMCL May'10" xfId="1186" xr:uid="{00000000-0005-0000-0000-0000980B0000}"/>
    <cellStyle name="_Local employee salary 08-2007_Limit Chart HSBC- October '09_Import Register (Unit-1)" xfId="3201" xr:uid="{00000000-0005-0000-0000-0000990B0000}"/>
    <cellStyle name="_Local employee salary 08-2007_Limit Chart HSBC- October '09_Import Register (Unit-1) 2" xfId="3202" xr:uid="{00000000-0005-0000-0000-00009A0B0000}"/>
    <cellStyle name="_Local employee salary 08-2007_Limit Chart HSBC- October '09_Summary OF Stock " xfId="1187" xr:uid="{00000000-0005-0000-0000-00009B0B0000}"/>
    <cellStyle name="_Local employee salary 08-2007_Limit Chart HSBC- October '09_Summary OF Stock _~2136082" xfId="1188" xr:uid="{00000000-0005-0000-0000-00009C0B0000}"/>
    <cellStyle name="_Local employee salary 08-2007_Limit Chart HSBC- October '09_Summary OF Stock _Addition Fixed Assets" xfId="1189" xr:uid="{00000000-0005-0000-0000-00009D0B0000}"/>
    <cellStyle name="_Local employee salary 08-2007_Limit Chart HSBC- October '09_Summary OF Stock _Book2" xfId="1190" xr:uid="{00000000-0005-0000-0000-00009E0B0000}"/>
    <cellStyle name="_Local employee salary 08-2007_Limit Chart HSBC- October '09_Summary OF Stock _Closing Stock of 31st August'10" xfId="1191" xr:uid="{00000000-0005-0000-0000-00009F0B0000}"/>
    <cellStyle name="_Local employee salary 08-2007_Limit Chart HSBC- October '09_Summary OF Stock _Copy of Fabrics Closing Stock of 09-10" xfId="1192" xr:uid="{00000000-0005-0000-0000-0000A00B0000}"/>
    <cellStyle name="_Local employee salary 08-2007_Limit Chart HSBC- October '09_Summary OF Stock _Financial Statement - EGMCL 30th  June'10(New)" xfId="1193" xr:uid="{00000000-0005-0000-0000-0000A10B0000}"/>
    <cellStyle name="_Local employee salary 08-2007_Limit Chart HSBC- October '09_Summary OF Stock _Financial Statement - EGMCL 30th Sep '2010" xfId="1194" xr:uid="{00000000-0005-0000-0000-0000A20B0000}"/>
    <cellStyle name="_Local employee salary 08-2007_Limit Chart HSBC- October '09_Summary Sheet " xfId="1195" xr:uid="{00000000-0005-0000-0000-0000A30B0000}"/>
    <cellStyle name="_Local employee salary 08-2007_Limit Chart HSBC- October '09_Summary Sheet _~2136082" xfId="1196" xr:uid="{00000000-0005-0000-0000-0000A40B0000}"/>
    <cellStyle name="_Local employee salary 08-2007_Limit Chart HSBC- October '09_Summary Sheet _Addition Fixed Assets" xfId="1197" xr:uid="{00000000-0005-0000-0000-0000A50B0000}"/>
    <cellStyle name="_Local employee salary 08-2007_Limit Chart HSBC- October '09_Summary Sheet _Book2" xfId="1198" xr:uid="{00000000-0005-0000-0000-0000A60B0000}"/>
    <cellStyle name="_Local employee salary 08-2007_Limit Chart HSBC- October '09_Summary Sheet _Closing Stock of 31st August'10" xfId="1199" xr:uid="{00000000-0005-0000-0000-0000A70B0000}"/>
    <cellStyle name="_Local employee salary 08-2007_Limit Chart HSBC- October '09_Summary Sheet _Copy of Fabrics Closing Stock of 09-10" xfId="1200" xr:uid="{00000000-0005-0000-0000-0000A80B0000}"/>
    <cellStyle name="_Local employee salary 08-2007_Limit Chart HSBC- October '09_Summary Sheet _Financial Statement - EGMCL 30th  June'10(New)" xfId="1201" xr:uid="{00000000-0005-0000-0000-0000A90B0000}"/>
    <cellStyle name="_Local employee salary 08-2007_Limit Chart HSBC- October '09_Summary Sheet _Financial Statement - EGMCL 30th Sep '2010" xfId="1202" xr:uid="{00000000-0005-0000-0000-0000AA0B0000}"/>
    <cellStyle name="_Local employee salary 08-2007_Limit Chart HSBC- October '09_Summary Sheet _Financial Statement - EGMCL dated 17.06.10" xfId="1203" xr:uid="{00000000-0005-0000-0000-0000AB0B0000}"/>
    <cellStyle name="_Local employee salary 08-2007_Limit Chart HSBC- October '09_Summary Sheet _Financial Statement - EGMCL May'10" xfId="1204" xr:uid="{00000000-0005-0000-0000-0000AC0B0000}"/>
    <cellStyle name="_Local employee salary 08-2007_Limit Chart HSBC- October '09_Summary Sheet _Summary OF Stock " xfId="1205" xr:uid="{00000000-0005-0000-0000-0000AD0B0000}"/>
    <cellStyle name="_Local employee salary 08-2007_Limit Chart HSBC- October '09_Summary Sheet _TrialBal 30th June '10-2" xfId="1206" xr:uid="{00000000-0005-0000-0000-0000AE0B0000}"/>
    <cellStyle name="_Local employee salary 08-2007_Limit Chart HSBC- October '09_Transit" xfId="1207" xr:uid="{00000000-0005-0000-0000-0000AF0B0000}"/>
    <cellStyle name="_Local employee salary 08-2007_Limit Chart HSBC- October '09_Transit_~2136082" xfId="1208" xr:uid="{00000000-0005-0000-0000-0000B00B0000}"/>
    <cellStyle name="_Local employee salary 08-2007_Limit Chart HSBC- October '09_Transit_Closing Stock of 31st August'10" xfId="1209" xr:uid="{00000000-0005-0000-0000-0000B10B0000}"/>
    <cellStyle name="_Local employee salary 08-2007_Limit Chart HSBC- October '09_Transit_Closing Stock of 31st August'10_~2136082" xfId="1210" xr:uid="{00000000-0005-0000-0000-0000B20B0000}"/>
    <cellStyle name="_Local employee salary 08-2007_Limit Chart HSBC- October '09_TrialBal 30th June '10-2" xfId="1211" xr:uid="{00000000-0005-0000-0000-0000B30B0000}"/>
    <cellStyle name="_Local employee salary 08-2007_Limit Chart HSBC-April '09" xfId="1212" xr:uid="{00000000-0005-0000-0000-0000B40B0000}"/>
    <cellStyle name="_Local employee salary 08-2007_Limit Chart HSBC-April '09 2" xfId="3203" xr:uid="{00000000-0005-0000-0000-0000B50B0000}"/>
    <cellStyle name="_Local employee salary 08-2007_Limit Chart HSBC-April '09_~2136082" xfId="1213" xr:uid="{00000000-0005-0000-0000-0000B60B0000}"/>
    <cellStyle name="_Local employee salary 08-2007_Limit Chart HSBC-April '09_Addition Fixed Assets" xfId="1214" xr:uid="{00000000-0005-0000-0000-0000B70B0000}"/>
    <cellStyle name="_Local employee salary 08-2007_Limit Chart HSBC-April '09_Book2" xfId="1215" xr:uid="{00000000-0005-0000-0000-0000B80B0000}"/>
    <cellStyle name="_Local employee salary 08-2007_Limit Chart HSBC-April '09_Closing Stock of 31st August'10" xfId="1216" xr:uid="{00000000-0005-0000-0000-0000B90B0000}"/>
    <cellStyle name="_Local employee salary 08-2007_Limit Chart HSBC-April '09_Copy of Fabrics Closing Stock of 09-10" xfId="1217" xr:uid="{00000000-0005-0000-0000-0000BA0B0000}"/>
    <cellStyle name="_Local employee salary 08-2007_Limit Chart HSBC-April '09_Financial Statement - EGMCL 30th  June'10(New)" xfId="1218" xr:uid="{00000000-0005-0000-0000-0000BB0B0000}"/>
    <cellStyle name="_Local employee salary 08-2007_Limit Chart HSBC-April '09_Financial Statement - EGMCL 30th Sep '2010" xfId="1219" xr:uid="{00000000-0005-0000-0000-0000BC0B0000}"/>
    <cellStyle name="_Local employee salary 08-2007_Limit Chart HSBC-April '09_Financial Statement - EGMCL dated 17.06.10" xfId="1220" xr:uid="{00000000-0005-0000-0000-0000BD0B0000}"/>
    <cellStyle name="_Local employee salary 08-2007_Limit Chart HSBC-April '09_Financial Statement - EGMCL May'10" xfId="1221" xr:uid="{00000000-0005-0000-0000-0000BE0B0000}"/>
    <cellStyle name="_Local employee salary 08-2007_Limit Chart HSBC-April '09_Import Register (Unit-1)" xfId="3204" xr:uid="{00000000-0005-0000-0000-0000BF0B0000}"/>
    <cellStyle name="_Local employee salary 08-2007_Limit Chart HSBC-April '09_Import Register (Unit-1) 2" xfId="3205" xr:uid="{00000000-0005-0000-0000-0000C00B0000}"/>
    <cellStyle name="_Local employee salary 08-2007_Limit Chart HSBC-April '09_Summary OF Stock " xfId="1222" xr:uid="{00000000-0005-0000-0000-0000C10B0000}"/>
    <cellStyle name="_Local employee salary 08-2007_Limit Chart HSBC-April '09_Summary OF Stock _~2136082" xfId="1223" xr:uid="{00000000-0005-0000-0000-0000C20B0000}"/>
    <cellStyle name="_Local employee salary 08-2007_Limit Chart HSBC-April '09_Summary OF Stock _Addition Fixed Assets" xfId="1224" xr:uid="{00000000-0005-0000-0000-0000C30B0000}"/>
    <cellStyle name="_Local employee salary 08-2007_Limit Chart HSBC-April '09_Summary OF Stock _Book2" xfId="1225" xr:uid="{00000000-0005-0000-0000-0000C40B0000}"/>
    <cellStyle name="_Local employee salary 08-2007_Limit Chart HSBC-April '09_Summary OF Stock _Closing Stock of 31st August'10" xfId="1226" xr:uid="{00000000-0005-0000-0000-0000C50B0000}"/>
    <cellStyle name="_Local employee salary 08-2007_Limit Chart HSBC-April '09_Summary OF Stock _Copy of Fabrics Closing Stock of 09-10" xfId="1227" xr:uid="{00000000-0005-0000-0000-0000C60B0000}"/>
    <cellStyle name="_Local employee salary 08-2007_Limit Chart HSBC-April '09_Summary OF Stock _Financial Statement - EGMCL 30th  June'10(New)" xfId="1228" xr:uid="{00000000-0005-0000-0000-0000C70B0000}"/>
    <cellStyle name="_Local employee salary 08-2007_Limit Chart HSBC-April '09_Summary OF Stock _Financial Statement - EGMCL 30th Sep '2010" xfId="1229" xr:uid="{00000000-0005-0000-0000-0000C80B0000}"/>
    <cellStyle name="_Local employee salary 08-2007_Limit Chart HSBC-April '09_Summary Sheet " xfId="1230" xr:uid="{00000000-0005-0000-0000-0000C90B0000}"/>
    <cellStyle name="_Local employee salary 08-2007_Limit Chart HSBC-April '09_Summary Sheet _~2136082" xfId="1231" xr:uid="{00000000-0005-0000-0000-0000CA0B0000}"/>
    <cellStyle name="_Local employee salary 08-2007_Limit Chart HSBC-April '09_Summary Sheet _Addition Fixed Assets" xfId="1232" xr:uid="{00000000-0005-0000-0000-0000CB0B0000}"/>
    <cellStyle name="_Local employee salary 08-2007_Limit Chart HSBC-April '09_Summary Sheet _Book2" xfId="1233" xr:uid="{00000000-0005-0000-0000-0000CC0B0000}"/>
    <cellStyle name="_Local employee salary 08-2007_Limit Chart HSBC-April '09_Summary Sheet _Closing Stock of 31st August'10" xfId="1234" xr:uid="{00000000-0005-0000-0000-0000CD0B0000}"/>
    <cellStyle name="_Local employee salary 08-2007_Limit Chart HSBC-April '09_Summary Sheet _Copy of Fabrics Closing Stock of 09-10" xfId="1235" xr:uid="{00000000-0005-0000-0000-0000CE0B0000}"/>
    <cellStyle name="_Local employee salary 08-2007_Limit Chart HSBC-April '09_Summary Sheet _Financial Statement - EGMCL 30th  June'10(New)" xfId="1236" xr:uid="{00000000-0005-0000-0000-0000CF0B0000}"/>
    <cellStyle name="_Local employee salary 08-2007_Limit Chart HSBC-April '09_Summary Sheet _Financial Statement - EGMCL 30th Sep '2010" xfId="1237" xr:uid="{00000000-0005-0000-0000-0000D00B0000}"/>
    <cellStyle name="_Local employee salary 08-2007_Limit Chart HSBC-April '09_Summary Sheet _Financial Statement - EGMCL dated 17.06.10" xfId="1238" xr:uid="{00000000-0005-0000-0000-0000D10B0000}"/>
    <cellStyle name="_Local employee salary 08-2007_Limit Chart HSBC-April '09_Summary Sheet _Financial Statement - EGMCL May'10" xfId="1239" xr:uid="{00000000-0005-0000-0000-0000D20B0000}"/>
    <cellStyle name="_Local employee salary 08-2007_Limit Chart HSBC-April '09_Summary Sheet _Summary OF Stock " xfId="1240" xr:uid="{00000000-0005-0000-0000-0000D30B0000}"/>
    <cellStyle name="_Local employee salary 08-2007_Limit Chart HSBC-April '09_Summary Sheet _TrialBal 30th June '10-2" xfId="1241" xr:uid="{00000000-0005-0000-0000-0000D40B0000}"/>
    <cellStyle name="_Local employee salary 08-2007_Limit Chart HSBC-April '09_Transit" xfId="1242" xr:uid="{00000000-0005-0000-0000-0000D50B0000}"/>
    <cellStyle name="_Local employee salary 08-2007_Limit Chart HSBC-April '09_Transit_~2136082" xfId="1243" xr:uid="{00000000-0005-0000-0000-0000D60B0000}"/>
    <cellStyle name="_Local employee salary 08-2007_Limit Chart HSBC-April '09_Transit_Closing Stock of 31st August'10" xfId="1244" xr:uid="{00000000-0005-0000-0000-0000D70B0000}"/>
    <cellStyle name="_Local employee salary 08-2007_Limit Chart HSBC-April '09_Transit_Closing Stock of 31st August'10_~2136082" xfId="1245" xr:uid="{00000000-0005-0000-0000-0000D80B0000}"/>
    <cellStyle name="_Local employee salary 08-2007_Limit Chart HSBC-April '09_TrialBal 30th June '10-2" xfId="1246" xr:uid="{00000000-0005-0000-0000-0000D90B0000}"/>
    <cellStyle name="_Local employee salary 08-2007_Limit Chart HSBC-MAY '09" xfId="1247" xr:uid="{00000000-0005-0000-0000-0000DA0B0000}"/>
    <cellStyle name="_Local employee salary 08-2007_Limit Chart HSBC-MAY '09 2" xfId="3206" xr:uid="{00000000-0005-0000-0000-0000DB0B0000}"/>
    <cellStyle name="_Local employee salary 08-2007_Limit Chart HSBC-MAY '09_~2136082" xfId="1248" xr:uid="{00000000-0005-0000-0000-0000DC0B0000}"/>
    <cellStyle name="_Local employee salary 08-2007_Limit Chart HSBC-MAY '09_Addition Fixed Assets" xfId="1249" xr:uid="{00000000-0005-0000-0000-0000DD0B0000}"/>
    <cellStyle name="_Local employee salary 08-2007_Limit Chart HSBC-MAY '09_Book2" xfId="1250" xr:uid="{00000000-0005-0000-0000-0000DE0B0000}"/>
    <cellStyle name="_Local employee salary 08-2007_Limit Chart HSBC-MAY '09_Closing Stock of 31st August'10" xfId="1251" xr:uid="{00000000-0005-0000-0000-0000DF0B0000}"/>
    <cellStyle name="_Local employee salary 08-2007_Limit Chart HSBC-MAY '09_Copy of Fabrics Closing Stock of 09-10" xfId="1252" xr:uid="{00000000-0005-0000-0000-0000E00B0000}"/>
    <cellStyle name="_Local employee salary 08-2007_Limit Chart HSBC-MAY '09_Financial Statement - EGMCL 30th  June'10(New)" xfId="1253" xr:uid="{00000000-0005-0000-0000-0000E10B0000}"/>
    <cellStyle name="_Local employee salary 08-2007_Limit Chart HSBC-MAY '09_Financial Statement - EGMCL 30th Sep '2010" xfId="1254" xr:uid="{00000000-0005-0000-0000-0000E20B0000}"/>
    <cellStyle name="_Local employee salary 08-2007_Limit Chart HSBC-MAY '09_Financial Statement - EGMCL dated 17.06.10" xfId="1255" xr:uid="{00000000-0005-0000-0000-0000E30B0000}"/>
    <cellStyle name="_Local employee salary 08-2007_Limit Chart HSBC-MAY '09_Financial Statement - EGMCL May'10" xfId="1256" xr:uid="{00000000-0005-0000-0000-0000E40B0000}"/>
    <cellStyle name="_Local employee salary 08-2007_Limit Chart HSBC-MAY '09_Import Register (Unit-1)" xfId="3207" xr:uid="{00000000-0005-0000-0000-0000E50B0000}"/>
    <cellStyle name="_Local employee salary 08-2007_Limit Chart HSBC-MAY '09_Import Register (Unit-1) 2" xfId="3208" xr:uid="{00000000-0005-0000-0000-0000E60B0000}"/>
    <cellStyle name="_Local employee salary 08-2007_Limit Chart HSBC-MAY '09_Summary OF Stock " xfId="1257" xr:uid="{00000000-0005-0000-0000-0000E70B0000}"/>
    <cellStyle name="_Local employee salary 08-2007_Limit Chart HSBC-MAY '09_Summary OF Stock _Addition Fixed Assets" xfId="1258" xr:uid="{00000000-0005-0000-0000-0000E80B0000}"/>
    <cellStyle name="_Local employee salary 08-2007_Limit Chart HSBC-MAY '09_Summary OF Stock _Book2" xfId="1259" xr:uid="{00000000-0005-0000-0000-0000E90B0000}"/>
    <cellStyle name="_Local employee salary 08-2007_Limit Chart HSBC-MAY '09_Summary OF Stock _Closing Stock of 31st August'10" xfId="1260" xr:uid="{00000000-0005-0000-0000-0000EA0B0000}"/>
    <cellStyle name="_Local employee salary 08-2007_Limit Chart HSBC-MAY '09_Summary OF Stock _Copy of Fabrics Closing Stock of 09-10" xfId="1261" xr:uid="{00000000-0005-0000-0000-0000EB0B0000}"/>
    <cellStyle name="_Local employee salary 08-2007_Limit Chart HSBC-MAY '09_Summary OF Stock _Financial Statement - EGMCL 30th  June'10(New)" xfId="1262" xr:uid="{00000000-0005-0000-0000-0000EC0B0000}"/>
    <cellStyle name="_Local employee salary 08-2007_Limit Chart HSBC-MAY '09_Summary OF Stock _Financial Statement - EGMCL 30th Sep '2010" xfId="1263" xr:uid="{00000000-0005-0000-0000-0000ED0B0000}"/>
    <cellStyle name="_Local employee salary 08-2007_Limit Chart HSBC-MAY '09_Summary Sheet " xfId="1264" xr:uid="{00000000-0005-0000-0000-0000EE0B0000}"/>
    <cellStyle name="_Local employee salary 08-2007_Limit Chart HSBC-MAY '09_Summary Sheet _Addition Fixed Assets" xfId="1265" xr:uid="{00000000-0005-0000-0000-0000EF0B0000}"/>
    <cellStyle name="_Local employee salary 08-2007_Limit Chart HSBC-MAY '09_Summary Sheet _Book2" xfId="1266" xr:uid="{00000000-0005-0000-0000-0000F00B0000}"/>
    <cellStyle name="_Local employee salary 08-2007_Limit Chart HSBC-MAY '09_Summary Sheet _Closing Stock of 31st August'10" xfId="1267" xr:uid="{00000000-0005-0000-0000-0000F10B0000}"/>
    <cellStyle name="_Local employee salary 08-2007_Limit Chart HSBC-MAY '09_Summary Sheet _Copy of Fabrics Closing Stock of 09-10" xfId="1268" xr:uid="{00000000-0005-0000-0000-0000F20B0000}"/>
    <cellStyle name="_Local employee salary 08-2007_Limit Chart HSBC-MAY '09_Summary Sheet _Financial Statement - EGMCL 30th  June'10(New)" xfId="1269" xr:uid="{00000000-0005-0000-0000-0000F30B0000}"/>
    <cellStyle name="_Local employee salary 08-2007_Limit Chart HSBC-MAY '09_Summary Sheet _Financial Statement - EGMCL 30th Sep '2010" xfId="1270" xr:uid="{00000000-0005-0000-0000-0000F40B0000}"/>
    <cellStyle name="_Local employee salary 08-2007_Limit Chart HSBC-MAY '09_Summary Sheet _Financial Statement - EGMCL dated 17.06.10" xfId="1271" xr:uid="{00000000-0005-0000-0000-0000F50B0000}"/>
    <cellStyle name="_Local employee salary 08-2007_Limit Chart HSBC-MAY '09_Summary Sheet _Financial Statement - EGMCL May'10" xfId="1272" xr:uid="{00000000-0005-0000-0000-0000F60B0000}"/>
    <cellStyle name="_Local employee salary 08-2007_Limit Chart HSBC-MAY '09_Summary Sheet _Summary OF Stock " xfId="1273" xr:uid="{00000000-0005-0000-0000-0000F70B0000}"/>
    <cellStyle name="_Local employee salary 08-2007_Limit Chart HSBC-MAY '09_Summary Sheet _TrialBal 30th June '10-2" xfId="1274" xr:uid="{00000000-0005-0000-0000-0000F80B0000}"/>
    <cellStyle name="_Local employee salary 08-2007_Limit Chart HSBC-MAY '09_Transit" xfId="1275" xr:uid="{00000000-0005-0000-0000-0000F90B0000}"/>
    <cellStyle name="_Local employee salary 08-2007_Limit Chart HSBC-MAY '09_Transit_Closing Stock of 31st August'10" xfId="1276" xr:uid="{00000000-0005-0000-0000-0000FA0B0000}"/>
    <cellStyle name="_Local employee salary 08-2007_Limit Chart HSBC-MAY '09_TrialBal 30th June '10-2" xfId="1277" xr:uid="{00000000-0005-0000-0000-0000FB0B0000}"/>
    <cellStyle name="_Local employee salary 08-2007_limit status-  March '09" xfId="1278" xr:uid="{00000000-0005-0000-0000-0000FC0B0000}"/>
    <cellStyle name="_Local employee salary 08-2007_limit status-  March '09 2" xfId="3209" xr:uid="{00000000-0005-0000-0000-0000FD0B0000}"/>
    <cellStyle name="_Local employee salary 08-2007_limit status-  March '09_1" xfId="1279" xr:uid="{00000000-0005-0000-0000-0000FE0B0000}"/>
    <cellStyle name="_Local employee salary 08-2007_limit status-  March '09_1 2" xfId="3210" xr:uid="{00000000-0005-0000-0000-0000FF0B0000}"/>
    <cellStyle name="_Local employee salary 08-2007_limit status-  March '09_1_Addition Fixed Assets" xfId="1280" xr:uid="{00000000-0005-0000-0000-0000000C0000}"/>
    <cellStyle name="_Local employee salary 08-2007_limit status-  March '09_1_BANK POSITION FOR ALL BANK ( CITI, HSBC &amp; SCB )" xfId="6335" xr:uid="{00000000-0005-0000-0000-0000010C0000}"/>
    <cellStyle name="_Local employee salary 08-2007_limit status-  March '09_1_BANK POSITION FOR ALL BANK ( CITI, HSBC &amp; SCB ) 2" xfId="6336" xr:uid="{00000000-0005-0000-0000-0000020C0000}"/>
    <cellStyle name="_Local employee salary 08-2007_limit status-  March '09_1_BANK POSITION FOR ALL BANK ( CITI, HSBC &amp; SCB ) 3" xfId="6337" xr:uid="{00000000-0005-0000-0000-0000030C0000}"/>
    <cellStyle name="_Local employee salary 08-2007_limit status-  March '09_1_BANK POSITION FOR ALL BANK ( CITI, HSBC , SCB &amp; EBL )" xfId="6338" xr:uid="{00000000-0005-0000-0000-0000040C0000}"/>
    <cellStyle name="_Local employee salary 08-2007_limit status-  March '09_1_BANK POSITION FOR ALL BANK ( CITI, HSBC , SCB &amp; EBL ) 2" xfId="7814" xr:uid="{00000000-0005-0000-0000-0000050C0000}"/>
    <cellStyle name="_Local employee salary 08-2007_limit status-  March '09_1_Book2" xfId="1281" xr:uid="{00000000-0005-0000-0000-0000060C0000}"/>
    <cellStyle name="_Local employee salary 08-2007_limit status-  March '09_1_Citi MOB - June, 2011 ( Final )- REVISED" xfId="6339" xr:uid="{00000000-0005-0000-0000-0000070C0000}"/>
    <cellStyle name="_Local employee salary 08-2007_limit status-  March '09_1_CITI MOB  Month of December 2011- Final" xfId="6340" xr:uid="{00000000-0005-0000-0000-0000080C0000}"/>
    <cellStyle name="_Local employee salary 08-2007_limit status-  March '09_1_Closing Stock of 31st August'10" xfId="1282" xr:uid="{00000000-0005-0000-0000-0000090C0000}"/>
    <cellStyle name="_Local employee salary 08-2007_limit status-  March '09_1_Copy of Fabrics Closing Stock of 09-10" xfId="1283" xr:uid="{00000000-0005-0000-0000-00000A0C0000}"/>
    <cellStyle name="_Local employee salary 08-2007_limit status-  March '09_1_EGMCL-FUND-PLAN-CITI" xfId="6341" xr:uid="{00000000-0005-0000-0000-00000B0C0000}"/>
    <cellStyle name="_Local employee salary 08-2007_limit status-  March '09_1_EGMCL-FUND-PLAN-CITI -1" xfId="6342" xr:uid="{00000000-0005-0000-0000-00000C0C0000}"/>
    <cellStyle name="_Local employee salary 08-2007_limit status-  March '09_1_EGMCL-FUND-PLAN-CITI -1 2" xfId="6343" xr:uid="{00000000-0005-0000-0000-00000D0C0000}"/>
    <cellStyle name="_Local employee salary 08-2007_limit status-  March '09_1_EGMCL-FUND-PLAN-CITI -1 3" xfId="6344" xr:uid="{00000000-0005-0000-0000-00000E0C0000}"/>
    <cellStyle name="_Local employee salary 08-2007_limit status-  March '09_1_EGMCL-FUND-PLAN-CITI 2" xfId="6345" xr:uid="{00000000-0005-0000-0000-00000F0C0000}"/>
    <cellStyle name="_Local employee salary 08-2007_limit status-  March '09_1_EGMCL-FUND-PLAN-CITI 3" xfId="6346" xr:uid="{00000000-0005-0000-0000-0000100C0000}"/>
    <cellStyle name="_Local employee salary 08-2007_limit status-  March '09_1_EGMCL-FUND-PLAN-CITI 4" xfId="7815" xr:uid="{00000000-0005-0000-0000-0000110C0000}"/>
    <cellStyle name="_Local employee salary 08-2007_limit status-  March '09_1_Financial Statement - EGMCL 30th  June'10(New)" xfId="1284" xr:uid="{00000000-0005-0000-0000-0000120C0000}"/>
    <cellStyle name="_Local employee salary 08-2007_limit status-  March '09_1_Financial Statement - EGMCL 30th Sep '2010" xfId="1285" xr:uid="{00000000-0005-0000-0000-0000130C0000}"/>
    <cellStyle name="_Local employee salary 08-2007_limit status-  March '09_1_Financial Statement - EGMCL dated 17.06.10" xfId="1286" xr:uid="{00000000-0005-0000-0000-0000140C0000}"/>
    <cellStyle name="_Local employee salary 08-2007_limit status-  March '09_1_Financial Statement - EGMCL May'10" xfId="1287" xr:uid="{00000000-0005-0000-0000-0000150C0000}"/>
    <cellStyle name="_Local employee salary 08-2007_limit status-  March '09_1_Import Register (Unit-1)" xfId="3211" xr:uid="{00000000-0005-0000-0000-0000160C0000}"/>
    <cellStyle name="_Local employee salary 08-2007_limit status-  March '09_1_Import Register (Unit-1) 2" xfId="3212" xr:uid="{00000000-0005-0000-0000-0000170C0000}"/>
    <cellStyle name="_Local employee salary 08-2007_limit status-  March '09_1_June Export" xfId="6347" xr:uid="{00000000-0005-0000-0000-0000180C0000}"/>
    <cellStyle name="_Local employee salary 08-2007_limit status-  March '09_1_June Export 2" xfId="6348" xr:uid="{00000000-0005-0000-0000-0000190C0000}"/>
    <cellStyle name="_Local employee salary 08-2007_limit status-  March '09_1_June Export 3" xfId="6349" xr:uid="{00000000-0005-0000-0000-00001A0C0000}"/>
    <cellStyle name="_Local employee salary 08-2007_limit status-  March '09_1_June Import" xfId="6350" xr:uid="{00000000-0005-0000-0000-00001B0C0000}"/>
    <cellStyle name="_Local employee salary 08-2007_limit status-  March '09_1_June Import 2" xfId="6351" xr:uid="{00000000-0005-0000-0000-00001C0C0000}"/>
    <cellStyle name="_Local employee salary 08-2007_limit status-  March '09_1_June Import 3" xfId="6352" xr:uid="{00000000-0005-0000-0000-00001D0C0000}"/>
    <cellStyle name="_Local employee salary 08-2007_limit status-  March '09_1_Summary OF Stock " xfId="1288" xr:uid="{00000000-0005-0000-0000-00001E0C0000}"/>
    <cellStyle name="_Local employee salary 08-2007_limit status-  March '09_1_Summary OF Stock _Addition Fixed Assets" xfId="1289" xr:uid="{00000000-0005-0000-0000-00001F0C0000}"/>
    <cellStyle name="_Local employee salary 08-2007_limit status-  March '09_1_Summary OF Stock _Book2" xfId="1290" xr:uid="{00000000-0005-0000-0000-0000200C0000}"/>
    <cellStyle name="_Local employee salary 08-2007_limit status-  March '09_1_Summary OF Stock _Closing Stock of 31st August'10" xfId="1291" xr:uid="{00000000-0005-0000-0000-0000210C0000}"/>
    <cellStyle name="_Local employee salary 08-2007_limit status-  March '09_1_Summary OF Stock _Copy of Fabrics Closing Stock of 09-10" xfId="1292" xr:uid="{00000000-0005-0000-0000-0000220C0000}"/>
    <cellStyle name="_Local employee salary 08-2007_limit status-  March '09_1_Summary OF Stock _Financial Statement - EGMCL 30th  June'10(New)" xfId="1293" xr:uid="{00000000-0005-0000-0000-0000230C0000}"/>
    <cellStyle name="_Local employee salary 08-2007_limit status-  March '09_1_Summary OF Stock _Financial Statement - EGMCL 30th Sep '2010" xfId="1294" xr:uid="{00000000-0005-0000-0000-0000240C0000}"/>
    <cellStyle name="_Local employee salary 08-2007_limit status-  March '09_1_Transit" xfId="1295" xr:uid="{00000000-0005-0000-0000-0000250C0000}"/>
    <cellStyle name="_Local employee salary 08-2007_limit status-  March '09_1_TrialBal 30th June '10-2" xfId="1296" xr:uid="{00000000-0005-0000-0000-0000260C0000}"/>
    <cellStyle name="_Local employee salary 08-2007_limit status-  March '09_Addition Fixed Assets" xfId="1297" xr:uid="{00000000-0005-0000-0000-0000270C0000}"/>
    <cellStyle name="_Local employee salary 08-2007_limit status-  March '09_BANK POSITION FOR ALL BANK ( CITI, HSBC &amp; SCB )" xfId="6353" xr:uid="{00000000-0005-0000-0000-0000280C0000}"/>
    <cellStyle name="_Local employee salary 08-2007_limit status-  March '09_BANK POSITION FOR ALL BANK ( CITI, HSBC &amp; SCB ) 2" xfId="6354" xr:uid="{00000000-0005-0000-0000-0000290C0000}"/>
    <cellStyle name="_Local employee salary 08-2007_limit status-  March '09_BANK POSITION FOR ALL BANK ( CITI, HSBC &amp; SCB ) 3" xfId="6355" xr:uid="{00000000-0005-0000-0000-00002A0C0000}"/>
    <cellStyle name="_Local employee salary 08-2007_limit status-  March '09_BANK POSITION FOR ALL BANK ( CITI, HSBC , SCB &amp; EBL )" xfId="6356" xr:uid="{00000000-0005-0000-0000-00002B0C0000}"/>
    <cellStyle name="_Local employee salary 08-2007_limit status-  March '09_BANK POSITION FOR ALL BANK ( CITI, HSBC , SCB &amp; EBL ) 2" xfId="7816" xr:uid="{00000000-0005-0000-0000-00002C0C0000}"/>
    <cellStyle name="_Local employee salary 08-2007_limit status-  March '09_Book2" xfId="1298" xr:uid="{00000000-0005-0000-0000-00002D0C0000}"/>
    <cellStyle name="_Local employee salary 08-2007_limit status-  March '09_Citi MOB - June, 2011 ( Final )- REVISED" xfId="6357" xr:uid="{00000000-0005-0000-0000-00002E0C0000}"/>
    <cellStyle name="_Local employee salary 08-2007_limit status-  March '09_CITI MOB  Month of December 2011- Final" xfId="6358" xr:uid="{00000000-0005-0000-0000-00002F0C0000}"/>
    <cellStyle name="_Local employee salary 08-2007_limit status-  March '09_Closing Stock of 31st August'10" xfId="1299" xr:uid="{00000000-0005-0000-0000-0000300C0000}"/>
    <cellStyle name="_Local employee salary 08-2007_limit status-  March '09_Copy of Fabrics Closing Stock of 09-10" xfId="1300" xr:uid="{00000000-0005-0000-0000-0000310C0000}"/>
    <cellStyle name="_Local employee salary 08-2007_limit status-  March '09_EGMCL-FUND-PLAN-CITI" xfId="6359" xr:uid="{00000000-0005-0000-0000-0000320C0000}"/>
    <cellStyle name="_Local employee salary 08-2007_limit status-  March '09_EGMCL-FUND-PLAN-CITI -1" xfId="6360" xr:uid="{00000000-0005-0000-0000-0000330C0000}"/>
    <cellStyle name="_Local employee salary 08-2007_limit status-  March '09_EGMCL-FUND-PLAN-CITI -1 2" xfId="6361" xr:uid="{00000000-0005-0000-0000-0000340C0000}"/>
    <cellStyle name="_Local employee salary 08-2007_limit status-  March '09_EGMCL-FUND-PLAN-CITI -1 3" xfId="6362" xr:uid="{00000000-0005-0000-0000-0000350C0000}"/>
    <cellStyle name="_Local employee salary 08-2007_limit status-  March '09_EGMCL-FUND-PLAN-CITI 2" xfId="6363" xr:uid="{00000000-0005-0000-0000-0000360C0000}"/>
    <cellStyle name="_Local employee salary 08-2007_limit status-  March '09_EGMCL-FUND-PLAN-CITI 3" xfId="6364" xr:uid="{00000000-0005-0000-0000-0000370C0000}"/>
    <cellStyle name="_Local employee salary 08-2007_limit status-  March '09_EGMCL-FUND-PLAN-CITI 4" xfId="7817" xr:uid="{00000000-0005-0000-0000-0000380C0000}"/>
    <cellStyle name="_Local employee salary 08-2007_limit status-  March '09_Financial Statement - EGMCL 30th  June'10(New)" xfId="1301" xr:uid="{00000000-0005-0000-0000-0000390C0000}"/>
    <cellStyle name="_Local employee salary 08-2007_limit status-  March '09_Financial Statement - EGMCL 30th Sep '2010" xfId="1302" xr:uid="{00000000-0005-0000-0000-00003A0C0000}"/>
    <cellStyle name="_Local employee salary 08-2007_limit status-  March '09_Financial Statement - EGMCL dated 17.06.10" xfId="1303" xr:uid="{00000000-0005-0000-0000-00003B0C0000}"/>
    <cellStyle name="_Local employee salary 08-2007_limit status-  March '09_Financial Statement - EGMCL May'10" xfId="1304" xr:uid="{00000000-0005-0000-0000-00003C0C0000}"/>
    <cellStyle name="_Local employee salary 08-2007_limit status-  March '09_Import Register (Unit-1)" xfId="3213" xr:uid="{00000000-0005-0000-0000-00003D0C0000}"/>
    <cellStyle name="_Local employee salary 08-2007_limit status-  March '09_Import Register (Unit-1) 2" xfId="3214" xr:uid="{00000000-0005-0000-0000-00003E0C0000}"/>
    <cellStyle name="_Local employee salary 08-2007_limit status-  March '09_June Export" xfId="6365" xr:uid="{00000000-0005-0000-0000-00003F0C0000}"/>
    <cellStyle name="_Local employee salary 08-2007_limit status-  March '09_June Export 2" xfId="6366" xr:uid="{00000000-0005-0000-0000-0000400C0000}"/>
    <cellStyle name="_Local employee salary 08-2007_limit status-  March '09_June Export 3" xfId="6367" xr:uid="{00000000-0005-0000-0000-0000410C0000}"/>
    <cellStyle name="_Local employee salary 08-2007_limit status-  March '09_June Import" xfId="6368" xr:uid="{00000000-0005-0000-0000-0000420C0000}"/>
    <cellStyle name="_Local employee salary 08-2007_limit status-  March '09_June Import 2" xfId="6369" xr:uid="{00000000-0005-0000-0000-0000430C0000}"/>
    <cellStyle name="_Local employee salary 08-2007_limit status-  March '09_June Import 3" xfId="6370" xr:uid="{00000000-0005-0000-0000-0000440C0000}"/>
    <cellStyle name="_Local employee salary 08-2007_limit status-  March '09_Summary OF Stock " xfId="1305" xr:uid="{00000000-0005-0000-0000-0000450C0000}"/>
    <cellStyle name="_Local employee salary 08-2007_limit status-  March '09_Summary OF Stock _Addition Fixed Assets" xfId="1306" xr:uid="{00000000-0005-0000-0000-0000460C0000}"/>
    <cellStyle name="_Local employee salary 08-2007_limit status-  March '09_Summary OF Stock _Book2" xfId="1307" xr:uid="{00000000-0005-0000-0000-0000470C0000}"/>
    <cellStyle name="_Local employee salary 08-2007_limit status-  March '09_Summary OF Stock _Closing Stock of 31st August'10" xfId="1308" xr:uid="{00000000-0005-0000-0000-0000480C0000}"/>
    <cellStyle name="_Local employee salary 08-2007_limit status-  March '09_Summary OF Stock _Copy of Fabrics Closing Stock of 09-10" xfId="1309" xr:uid="{00000000-0005-0000-0000-0000490C0000}"/>
    <cellStyle name="_Local employee salary 08-2007_limit status-  March '09_Summary OF Stock _Financial Statement - EGMCL 30th  June'10(New)" xfId="1310" xr:uid="{00000000-0005-0000-0000-00004A0C0000}"/>
    <cellStyle name="_Local employee salary 08-2007_limit status-  March '09_Summary OF Stock _Financial Statement - EGMCL 30th Sep '2010" xfId="1311" xr:uid="{00000000-0005-0000-0000-00004B0C0000}"/>
    <cellStyle name="_Local employee salary 08-2007_limit status-  March '09_Transit" xfId="1312" xr:uid="{00000000-0005-0000-0000-00004C0C0000}"/>
    <cellStyle name="_Local employee salary 08-2007_limit status-  March '09_TrialBal 30th June '10-2" xfId="1313" xr:uid="{00000000-0005-0000-0000-00004D0C0000}"/>
    <cellStyle name="_Local employee salary 08-2007_limit status- April  '09-CITI " xfId="1314" xr:uid="{00000000-0005-0000-0000-00004E0C0000}"/>
    <cellStyle name="_Local employee salary 08-2007_limit status- April  '09-CITI  2" xfId="3215" xr:uid="{00000000-0005-0000-0000-00004F0C0000}"/>
    <cellStyle name="_Local employee salary 08-2007_limit status- April  '09-CITI _Addition Fixed Assets" xfId="1315" xr:uid="{00000000-0005-0000-0000-0000500C0000}"/>
    <cellStyle name="_Local employee salary 08-2007_limit status- April  '09-CITI _BANK POSITION FOR ALL BANK ( CITI, HSBC &amp; SCB )" xfId="6371" xr:uid="{00000000-0005-0000-0000-0000510C0000}"/>
    <cellStyle name="_Local employee salary 08-2007_limit status- April  '09-CITI _BANK POSITION FOR ALL BANK ( CITI, HSBC &amp; SCB ) 2" xfId="6372" xr:uid="{00000000-0005-0000-0000-0000520C0000}"/>
    <cellStyle name="_Local employee salary 08-2007_limit status- April  '09-CITI _BANK POSITION FOR ALL BANK ( CITI, HSBC &amp; SCB ) 3" xfId="6373" xr:uid="{00000000-0005-0000-0000-0000530C0000}"/>
    <cellStyle name="_Local employee salary 08-2007_limit status- April  '09-CITI _BANK POSITION FOR ALL BANK ( CITI, HSBC , SCB &amp; EBL )" xfId="6374" xr:uid="{00000000-0005-0000-0000-0000540C0000}"/>
    <cellStyle name="_Local employee salary 08-2007_limit status- April  '09-CITI _BANK POSITION FOR ALL BANK ( CITI, HSBC , SCB &amp; EBL ) 2" xfId="7818" xr:uid="{00000000-0005-0000-0000-0000550C0000}"/>
    <cellStyle name="_Local employee salary 08-2007_limit status- April  '09-CITI _Book2" xfId="1316" xr:uid="{00000000-0005-0000-0000-0000560C0000}"/>
    <cellStyle name="_Local employee salary 08-2007_limit status- April  '09-CITI _Citi MOB - June, 2011 ( Final )- REVISED" xfId="6375" xr:uid="{00000000-0005-0000-0000-0000570C0000}"/>
    <cellStyle name="_Local employee salary 08-2007_limit status- April  '09-CITI _CITI MOB  Month of December 2011- Final" xfId="6376" xr:uid="{00000000-0005-0000-0000-0000580C0000}"/>
    <cellStyle name="_Local employee salary 08-2007_limit status- April  '09-CITI _Closing Stock of 31st August'10" xfId="1317" xr:uid="{00000000-0005-0000-0000-0000590C0000}"/>
    <cellStyle name="_Local employee salary 08-2007_limit status- April  '09-CITI _Copy of Fabrics Closing Stock of 09-10" xfId="1318" xr:uid="{00000000-0005-0000-0000-00005A0C0000}"/>
    <cellStyle name="_Local employee salary 08-2007_limit status- April  '09-CITI _EGMCL-FUND-PLAN-CITI" xfId="6377" xr:uid="{00000000-0005-0000-0000-00005B0C0000}"/>
    <cellStyle name="_Local employee salary 08-2007_limit status- April  '09-CITI _EGMCL-FUND-PLAN-CITI -1" xfId="6378" xr:uid="{00000000-0005-0000-0000-00005C0C0000}"/>
    <cellStyle name="_Local employee salary 08-2007_limit status- April  '09-CITI _EGMCL-FUND-PLAN-CITI -1 2" xfId="6379" xr:uid="{00000000-0005-0000-0000-00005D0C0000}"/>
    <cellStyle name="_Local employee salary 08-2007_limit status- April  '09-CITI _EGMCL-FUND-PLAN-CITI -1 3" xfId="6380" xr:uid="{00000000-0005-0000-0000-00005E0C0000}"/>
    <cellStyle name="_Local employee salary 08-2007_limit status- April  '09-CITI _EGMCL-FUND-PLAN-CITI 2" xfId="6381" xr:uid="{00000000-0005-0000-0000-00005F0C0000}"/>
    <cellStyle name="_Local employee salary 08-2007_limit status- April  '09-CITI _EGMCL-FUND-PLAN-CITI 3" xfId="6382" xr:uid="{00000000-0005-0000-0000-0000600C0000}"/>
    <cellStyle name="_Local employee salary 08-2007_limit status- April  '09-CITI _EGMCL-FUND-PLAN-CITI 4" xfId="7819" xr:uid="{00000000-0005-0000-0000-0000610C0000}"/>
    <cellStyle name="_Local employee salary 08-2007_limit status- April  '09-CITI _Financial Statement - EGMCL 30th  June'10(New)" xfId="1319" xr:uid="{00000000-0005-0000-0000-0000620C0000}"/>
    <cellStyle name="_Local employee salary 08-2007_limit status- April  '09-CITI _Financial Statement - EGMCL 30th Sep '2010" xfId="1320" xr:uid="{00000000-0005-0000-0000-0000630C0000}"/>
    <cellStyle name="_Local employee salary 08-2007_limit status- April  '09-CITI _Financial Statement - EGMCL dated 17.06.10" xfId="1321" xr:uid="{00000000-0005-0000-0000-0000640C0000}"/>
    <cellStyle name="_Local employee salary 08-2007_limit status- April  '09-CITI _Financial Statement - EGMCL May'10" xfId="1322" xr:uid="{00000000-0005-0000-0000-0000650C0000}"/>
    <cellStyle name="_Local employee salary 08-2007_limit status- April  '09-CITI _Import Register (Unit-1)" xfId="3216" xr:uid="{00000000-0005-0000-0000-0000660C0000}"/>
    <cellStyle name="_Local employee salary 08-2007_limit status- April  '09-CITI _Import Register (Unit-1) 2" xfId="3217" xr:uid="{00000000-0005-0000-0000-0000670C0000}"/>
    <cellStyle name="_Local employee salary 08-2007_limit status- April  '09-CITI _June Export" xfId="6383" xr:uid="{00000000-0005-0000-0000-0000680C0000}"/>
    <cellStyle name="_Local employee salary 08-2007_limit status- April  '09-CITI _June Export 2" xfId="6384" xr:uid="{00000000-0005-0000-0000-0000690C0000}"/>
    <cellStyle name="_Local employee salary 08-2007_limit status- April  '09-CITI _June Export 3" xfId="6385" xr:uid="{00000000-0005-0000-0000-00006A0C0000}"/>
    <cellStyle name="_Local employee salary 08-2007_limit status- April  '09-CITI _June Import" xfId="6386" xr:uid="{00000000-0005-0000-0000-00006B0C0000}"/>
    <cellStyle name="_Local employee salary 08-2007_limit status- April  '09-CITI _June Import 2" xfId="6387" xr:uid="{00000000-0005-0000-0000-00006C0C0000}"/>
    <cellStyle name="_Local employee salary 08-2007_limit status- April  '09-CITI _June Import 3" xfId="6388" xr:uid="{00000000-0005-0000-0000-00006D0C0000}"/>
    <cellStyle name="_Local employee salary 08-2007_limit status- April  '09-CITI _Summary OF Stock " xfId="1323" xr:uid="{00000000-0005-0000-0000-00006E0C0000}"/>
    <cellStyle name="_Local employee salary 08-2007_limit status- April  '09-CITI _Summary OF Stock _Addition Fixed Assets" xfId="1324" xr:uid="{00000000-0005-0000-0000-00006F0C0000}"/>
    <cellStyle name="_Local employee salary 08-2007_limit status- April  '09-CITI _Summary OF Stock _Book2" xfId="1325" xr:uid="{00000000-0005-0000-0000-0000700C0000}"/>
    <cellStyle name="_Local employee salary 08-2007_limit status- April  '09-CITI _Summary OF Stock _Closing Stock of 31st August'10" xfId="1326" xr:uid="{00000000-0005-0000-0000-0000710C0000}"/>
    <cellStyle name="_Local employee salary 08-2007_limit status- April  '09-CITI _Summary OF Stock _Copy of Fabrics Closing Stock of 09-10" xfId="1327" xr:uid="{00000000-0005-0000-0000-0000720C0000}"/>
    <cellStyle name="_Local employee salary 08-2007_limit status- April  '09-CITI _Summary OF Stock _Financial Statement - EGMCL 30th  June'10(New)" xfId="1328" xr:uid="{00000000-0005-0000-0000-0000730C0000}"/>
    <cellStyle name="_Local employee salary 08-2007_limit status- April  '09-CITI _Summary OF Stock _Financial Statement - EGMCL 30th Sep '2010" xfId="1329" xr:uid="{00000000-0005-0000-0000-0000740C0000}"/>
    <cellStyle name="_Local employee salary 08-2007_limit status- April  '09-CITI _Transit" xfId="1330" xr:uid="{00000000-0005-0000-0000-0000750C0000}"/>
    <cellStyle name="_Local employee salary 08-2007_limit status- April  '09-CITI _TrialBal 30th June '10-2" xfId="1331" xr:uid="{00000000-0005-0000-0000-0000760C0000}"/>
    <cellStyle name="_Local employee salary 08-2007_Pay Roll Analysis_Dec 08" xfId="3218" xr:uid="{00000000-0005-0000-0000-0000770C0000}"/>
    <cellStyle name="_Local employee salary 08-2007_Pay Roll Analysis_Dec 08 2" xfId="3219" xr:uid="{00000000-0005-0000-0000-0000780C0000}"/>
    <cellStyle name="_Local employee salary 08-2007_Pay Roll Analysis_Dec 08_Carton" xfId="3220" xr:uid="{00000000-0005-0000-0000-0000790C0000}"/>
    <cellStyle name="_Local employee salary 08-2007_Pay Roll Analysis_Dec 08_Carton 2" xfId="3221" xr:uid="{00000000-0005-0000-0000-00007A0C0000}"/>
    <cellStyle name="_Local employee salary 08-2007_Pay Roll Analysis_Dec 08_Expenses Perfomance March'09" xfId="3222" xr:uid="{00000000-0005-0000-0000-00007B0C0000}"/>
    <cellStyle name="_Local employee salary 08-2007_Pay Roll Analysis_Dec 08_Expenses Perfomance March'09 2" xfId="3223" xr:uid="{00000000-0005-0000-0000-00007C0C0000}"/>
    <cellStyle name="_Local employee salary 08-2007_Pay Roll Analysis_Dec 08_EXPORT-MAY" xfId="3224" xr:uid="{00000000-0005-0000-0000-00007D0C0000}"/>
    <cellStyle name="_Local employee salary 08-2007_Pay Roll Analysis_Dec 08_EXPORT-MAY 2" xfId="3225" xr:uid="{00000000-0005-0000-0000-00007E0C0000}"/>
    <cellStyle name="_Local employee salary 08-2007_Pay Roll Analysis_Dec 08_MIS For the Month Of Aug_09" xfId="3226" xr:uid="{00000000-0005-0000-0000-00007F0C0000}"/>
    <cellStyle name="_Local employee salary 08-2007_Pay Roll Analysis_Dec 08_MIS For the Month Of Aug_09 2" xfId="3227" xr:uid="{00000000-0005-0000-0000-0000800C0000}"/>
    <cellStyle name="_Local employee salary 08-2007_Pay Roll Analysis_Dec 08_MIS For the Month Of DEC_09" xfId="3228" xr:uid="{00000000-0005-0000-0000-0000810C0000}"/>
    <cellStyle name="_Local employee salary 08-2007_Pay Roll Analysis_Dec 08_MIS For the Month Of DEC_09 2" xfId="3229" xr:uid="{00000000-0005-0000-0000-0000820C0000}"/>
    <cellStyle name="_Local employee salary 08-2007_Pay Roll Analysis_Dec 08_MIS For the Month Of Sep_09" xfId="3230" xr:uid="{00000000-0005-0000-0000-0000830C0000}"/>
    <cellStyle name="_Local employee salary 08-2007_Pay Roll Analysis_Dec 08_MIS For the Month Of Sep_09 2" xfId="3231" xr:uid="{00000000-0005-0000-0000-0000840C0000}"/>
    <cellStyle name="_Local employee salary 08-2007_Pay Roll Analysis_Dec 08_Production  performance-May,09" xfId="3232" xr:uid="{00000000-0005-0000-0000-0000850C0000}"/>
    <cellStyle name="_Local employee salary 08-2007_Pay Roll Analysis_Dec 08_Production  performance-May,09 2" xfId="3233" xr:uid="{00000000-0005-0000-0000-0000860C0000}"/>
    <cellStyle name="_Local employee salary 08-2007_Pay Roll Analysis_Dec 08_Production Preformance report-March,09" xfId="3234" xr:uid="{00000000-0005-0000-0000-0000870C0000}"/>
    <cellStyle name="_Local employee salary 08-2007_Pay Roll Analysis_Dec 08_Production Preformance report-March,09 2" xfId="3235" xr:uid="{00000000-0005-0000-0000-0000880C0000}"/>
    <cellStyle name="_Local employee salary 08-2007_Pay Roll Analysis_Nov 08" xfId="3236" xr:uid="{00000000-0005-0000-0000-0000890C0000}"/>
    <cellStyle name="_Local employee salary 08-2007_Pay Roll Analysis_Nov 08 2" xfId="3237" xr:uid="{00000000-0005-0000-0000-00008A0C0000}"/>
    <cellStyle name="_Local employee salary 08-2007_Pay Roll Analysis_Nov 08_Carton" xfId="3238" xr:uid="{00000000-0005-0000-0000-00008B0C0000}"/>
    <cellStyle name="_Local employee salary 08-2007_Pay Roll Analysis_Nov 08_Carton 2" xfId="3239" xr:uid="{00000000-0005-0000-0000-00008C0C0000}"/>
    <cellStyle name="_Local employee salary 08-2007_Pay Roll Analysis_Nov 08_Expenses Perfomance March'09" xfId="3240" xr:uid="{00000000-0005-0000-0000-00008D0C0000}"/>
    <cellStyle name="_Local employee salary 08-2007_Pay Roll Analysis_Nov 08_Expenses Perfomance March'09 2" xfId="3241" xr:uid="{00000000-0005-0000-0000-00008E0C0000}"/>
    <cellStyle name="_Local employee salary 08-2007_Pay Roll Analysis_Nov 08_EXPORT-MAY" xfId="3242" xr:uid="{00000000-0005-0000-0000-00008F0C0000}"/>
    <cellStyle name="_Local employee salary 08-2007_Pay Roll Analysis_Nov 08_EXPORT-MAY 2" xfId="3243" xr:uid="{00000000-0005-0000-0000-0000900C0000}"/>
    <cellStyle name="_Local employee salary 08-2007_Pay Roll Analysis_Nov 08_MIS For the Month Of Aug_09" xfId="3244" xr:uid="{00000000-0005-0000-0000-0000910C0000}"/>
    <cellStyle name="_Local employee salary 08-2007_Pay Roll Analysis_Nov 08_MIS For the Month Of Aug_09 2" xfId="3245" xr:uid="{00000000-0005-0000-0000-0000920C0000}"/>
    <cellStyle name="_Local employee salary 08-2007_Pay Roll Analysis_Nov 08_MIS For the Month Of DEC_09" xfId="3246" xr:uid="{00000000-0005-0000-0000-0000930C0000}"/>
    <cellStyle name="_Local employee salary 08-2007_Pay Roll Analysis_Nov 08_MIS For the Month Of DEC_09 2" xfId="3247" xr:uid="{00000000-0005-0000-0000-0000940C0000}"/>
    <cellStyle name="_Local employee salary 08-2007_Pay Roll Analysis_Nov 08_MIS For the Month Of Sep_09" xfId="3248" xr:uid="{00000000-0005-0000-0000-0000950C0000}"/>
    <cellStyle name="_Local employee salary 08-2007_Pay Roll Analysis_Nov 08_MIS For the Month Of Sep_09 2" xfId="3249" xr:uid="{00000000-0005-0000-0000-0000960C0000}"/>
    <cellStyle name="_Local employee salary 08-2007_Pay Roll Analysis_Nov 08_Production  performance-May,09" xfId="3250" xr:uid="{00000000-0005-0000-0000-0000970C0000}"/>
    <cellStyle name="_Local employee salary 08-2007_Pay Roll Analysis_Nov 08_Production  performance-May,09 2" xfId="3251" xr:uid="{00000000-0005-0000-0000-0000980C0000}"/>
    <cellStyle name="_Local employee salary 08-2007_Pay Roll Analysis_Nov 08_Production Preformance report-March,09" xfId="3252" xr:uid="{00000000-0005-0000-0000-0000990C0000}"/>
    <cellStyle name="_Local employee salary 08-2007_Pay Roll Analysis_Nov 08_Production Preformance report-March,09 2" xfId="3253" xr:uid="{00000000-0005-0000-0000-00009A0C0000}"/>
    <cellStyle name="_Local employee salary 08-2007_Pay Roll Analysis_Oct 08" xfId="3254" xr:uid="{00000000-0005-0000-0000-00009B0C0000}"/>
    <cellStyle name="_Local employee salary 08-2007_Pay Roll Analysis_Oct 08 2" xfId="3255" xr:uid="{00000000-0005-0000-0000-00009C0C0000}"/>
    <cellStyle name="_Local employee salary 08-2007_Pay Roll Analysis_Oct 08_Carton" xfId="3256" xr:uid="{00000000-0005-0000-0000-00009D0C0000}"/>
    <cellStyle name="_Local employee salary 08-2007_Pay Roll Analysis_Oct 08_Carton 2" xfId="3257" xr:uid="{00000000-0005-0000-0000-00009E0C0000}"/>
    <cellStyle name="_Local employee salary 08-2007_Pay Roll Analysis_Oct 08_Expenses Perfomance March'09" xfId="3258" xr:uid="{00000000-0005-0000-0000-00009F0C0000}"/>
    <cellStyle name="_Local employee salary 08-2007_Pay Roll Analysis_Oct 08_Expenses Perfomance March'09 2" xfId="3259" xr:uid="{00000000-0005-0000-0000-0000A00C0000}"/>
    <cellStyle name="_Local employee salary 08-2007_Pay Roll Analysis_Oct 08_EXPORT-MAY" xfId="3260" xr:uid="{00000000-0005-0000-0000-0000A10C0000}"/>
    <cellStyle name="_Local employee salary 08-2007_Pay Roll Analysis_Oct 08_EXPORT-MAY 2" xfId="3261" xr:uid="{00000000-0005-0000-0000-0000A20C0000}"/>
    <cellStyle name="_Local employee salary 08-2007_Pay Roll Analysis_Oct 08_MIS For the Month Of Aug_09" xfId="3262" xr:uid="{00000000-0005-0000-0000-0000A30C0000}"/>
    <cellStyle name="_Local employee salary 08-2007_Pay Roll Analysis_Oct 08_MIS For the Month Of Aug_09 2" xfId="3263" xr:uid="{00000000-0005-0000-0000-0000A40C0000}"/>
    <cellStyle name="_Local employee salary 08-2007_Pay Roll Analysis_Oct 08_MIS For the Month Of DEC_09" xfId="3264" xr:uid="{00000000-0005-0000-0000-0000A50C0000}"/>
    <cellStyle name="_Local employee salary 08-2007_Pay Roll Analysis_Oct 08_MIS For the Month Of DEC_09 2" xfId="3265" xr:uid="{00000000-0005-0000-0000-0000A60C0000}"/>
    <cellStyle name="_Local employee salary 08-2007_Pay Roll Analysis_Oct 08_MIS For the Month Of Sep_09" xfId="3266" xr:uid="{00000000-0005-0000-0000-0000A70C0000}"/>
    <cellStyle name="_Local employee salary 08-2007_Pay Roll Analysis_Oct 08_MIS For the Month Of Sep_09 2" xfId="3267" xr:uid="{00000000-0005-0000-0000-0000A80C0000}"/>
    <cellStyle name="_Local employee salary 08-2007_Pay Roll Analysis_Oct 08_Production  performance-May,09" xfId="3268" xr:uid="{00000000-0005-0000-0000-0000A90C0000}"/>
    <cellStyle name="_Local employee salary 08-2007_Pay Roll Analysis_Oct 08_Production  performance-May,09 2" xfId="3269" xr:uid="{00000000-0005-0000-0000-0000AA0C0000}"/>
    <cellStyle name="_Local employee salary 08-2007_Pay Roll Analysis_Oct 08_Production Preformance report-March,09" xfId="3270" xr:uid="{00000000-0005-0000-0000-0000AB0C0000}"/>
    <cellStyle name="_Local employee salary 08-2007_Pay Roll Analysis_Oct 08_Production Preformance report-March,09 2" xfId="3271" xr:uid="{00000000-0005-0000-0000-0000AC0C0000}"/>
    <cellStyle name="_Local employee salary 08-2007_performance report- August 08 " xfId="3272" xr:uid="{00000000-0005-0000-0000-0000AD0C0000}"/>
    <cellStyle name="_Local employee salary 08-2007_performance report- August 08  2" xfId="3273" xr:uid="{00000000-0005-0000-0000-0000AE0C0000}"/>
    <cellStyle name="_Local employee salary 08-2007_performance report- August 08 _Incentive  Budget Control August'09 " xfId="3274" xr:uid="{00000000-0005-0000-0000-0000AF0C0000}"/>
    <cellStyle name="_Local employee salary 08-2007_performance report- August 08 _Incentive  Budget Control August'09  2" xfId="3275" xr:uid="{00000000-0005-0000-0000-0000B00C0000}"/>
    <cellStyle name="_Local employee salary 08-2007_performance report- August 08 _PGCL S &amp; B analysis (Top )  May  '09  v1" xfId="3276" xr:uid="{00000000-0005-0000-0000-0000B10C0000}"/>
    <cellStyle name="_Local employee salary 08-2007_performance report- August 08 _PGCL S &amp; B analysis (Top )  May  '09  v1 2" xfId="3277" xr:uid="{00000000-0005-0000-0000-0000B20C0000}"/>
    <cellStyle name="_Local employee salary 08-2007_performance report- August 08 _PGCL S &amp; B analysis (Top ) April  '09  ( R-2 on 26th May)" xfId="3278" xr:uid="{00000000-0005-0000-0000-0000B30C0000}"/>
    <cellStyle name="_Local employee salary 08-2007_performance report- August 08 _PGCL S &amp; B analysis (Top ) April  '09  ( R-2 on 26th May) 2" xfId="3279" xr:uid="{00000000-0005-0000-0000-0000B40C0000}"/>
    <cellStyle name="_Local employee salary 08-2007_performance report- August 08 _S &amp; B" xfId="3280" xr:uid="{00000000-0005-0000-0000-0000B50C0000}"/>
    <cellStyle name="_Local employee salary 08-2007_performance report- August 08 _S &amp; B 2" xfId="3281" xr:uid="{00000000-0005-0000-0000-0000B60C0000}"/>
    <cellStyle name="_Local employee salary 08-2007_performance report- August 08 _S &amp; B analysis (Top ) April  '09   " xfId="3282" xr:uid="{00000000-0005-0000-0000-0000B70C0000}"/>
    <cellStyle name="_Local employee salary 08-2007_performance report- August 08 _S &amp; B analysis (Top ) April  '09    2" xfId="3283" xr:uid="{00000000-0005-0000-0000-0000B80C0000}"/>
    <cellStyle name="_Local employee salary 08-2007_performance report- August 08 _S &amp; B analysis February'10 Unit-1  " xfId="3284" xr:uid="{00000000-0005-0000-0000-0000B90C0000}"/>
    <cellStyle name="_Local employee salary 08-2007_performance report- August 08 _S &amp; B analysis February'10 Unit-1   2" xfId="3285" xr:uid="{00000000-0005-0000-0000-0000BA0C0000}"/>
    <cellStyle name="_Local employee salary 08-2007_performance report- August 08 _S &amp; B analysis Feruary'10   " xfId="3286" xr:uid="{00000000-0005-0000-0000-0000BB0C0000}"/>
    <cellStyle name="_Local employee salary 08-2007_performance report- August 08 _S &amp; B analysis Feruary'10    2" xfId="3287" xr:uid="{00000000-0005-0000-0000-0000BC0C0000}"/>
    <cellStyle name="_Local employee salary 08-2007_performance report- August 08 _S &amp; B analysis January '10   " xfId="3288" xr:uid="{00000000-0005-0000-0000-0000BD0C0000}"/>
    <cellStyle name="_Local employee salary 08-2007_performance report- August 08 _S &amp; B analysis January '10    2" xfId="3289" xr:uid="{00000000-0005-0000-0000-0000BE0C0000}"/>
    <cellStyle name="_Local employee salary 08-2007_performance report- August 08 _S &amp; B analysis July'10 Unit-1 " xfId="6389" xr:uid="{00000000-0005-0000-0000-0000BF0C0000}"/>
    <cellStyle name="_Local employee salary 08-2007_performance report- August 08 _S &amp; B analysis July'10 Unit-3    " xfId="6390" xr:uid="{00000000-0005-0000-0000-0000C00C0000}"/>
    <cellStyle name="_Local employee salary 08-2007_performance report- August 08 _S &amp; B analysis June10 Unit-1 " xfId="6391" xr:uid="{00000000-0005-0000-0000-0000C10C0000}"/>
    <cellStyle name="_Local employee salary 08-2007_performance report- August 08 _S &amp; B analysis March 10 Unit-1  " xfId="3290" xr:uid="{00000000-0005-0000-0000-0000C20C0000}"/>
    <cellStyle name="_Local employee salary 08-2007_performance report- August 08 _S &amp; B analysis March 10 Unit-1   2" xfId="3291" xr:uid="{00000000-0005-0000-0000-0000C30C0000}"/>
    <cellStyle name="_Local employee salary 08-2007_performance report- August 08 _S &amp; B analysis May 10 Unit-1 " xfId="6392" xr:uid="{00000000-0005-0000-0000-0000C40C0000}"/>
    <cellStyle name="_Local employee salary 08-2007_performance report- July 08( R-1) " xfId="3292" xr:uid="{00000000-0005-0000-0000-0000C50C0000}"/>
    <cellStyle name="_Local employee salary 08-2007_performance report- July 08( R-1)  2" xfId="3293" xr:uid="{00000000-0005-0000-0000-0000C60C0000}"/>
    <cellStyle name="_Local employee salary 08-2007_performance report- July 08( R-1) _Incentive  Budget Control August'09 " xfId="3294" xr:uid="{00000000-0005-0000-0000-0000C70C0000}"/>
    <cellStyle name="_Local employee salary 08-2007_performance report- July 08( R-1) _Incentive  Budget Control August'09  2" xfId="3295" xr:uid="{00000000-0005-0000-0000-0000C80C0000}"/>
    <cellStyle name="_Local employee salary 08-2007_performance report- July 08( R-1) _PGCL S &amp; B analysis (Top )  May  '09  v1" xfId="3296" xr:uid="{00000000-0005-0000-0000-0000C90C0000}"/>
    <cellStyle name="_Local employee salary 08-2007_performance report- July 08( R-1) _PGCL S &amp; B analysis (Top )  May  '09  v1 2" xfId="3297" xr:uid="{00000000-0005-0000-0000-0000CA0C0000}"/>
    <cellStyle name="_Local employee salary 08-2007_performance report- July 08( R-1) _PGCL S &amp; B analysis (Top ) April  '09  ( R-2 on 26th May)" xfId="3298" xr:uid="{00000000-0005-0000-0000-0000CB0C0000}"/>
    <cellStyle name="_Local employee salary 08-2007_performance report- July 08( R-1) _PGCL S &amp; B analysis (Top ) April  '09  ( R-2 on 26th May) 2" xfId="3299" xr:uid="{00000000-0005-0000-0000-0000CC0C0000}"/>
    <cellStyle name="_Local employee salary 08-2007_performance report- July 08( R-1) _S &amp; B" xfId="3300" xr:uid="{00000000-0005-0000-0000-0000CD0C0000}"/>
    <cellStyle name="_Local employee salary 08-2007_performance report- July 08( R-1) _S &amp; B 2" xfId="3301" xr:uid="{00000000-0005-0000-0000-0000CE0C0000}"/>
    <cellStyle name="_Local employee salary 08-2007_performance report- July 08( R-1) _S &amp; B analysis (Top ) April  '09   " xfId="3302" xr:uid="{00000000-0005-0000-0000-0000CF0C0000}"/>
    <cellStyle name="_Local employee salary 08-2007_performance report- July 08( R-1) _S &amp; B analysis (Top ) April  '09    2" xfId="3303" xr:uid="{00000000-0005-0000-0000-0000D00C0000}"/>
    <cellStyle name="_Local employee salary 08-2007_performance report- July 08( R-1) _S &amp; B analysis February'10 Unit-1  " xfId="3304" xr:uid="{00000000-0005-0000-0000-0000D10C0000}"/>
    <cellStyle name="_Local employee salary 08-2007_performance report- July 08( R-1) _S &amp; B analysis February'10 Unit-1   2" xfId="3305" xr:uid="{00000000-0005-0000-0000-0000D20C0000}"/>
    <cellStyle name="_Local employee salary 08-2007_performance report- July 08( R-1) _S &amp; B analysis Feruary'10   " xfId="3306" xr:uid="{00000000-0005-0000-0000-0000D30C0000}"/>
    <cellStyle name="_Local employee salary 08-2007_performance report- July 08( R-1) _S &amp; B analysis Feruary'10    2" xfId="3307" xr:uid="{00000000-0005-0000-0000-0000D40C0000}"/>
    <cellStyle name="_Local employee salary 08-2007_performance report- July 08( R-1) _S &amp; B analysis January '10   " xfId="3308" xr:uid="{00000000-0005-0000-0000-0000D50C0000}"/>
    <cellStyle name="_Local employee salary 08-2007_performance report- July 08( R-1) _S &amp; B analysis January '10    2" xfId="3309" xr:uid="{00000000-0005-0000-0000-0000D60C0000}"/>
    <cellStyle name="_Local employee salary 08-2007_performance report- July 08( R-1) _S &amp; B analysis July'10 Unit-1 " xfId="6393" xr:uid="{00000000-0005-0000-0000-0000D70C0000}"/>
    <cellStyle name="_Local employee salary 08-2007_performance report- July 08( R-1) _S &amp; B analysis July'10 Unit-3    " xfId="6394" xr:uid="{00000000-0005-0000-0000-0000D80C0000}"/>
    <cellStyle name="_Local employee salary 08-2007_performance report- July 08( R-1) _S &amp; B analysis June10 Unit-1 " xfId="6395" xr:uid="{00000000-0005-0000-0000-0000D90C0000}"/>
    <cellStyle name="_Local employee salary 08-2007_performance report- July 08( R-1) _S &amp; B analysis March 10 Unit-1  " xfId="3310" xr:uid="{00000000-0005-0000-0000-0000DA0C0000}"/>
    <cellStyle name="_Local employee salary 08-2007_performance report- July 08( R-1) _S &amp; B analysis March 10 Unit-1   2" xfId="3311" xr:uid="{00000000-0005-0000-0000-0000DB0C0000}"/>
    <cellStyle name="_Local employee salary 08-2007_performance report- July 08( R-1) _S &amp; B analysis May 10 Unit-1 " xfId="6396" xr:uid="{00000000-0005-0000-0000-0000DC0C0000}"/>
    <cellStyle name="_Local employee salary 08-2007_performance report- June 08 ( R-1)" xfId="3312" xr:uid="{00000000-0005-0000-0000-0000DD0C0000}"/>
    <cellStyle name="_Local employee salary 08-2007_performance report- June 08 ( R-1) 2" xfId="3313" xr:uid="{00000000-0005-0000-0000-0000DE0C0000}"/>
    <cellStyle name="_Local employee salary 08-2007_performance report- June 08 ( R-1)_Incentive  Budget Control August'09 " xfId="3314" xr:uid="{00000000-0005-0000-0000-0000DF0C0000}"/>
    <cellStyle name="_Local employee salary 08-2007_performance report- June 08 ( R-1)_Incentive  Budget Control August'09  2" xfId="3315" xr:uid="{00000000-0005-0000-0000-0000E00C0000}"/>
    <cellStyle name="_Local employee salary 08-2007_performance report- June 08 ( R-1)_PGCL S &amp; B analysis (Top )  May  '09  v1" xfId="3316" xr:uid="{00000000-0005-0000-0000-0000E10C0000}"/>
    <cellStyle name="_Local employee salary 08-2007_performance report- June 08 ( R-1)_PGCL S &amp; B analysis (Top )  May  '09  v1 2" xfId="3317" xr:uid="{00000000-0005-0000-0000-0000E20C0000}"/>
    <cellStyle name="_Local employee salary 08-2007_performance report- June 08 ( R-1)_PGCL S &amp; B analysis (Top ) April  '09  ( R-2 on 26th May)" xfId="3318" xr:uid="{00000000-0005-0000-0000-0000E30C0000}"/>
    <cellStyle name="_Local employee salary 08-2007_performance report- June 08 ( R-1)_PGCL S &amp; B analysis (Top ) April  '09  ( R-2 on 26th May) 2" xfId="3319" xr:uid="{00000000-0005-0000-0000-0000E40C0000}"/>
    <cellStyle name="_Local employee salary 08-2007_performance report- June 08 ( R-1)_S &amp; B" xfId="3320" xr:uid="{00000000-0005-0000-0000-0000E50C0000}"/>
    <cellStyle name="_Local employee salary 08-2007_performance report- June 08 ( R-1)_S &amp; B 2" xfId="3321" xr:uid="{00000000-0005-0000-0000-0000E60C0000}"/>
    <cellStyle name="_Local employee salary 08-2007_performance report- June 08 ( R-1)_S &amp; B analysis (Top ) April  '09   " xfId="3322" xr:uid="{00000000-0005-0000-0000-0000E70C0000}"/>
    <cellStyle name="_Local employee salary 08-2007_performance report- June 08 ( R-1)_S &amp; B analysis (Top ) April  '09    2" xfId="3323" xr:uid="{00000000-0005-0000-0000-0000E80C0000}"/>
    <cellStyle name="_Local employee salary 08-2007_performance report- June 08 ( R-1)_S &amp; B analysis February'10 Unit-1  " xfId="3324" xr:uid="{00000000-0005-0000-0000-0000E90C0000}"/>
    <cellStyle name="_Local employee salary 08-2007_performance report- June 08 ( R-1)_S &amp; B analysis February'10 Unit-1   2" xfId="3325" xr:uid="{00000000-0005-0000-0000-0000EA0C0000}"/>
    <cellStyle name="_Local employee salary 08-2007_performance report- June 08 ( R-1)_S &amp; B analysis Feruary'10   " xfId="3326" xr:uid="{00000000-0005-0000-0000-0000EB0C0000}"/>
    <cellStyle name="_Local employee salary 08-2007_performance report- June 08 ( R-1)_S &amp; B analysis Feruary'10    2" xfId="3327" xr:uid="{00000000-0005-0000-0000-0000EC0C0000}"/>
    <cellStyle name="_Local employee salary 08-2007_performance report- June 08 ( R-1)_S &amp; B analysis January '10   " xfId="3328" xr:uid="{00000000-0005-0000-0000-0000ED0C0000}"/>
    <cellStyle name="_Local employee salary 08-2007_performance report- June 08 ( R-1)_S &amp; B analysis January '10    2" xfId="3329" xr:uid="{00000000-0005-0000-0000-0000EE0C0000}"/>
    <cellStyle name="_Local employee salary 08-2007_performance report- June 08 ( R-1)_S &amp; B analysis July'10 Unit-1 " xfId="6397" xr:uid="{00000000-0005-0000-0000-0000EF0C0000}"/>
    <cellStyle name="_Local employee salary 08-2007_performance report- June 08 ( R-1)_S &amp; B analysis July'10 Unit-3    " xfId="6398" xr:uid="{00000000-0005-0000-0000-0000F00C0000}"/>
    <cellStyle name="_Local employee salary 08-2007_performance report- June 08 ( R-1)_S &amp; B analysis June10 Unit-1 " xfId="6399" xr:uid="{00000000-0005-0000-0000-0000F10C0000}"/>
    <cellStyle name="_Local employee salary 08-2007_performance report- June 08 ( R-1)_S &amp; B analysis March 10 Unit-1  " xfId="3330" xr:uid="{00000000-0005-0000-0000-0000F20C0000}"/>
    <cellStyle name="_Local employee salary 08-2007_performance report- June 08 ( R-1)_S &amp; B analysis March 10 Unit-1   2" xfId="3331" xr:uid="{00000000-0005-0000-0000-0000F30C0000}"/>
    <cellStyle name="_Local employee salary 08-2007_performance report- June 08 ( R-1)_S &amp; B analysis May 10 Unit-1 " xfId="6400" xr:uid="{00000000-0005-0000-0000-0000F40C0000}"/>
    <cellStyle name="_Local employee salary 08-2007_performance report of Formate" xfId="3332" xr:uid="{00000000-0005-0000-0000-0000F50C0000}"/>
    <cellStyle name="_Local employee salary 08-2007_performance report of Formate 2" xfId="3333" xr:uid="{00000000-0005-0000-0000-0000F60C0000}"/>
    <cellStyle name="_Local employee salary 08-2007_PGCL S &amp; B analysis (Top )  May  '09  v1" xfId="3334" xr:uid="{00000000-0005-0000-0000-0000F70C0000}"/>
    <cellStyle name="_Local employee salary 08-2007_PGCL S &amp; B analysis (Top )  May  '09  v1 2" xfId="3335" xr:uid="{00000000-0005-0000-0000-0000F80C0000}"/>
    <cellStyle name="_Local employee salary 08-2007_PGCL S &amp; B analysis (Top ) April  '09  ( R-2 on 26th May)" xfId="3336" xr:uid="{00000000-0005-0000-0000-0000F90C0000}"/>
    <cellStyle name="_Local employee salary 08-2007_PGCL S &amp; B analysis (Top ) April  '09  ( R-2 on 26th May) 2" xfId="3337" xr:uid="{00000000-0005-0000-0000-0000FA0C0000}"/>
    <cellStyle name="_Local employee salary 08-2007_Production  performance-May,09" xfId="3338" xr:uid="{00000000-0005-0000-0000-0000FB0C0000}"/>
    <cellStyle name="_Local employee salary 08-2007_Production  performance-May,09 2" xfId="3339" xr:uid="{00000000-0005-0000-0000-0000FC0C0000}"/>
    <cellStyle name="_Local employee salary 08-2007_Projection of Cash Flow Based on Performance Report" xfId="3340" xr:uid="{00000000-0005-0000-0000-0000FD0C0000}"/>
    <cellStyle name="_Local employee salary 08-2007_Projection of Cash Flow Based on Performance Report 2" xfId="3341" xr:uid="{00000000-0005-0000-0000-0000FE0C0000}"/>
    <cellStyle name="_Local employee salary 08-2007_Projection of Cash Flow Based on Performance Report_MIS For the Month Of Aug_09" xfId="3342" xr:uid="{00000000-0005-0000-0000-0000FF0C0000}"/>
    <cellStyle name="_Local employee salary 08-2007_Projection of Cash Flow Based on Performance Report_MIS For the Month Of Aug_09 2" xfId="3343" xr:uid="{00000000-0005-0000-0000-0000000D0000}"/>
    <cellStyle name="_Local employee salary 08-2007_Projection of Cash Flow Based on Performance Report_MIS For the Month Of DEC_09" xfId="3344" xr:uid="{00000000-0005-0000-0000-0000010D0000}"/>
    <cellStyle name="_Local employee salary 08-2007_Projection of Cash Flow Based on Performance Report_MIS For the Month Of DEC_09 2" xfId="3345" xr:uid="{00000000-0005-0000-0000-0000020D0000}"/>
    <cellStyle name="_Local employee salary 08-2007_Projection of Cash Flow Based on Performance Report_MIS For the Month Of Sep_09" xfId="3346" xr:uid="{00000000-0005-0000-0000-0000030D0000}"/>
    <cellStyle name="_Local employee salary 08-2007_Projection of Cash Flow Based on Performance Report_MIS For the Month Of Sep_09 2" xfId="3347" xr:uid="{00000000-0005-0000-0000-0000040D0000}"/>
    <cellStyle name="_Local employee salary 08-2007_Provisional  Interst August  '09 " xfId="1332" xr:uid="{00000000-0005-0000-0000-0000050D0000}"/>
    <cellStyle name="_Local employee salary 08-2007_Provisional  Interst August  '09  2" xfId="3348" xr:uid="{00000000-0005-0000-0000-0000060D0000}"/>
    <cellStyle name="_Local employee salary 08-2007_Provisional  Interst August  '09 _Addition Fixed Assets" xfId="1333" xr:uid="{00000000-0005-0000-0000-0000070D0000}"/>
    <cellStyle name="_Local employee salary 08-2007_Provisional  Interst August  '09 _Book2" xfId="1334" xr:uid="{00000000-0005-0000-0000-0000080D0000}"/>
    <cellStyle name="_Local employee salary 08-2007_Provisional  Interst August  '09 _Closing Stock of 31st August'10" xfId="1335" xr:uid="{00000000-0005-0000-0000-0000090D0000}"/>
    <cellStyle name="_Local employee salary 08-2007_Provisional  Interst August  '09 _Copy of Fabrics Closing Stock of 09-10" xfId="1336" xr:uid="{00000000-0005-0000-0000-00000A0D0000}"/>
    <cellStyle name="_Local employee salary 08-2007_Provisional  Interst August  '09 _Financial Statement - EGMCL 30th  June'10(New)" xfId="1337" xr:uid="{00000000-0005-0000-0000-00000B0D0000}"/>
    <cellStyle name="_Local employee salary 08-2007_Provisional  Interst August  '09 _Financial Statement - EGMCL 30th Sep '2010" xfId="1338" xr:uid="{00000000-0005-0000-0000-00000C0D0000}"/>
    <cellStyle name="_Local employee salary 08-2007_Provisional  Interst August  '09 _Financial Statement - EGMCL dated 17.06.10" xfId="1339" xr:uid="{00000000-0005-0000-0000-00000D0D0000}"/>
    <cellStyle name="_Local employee salary 08-2007_Provisional  Interst August  '09 _Financial Statement - EGMCL May'10" xfId="1340" xr:uid="{00000000-0005-0000-0000-00000E0D0000}"/>
    <cellStyle name="_Local employee salary 08-2007_Provisional  Interst August  '09 _Import Register (Unit-1)" xfId="3349" xr:uid="{00000000-0005-0000-0000-00000F0D0000}"/>
    <cellStyle name="_Local employee salary 08-2007_Provisional  Interst August  '09 _Import Register (Unit-1) 2" xfId="3350" xr:uid="{00000000-0005-0000-0000-0000100D0000}"/>
    <cellStyle name="_Local employee salary 08-2007_Provisional  Interst August  '09 _Summary OF Stock " xfId="1341" xr:uid="{00000000-0005-0000-0000-0000110D0000}"/>
    <cellStyle name="_Local employee salary 08-2007_Provisional  Interst August  '09 _Summary OF Stock _Addition Fixed Assets" xfId="1342" xr:uid="{00000000-0005-0000-0000-0000120D0000}"/>
    <cellStyle name="_Local employee salary 08-2007_Provisional  Interst August  '09 _Summary OF Stock _Book2" xfId="1343" xr:uid="{00000000-0005-0000-0000-0000130D0000}"/>
    <cellStyle name="_Local employee salary 08-2007_Provisional  Interst August  '09 _Summary OF Stock _Closing Stock of 31st August'10" xfId="1344" xr:uid="{00000000-0005-0000-0000-0000140D0000}"/>
    <cellStyle name="_Local employee salary 08-2007_Provisional  Interst August  '09 _Summary OF Stock _Copy of Fabrics Closing Stock of 09-10" xfId="1345" xr:uid="{00000000-0005-0000-0000-0000150D0000}"/>
    <cellStyle name="_Local employee salary 08-2007_Provisional  Interst August  '09 _Summary OF Stock _Financial Statement - EGMCL 30th  June'10(New)" xfId="1346" xr:uid="{00000000-0005-0000-0000-0000160D0000}"/>
    <cellStyle name="_Local employee salary 08-2007_Provisional  Interst August  '09 _Summary OF Stock _Financial Statement - EGMCL 30th Sep '2010" xfId="1347" xr:uid="{00000000-0005-0000-0000-0000170D0000}"/>
    <cellStyle name="_Local employee salary 08-2007_Provisional  Interst August  '09 _Transit" xfId="1348" xr:uid="{00000000-0005-0000-0000-0000180D0000}"/>
    <cellStyle name="_Local employee salary 08-2007_Provisional  Interst August  '09 _TrialBal 30th June '10-2" xfId="1349" xr:uid="{00000000-0005-0000-0000-0000190D0000}"/>
    <cellStyle name="_Local employee salary 08-2007_S &amp; B" xfId="3351" xr:uid="{00000000-0005-0000-0000-00001A0D0000}"/>
    <cellStyle name="_Local employee salary 08-2007_S &amp; B 2" xfId="3352" xr:uid="{00000000-0005-0000-0000-00001B0D0000}"/>
    <cellStyle name="_Local employee salary 08-2007_S &amp; B analysis (Top ) April  '09   " xfId="3353" xr:uid="{00000000-0005-0000-0000-00001C0D0000}"/>
    <cellStyle name="_Local employee salary 08-2007_S &amp; B analysis (Top ) April  '09    2" xfId="3354" xr:uid="{00000000-0005-0000-0000-00001D0D0000}"/>
    <cellStyle name="_Local employee salary 08-2007_S &amp; B analysis February'10 Unit-1  " xfId="3355" xr:uid="{00000000-0005-0000-0000-00001E0D0000}"/>
    <cellStyle name="_Local employee salary 08-2007_S &amp; B analysis February'10 Unit-1   2" xfId="3356" xr:uid="{00000000-0005-0000-0000-00001F0D0000}"/>
    <cellStyle name="_Local employee salary 08-2007_S &amp; B analysis Feruary'10   " xfId="3357" xr:uid="{00000000-0005-0000-0000-0000200D0000}"/>
    <cellStyle name="_Local employee salary 08-2007_S &amp; B analysis Feruary'10    2" xfId="3358" xr:uid="{00000000-0005-0000-0000-0000210D0000}"/>
    <cellStyle name="_Local employee salary 08-2007_S &amp; B analysis January '10   " xfId="3359" xr:uid="{00000000-0005-0000-0000-0000220D0000}"/>
    <cellStyle name="_Local employee salary 08-2007_S &amp; B analysis January '10    2" xfId="3360" xr:uid="{00000000-0005-0000-0000-0000230D0000}"/>
    <cellStyle name="_Local employee salary 08-2007_S &amp; B analysis July'10 Unit-1 " xfId="6401" xr:uid="{00000000-0005-0000-0000-0000240D0000}"/>
    <cellStyle name="_Local employee salary 08-2007_S &amp; B analysis July'10 Unit-3    " xfId="6402" xr:uid="{00000000-0005-0000-0000-0000250D0000}"/>
    <cellStyle name="_Local employee salary 08-2007_S &amp; B analysis June10 Unit-1 " xfId="6403" xr:uid="{00000000-0005-0000-0000-0000260D0000}"/>
    <cellStyle name="_Local employee salary 08-2007_S &amp; B analysis March 10 Unit-1  " xfId="3361" xr:uid="{00000000-0005-0000-0000-0000270D0000}"/>
    <cellStyle name="_Local employee salary 08-2007_S &amp; B analysis March 10 Unit-1   2" xfId="3362" xr:uid="{00000000-0005-0000-0000-0000280D0000}"/>
    <cellStyle name="_Local employee salary 08-2007_S &amp; B analysis May 10 Unit-1 " xfId="6404" xr:uid="{00000000-0005-0000-0000-0000290D0000}"/>
    <cellStyle name="_Local employee salary 08-2007_Summary OF Stock " xfId="1350" xr:uid="{00000000-0005-0000-0000-00002A0D0000}"/>
    <cellStyle name="_Local employee salary 08-2007_Summary OF Stock _Addition Fixed Assets" xfId="1351" xr:uid="{00000000-0005-0000-0000-00002B0D0000}"/>
    <cellStyle name="_Local employee salary 08-2007_Summary OF Stock _Book2" xfId="1352" xr:uid="{00000000-0005-0000-0000-00002C0D0000}"/>
    <cellStyle name="_Local employee salary 08-2007_Summary OF Stock _Closing Stock of 31st August'10" xfId="1353" xr:uid="{00000000-0005-0000-0000-00002D0D0000}"/>
    <cellStyle name="_Local employee salary 08-2007_Summary OF Stock _Copy of Fabrics Closing Stock of 09-10" xfId="1354" xr:uid="{00000000-0005-0000-0000-00002E0D0000}"/>
    <cellStyle name="_Local employee salary 08-2007_Summary OF Stock _Financial Statement - EGMCL 30th  June'10(New)" xfId="1355" xr:uid="{00000000-0005-0000-0000-00002F0D0000}"/>
    <cellStyle name="_Local employee salary 08-2007_Summary OF Stock _Financial Statement - EGMCL 30th Sep '2010" xfId="1356" xr:uid="{00000000-0005-0000-0000-0000300D0000}"/>
    <cellStyle name="_Local employee salary 08-2007_Transit" xfId="1357" xr:uid="{00000000-0005-0000-0000-0000310D0000}"/>
    <cellStyle name="_Local employee salary 08-2007_TrialBal 30th June '10-2" xfId="1358" xr:uid="{00000000-0005-0000-0000-0000320D0000}"/>
    <cellStyle name="_Local employee salary 08-2007_Washing" xfId="1359" xr:uid="{00000000-0005-0000-0000-0000330D0000}"/>
    <cellStyle name="_Local employee salary 08-2007_Washing 2" xfId="3363" xr:uid="{00000000-0005-0000-0000-0000340D0000}"/>
    <cellStyle name="_Manufacturing Forecast Tool v1.0.0.0 With Aggregation Fix" xfId="3364" xr:uid="{00000000-0005-0000-0000-0000350D0000}"/>
    <cellStyle name="_Nov New employee" xfId="1360" xr:uid="{00000000-0005-0000-0000-0000360D0000}"/>
    <cellStyle name="_Nov New employee 2" xfId="3365" xr:uid="{00000000-0005-0000-0000-0000370D0000}"/>
    <cellStyle name="_Nov New employee_~5419312" xfId="6405" xr:uid="{00000000-0005-0000-0000-0000380D0000}"/>
    <cellStyle name="_Nov New employee_~5419312 2" xfId="7820" xr:uid="{00000000-0005-0000-0000-0000390D0000}"/>
    <cellStyle name="_Nov New employee_~5419312_BANK POSITION FOR ALL BANK ( CITI, HSBC &amp; SCB )" xfId="6406" xr:uid="{00000000-0005-0000-0000-00003A0D0000}"/>
    <cellStyle name="_Nov New employee_~5419312_BANK POSITION FOR ALL BANK ( CITI, HSBC &amp; SCB ) 2" xfId="6407" xr:uid="{00000000-0005-0000-0000-00003B0D0000}"/>
    <cellStyle name="_Nov New employee_~5419312_BANK POSITION FOR ALL BANK ( CITI, HSBC &amp; SCB ) 3" xfId="6408" xr:uid="{00000000-0005-0000-0000-00003C0D0000}"/>
    <cellStyle name="_Nov New employee_~5419312_BANK POSITION FOR ALL BANK ( CITI, HSBC , SCB &amp; EBL )" xfId="6409" xr:uid="{00000000-0005-0000-0000-00003D0D0000}"/>
    <cellStyle name="_Nov New employee_~5419312_BANK POSITION FOR ALL BANK ( CITI, HSBC , SCB &amp; EBL ) 2" xfId="7821" xr:uid="{00000000-0005-0000-0000-00003E0D0000}"/>
    <cellStyle name="_Nov New employee_~5419312_BANK POSITION FOR ALL BANK ( CITI, HSBC , SCB &amp; EBL )_1" xfId="7822" xr:uid="{00000000-0005-0000-0000-00003F0D0000}"/>
    <cellStyle name="_Nov New employee_~5419312_BANK POSITION FOR ALL BANK ( CITI, HSBC , SCB &amp; EBL )_1 2" xfId="7823" xr:uid="{00000000-0005-0000-0000-0000400D0000}"/>
    <cellStyle name="_Nov New employee_~5419312_BANK POSITION FOR ALL BANK ( CITI, HSBC , SCB &amp; EBL )_Copy of HSBC MOB  Month of April ,2012 ( Final )" xfId="7824" xr:uid="{00000000-0005-0000-0000-0000410D0000}"/>
    <cellStyle name="_Nov New employee_~5419312_BANK POSITION FOR ALL BANK ( CITI, HSBC , SCB &amp; EBL )_Copy of HSBC MOB  Month of April ,2012 ( Final ) 2" xfId="7825" xr:uid="{00000000-0005-0000-0000-0000420D0000}"/>
    <cellStyle name="_Nov New employee_~5419312_BANK POSITION FOR ALL BANK ( CITI, HSBC , SCB &amp; EBL )_SCB MOB Month Of May  ,2012 - ( Final )" xfId="7826" xr:uid="{00000000-0005-0000-0000-0000430D0000}"/>
    <cellStyle name="_Nov New employee_~5419312_BANK POSITION FOR ALL BANK ( CITI, HSBC , SCB &amp; EBL )_SCB MOB Month Of May  ,2012 - ( Final ) 2" xfId="7827" xr:uid="{00000000-0005-0000-0000-0000440D0000}"/>
    <cellStyle name="_Nov New employee_~5419312_BANK POSITION FOR ALL BANK ( CITI, HSBC , SCB &amp; EBL )-1" xfId="7828" xr:uid="{00000000-0005-0000-0000-0000450D0000}"/>
    <cellStyle name="_Nov New employee_~5419312_BANK POSITION FOR ALL BANK ( CITI, HSBC , SCB &amp; EBL )-1 2" xfId="7829" xr:uid="{00000000-0005-0000-0000-0000460D0000}"/>
    <cellStyle name="_Nov New employee_~5419312_Citi MOB - June, 2011 ( Final )- REVISED" xfId="6410" xr:uid="{00000000-0005-0000-0000-0000470D0000}"/>
    <cellStyle name="_Nov New employee_~5419312_CITI MOB  Month of December 2011- Final" xfId="6411" xr:uid="{00000000-0005-0000-0000-0000480D0000}"/>
    <cellStyle name="_Nov New employee_~5419312_Copy of HSBC MOB  Month of April ,2012 ( Final )" xfId="7830" xr:uid="{00000000-0005-0000-0000-0000490D0000}"/>
    <cellStyle name="_Nov New employee_~5419312_Copy of HSBC MOB  Month of April ,2012 ( Final ) 2" xfId="7831" xr:uid="{00000000-0005-0000-0000-00004A0D0000}"/>
    <cellStyle name="_Nov New employee_~5419312_EGMCL-FUND-PLAN-CITI" xfId="6412" xr:uid="{00000000-0005-0000-0000-00004B0D0000}"/>
    <cellStyle name="_Nov New employee_~5419312_EGMCL-FUND-PLAN-CITI -1" xfId="6413" xr:uid="{00000000-0005-0000-0000-00004C0D0000}"/>
    <cellStyle name="_Nov New employee_~5419312_EGMCL-FUND-PLAN-CITI -1 2" xfId="6414" xr:uid="{00000000-0005-0000-0000-00004D0D0000}"/>
    <cellStyle name="_Nov New employee_~5419312_EGMCL-FUND-PLAN-CITI -1 3" xfId="6415" xr:uid="{00000000-0005-0000-0000-00004E0D0000}"/>
    <cellStyle name="_Nov New employee_~5419312_EGMCL-FUND-PLAN-CITI_1" xfId="6416" xr:uid="{00000000-0005-0000-0000-00004F0D0000}"/>
    <cellStyle name="_Nov New employee_~5419312_EGMCL-FUND-PLAN-CITI_1 2" xfId="6417" xr:uid="{00000000-0005-0000-0000-0000500D0000}"/>
    <cellStyle name="_Nov New employee_~5419312_EGMCL-FUND-PLAN-CITI_1 3" xfId="6418" xr:uid="{00000000-0005-0000-0000-0000510D0000}"/>
    <cellStyle name="_Nov New employee_~5419312_EGMCL-FUND-PLAN-CITI_Citi MOB - June, 2011 ( Final )- REVISED" xfId="6419" xr:uid="{00000000-0005-0000-0000-0000520D0000}"/>
    <cellStyle name="_Nov New employee_~5419312_June Export" xfId="6420" xr:uid="{00000000-0005-0000-0000-0000530D0000}"/>
    <cellStyle name="_Nov New employee_~5419312_June Export 2" xfId="6421" xr:uid="{00000000-0005-0000-0000-0000540D0000}"/>
    <cellStyle name="_Nov New employee_~5419312_June Export 3" xfId="6422" xr:uid="{00000000-0005-0000-0000-0000550D0000}"/>
    <cellStyle name="_Nov New employee_~5419312_June Import" xfId="6423" xr:uid="{00000000-0005-0000-0000-0000560D0000}"/>
    <cellStyle name="_Nov New employee_~5419312_June Import 2" xfId="6424" xr:uid="{00000000-0005-0000-0000-0000570D0000}"/>
    <cellStyle name="_Nov New employee_~5419312_June Import 3" xfId="6425" xr:uid="{00000000-0005-0000-0000-0000580D0000}"/>
    <cellStyle name="_Nov New employee_~5419312_SCB MOB Month Of May  ,2012 - ( Final )" xfId="7832" xr:uid="{00000000-0005-0000-0000-0000590D0000}"/>
    <cellStyle name="_Nov New employee_~5419312_SCB MOB Month Of May  ,2012 - ( Final ) 2" xfId="7833" xr:uid="{00000000-0005-0000-0000-00005A0D0000}"/>
    <cellStyle name="_Nov New employee_~7314120" xfId="6426" xr:uid="{00000000-0005-0000-0000-00005B0D0000}"/>
    <cellStyle name="_Nov New employee_~7314120 2" xfId="7834" xr:uid="{00000000-0005-0000-0000-00005C0D0000}"/>
    <cellStyle name="_Nov New employee_~7314120_BANK POSITION FOR ALL BANK ( CITI, HSBC &amp; SCB )" xfId="6427" xr:uid="{00000000-0005-0000-0000-00005D0D0000}"/>
    <cellStyle name="_Nov New employee_~7314120_BANK POSITION FOR ALL BANK ( CITI, HSBC &amp; SCB ) 2" xfId="6428" xr:uid="{00000000-0005-0000-0000-00005E0D0000}"/>
    <cellStyle name="_Nov New employee_~7314120_BANK POSITION FOR ALL BANK ( CITI, HSBC &amp; SCB ) 3" xfId="6429" xr:uid="{00000000-0005-0000-0000-00005F0D0000}"/>
    <cellStyle name="_Nov New employee_~7314120_BANK POSITION FOR ALL BANK ( CITI, HSBC , SCB &amp; EBL )" xfId="6430" xr:uid="{00000000-0005-0000-0000-0000600D0000}"/>
    <cellStyle name="_Nov New employee_~7314120_BANK POSITION FOR ALL BANK ( CITI, HSBC , SCB &amp; EBL ) 2" xfId="7835" xr:uid="{00000000-0005-0000-0000-0000610D0000}"/>
    <cellStyle name="_Nov New employee_~7314120_Citi MOB - June, 2011 ( Final )- REVISED" xfId="6431" xr:uid="{00000000-0005-0000-0000-0000620D0000}"/>
    <cellStyle name="_Nov New employee_~7314120_CITI MOB  Month of December 2011- Final" xfId="6432" xr:uid="{00000000-0005-0000-0000-0000630D0000}"/>
    <cellStyle name="_Nov New employee_~7314120_EGMCL-FUND-PLAN-CITI" xfId="6433" xr:uid="{00000000-0005-0000-0000-0000640D0000}"/>
    <cellStyle name="_Nov New employee_~7314120_EGMCL-FUND-PLAN-CITI -1" xfId="6434" xr:uid="{00000000-0005-0000-0000-0000650D0000}"/>
    <cellStyle name="_Nov New employee_~7314120_EGMCL-FUND-PLAN-CITI -1 2" xfId="6435" xr:uid="{00000000-0005-0000-0000-0000660D0000}"/>
    <cellStyle name="_Nov New employee_~7314120_EGMCL-FUND-PLAN-CITI -1 3" xfId="6436" xr:uid="{00000000-0005-0000-0000-0000670D0000}"/>
    <cellStyle name="_Nov New employee_~7314120_EGMCL-FUND-PLAN-CITI 2" xfId="6437" xr:uid="{00000000-0005-0000-0000-0000680D0000}"/>
    <cellStyle name="_Nov New employee_~7314120_EGMCL-FUND-PLAN-CITI 3" xfId="6438" xr:uid="{00000000-0005-0000-0000-0000690D0000}"/>
    <cellStyle name="_Nov New employee_~7314120_EGMCL-FUND-PLAN-CITI 4" xfId="7836" xr:uid="{00000000-0005-0000-0000-00006A0D0000}"/>
    <cellStyle name="_Nov New employee_~7314120_June Export" xfId="6439" xr:uid="{00000000-0005-0000-0000-00006B0D0000}"/>
    <cellStyle name="_Nov New employee_~7314120_June Export 2" xfId="6440" xr:uid="{00000000-0005-0000-0000-00006C0D0000}"/>
    <cellStyle name="_Nov New employee_~7314120_June Export 3" xfId="6441" xr:uid="{00000000-0005-0000-0000-00006D0D0000}"/>
    <cellStyle name="_Nov New employee_~7314120_June Import" xfId="6442" xr:uid="{00000000-0005-0000-0000-00006E0D0000}"/>
    <cellStyle name="_Nov New employee_~7314120_June Import 2" xfId="6443" xr:uid="{00000000-0005-0000-0000-00006F0D0000}"/>
    <cellStyle name="_Nov New employee_~7314120_June Import 3" xfId="6444" xr:uid="{00000000-0005-0000-0000-0000700D0000}"/>
    <cellStyle name="_Nov New employee_~7507028" xfId="6445" xr:uid="{00000000-0005-0000-0000-0000710D0000}"/>
    <cellStyle name="_Nov New employee_~7507028 2" xfId="7837" xr:uid="{00000000-0005-0000-0000-0000720D0000}"/>
    <cellStyle name="_Nov New employee_~7507028_BANK POSITION FOR ALL BANK ( CITI, HSBC &amp; SCB )" xfId="6446" xr:uid="{00000000-0005-0000-0000-0000730D0000}"/>
    <cellStyle name="_Nov New employee_~7507028_BANK POSITION FOR ALL BANK ( CITI, HSBC &amp; SCB ) 2" xfId="6447" xr:uid="{00000000-0005-0000-0000-0000740D0000}"/>
    <cellStyle name="_Nov New employee_~7507028_BANK POSITION FOR ALL BANK ( CITI, HSBC &amp; SCB ) 3" xfId="6448" xr:uid="{00000000-0005-0000-0000-0000750D0000}"/>
    <cellStyle name="_Nov New employee_~7507028_BANK POSITION FOR ALL BANK ( CITI, HSBC , SCB &amp; EBL )" xfId="6449" xr:uid="{00000000-0005-0000-0000-0000760D0000}"/>
    <cellStyle name="_Nov New employee_~7507028_BANK POSITION FOR ALL BANK ( CITI, HSBC , SCB &amp; EBL ) 2" xfId="7838" xr:uid="{00000000-0005-0000-0000-0000770D0000}"/>
    <cellStyle name="_Nov New employee_~7507028_Citi MOB - June, 2011 ( Final )- REVISED" xfId="6450" xr:uid="{00000000-0005-0000-0000-0000780D0000}"/>
    <cellStyle name="_Nov New employee_~7507028_CITI MOB  Month of December 2011- Final" xfId="6451" xr:uid="{00000000-0005-0000-0000-0000790D0000}"/>
    <cellStyle name="_Nov New employee_~7507028_EGMCL-FUND-PLAN-CITI" xfId="6452" xr:uid="{00000000-0005-0000-0000-00007A0D0000}"/>
    <cellStyle name="_Nov New employee_~7507028_EGMCL-FUND-PLAN-CITI -1" xfId="6453" xr:uid="{00000000-0005-0000-0000-00007B0D0000}"/>
    <cellStyle name="_Nov New employee_~7507028_EGMCL-FUND-PLAN-CITI -1 2" xfId="6454" xr:uid="{00000000-0005-0000-0000-00007C0D0000}"/>
    <cellStyle name="_Nov New employee_~7507028_EGMCL-FUND-PLAN-CITI -1 3" xfId="6455" xr:uid="{00000000-0005-0000-0000-00007D0D0000}"/>
    <cellStyle name="_Nov New employee_~7507028_EGMCL-FUND-PLAN-CITI 2" xfId="6456" xr:uid="{00000000-0005-0000-0000-00007E0D0000}"/>
    <cellStyle name="_Nov New employee_~7507028_EGMCL-FUND-PLAN-CITI 3" xfId="6457" xr:uid="{00000000-0005-0000-0000-00007F0D0000}"/>
    <cellStyle name="_Nov New employee_~7507028_EGMCL-FUND-PLAN-CITI 4" xfId="7839" xr:uid="{00000000-0005-0000-0000-0000800D0000}"/>
    <cellStyle name="_Nov New employee_~7507028_June Export" xfId="6458" xr:uid="{00000000-0005-0000-0000-0000810D0000}"/>
    <cellStyle name="_Nov New employee_~7507028_June Export 2" xfId="6459" xr:uid="{00000000-0005-0000-0000-0000820D0000}"/>
    <cellStyle name="_Nov New employee_~7507028_June Export 3" xfId="6460" xr:uid="{00000000-0005-0000-0000-0000830D0000}"/>
    <cellStyle name="_Nov New employee_~7507028_June Import" xfId="6461" xr:uid="{00000000-0005-0000-0000-0000840D0000}"/>
    <cellStyle name="_Nov New employee_~7507028_June Import 2" xfId="6462" xr:uid="{00000000-0005-0000-0000-0000850D0000}"/>
    <cellStyle name="_Nov New employee_~7507028_June Import 3" xfId="6463" xr:uid="{00000000-0005-0000-0000-0000860D0000}"/>
    <cellStyle name="_Nov New employee_~8003395" xfId="3366" xr:uid="{00000000-0005-0000-0000-0000870D0000}"/>
    <cellStyle name="_Nov New employee_~8003395 2" xfId="3367" xr:uid="{00000000-0005-0000-0000-0000880D0000}"/>
    <cellStyle name="_Nov New employee_~8003395_Incentive  Budget Control August'09 " xfId="3368" xr:uid="{00000000-0005-0000-0000-0000890D0000}"/>
    <cellStyle name="_Nov New employee_~8003395_Incentive  Budget Control August'09  2" xfId="3369" xr:uid="{00000000-0005-0000-0000-00008A0D0000}"/>
    <cellStyle name="_Nov New employee_~8003395_PGCL S &amp; B analysis (Top )  May  '09  v1" xfId="3370" xr:uid="{00000000-0005-0000-0000-00008B0D0000}"/>
    <cellStyle name="_Nov New employee_~8003395_PGCL S &amp; B analysis (Top )  May  '09  v1 2" xfId="3371" xr:uid="{00000000-0005-0000-0000-00008C0D0000}"/>
    <cellStyle name="_Nov New employee_~8003395_PGCL S &amp; B analysis (Top ) April  '09  ( R-2 on 26th May)" xfId="3372" xr:uid="{00000000-0005-0000-0000-00008D0D0000}"/>
    <cellStyle name="_Nov New employee_~8003395_PGCL S &amp; B analysis (Top ) April  '09  ( R-2 on 26th May) 2" xfId="3373" xr:uid="{00000000-0005-0000-0000-00008E0D0000}"/>
    <cellStyle name="_Nov New employee_~8003395_S &amp; B" xfId="3374" xr:uid="{00000000-0005-0000-0000-00008F0D0000}"/>
    <cellStyle name="_Nov New employee_~8003395_S &amp; B 2" xfId="3375" xr:uid="{00000000-0005-0000-0000-0000900D0000}"/>
    <cellStyle name="_Nov New employee_~8003395_S &amp; B analysis (Top ) April  '09   " xfId="3376" xr:uid="{00000000-0005-0000-0000-0000910D0000}"/>
    <cellStyle name="_Nov New employee_~8003395_S &amp; B analysis (Top ) April  '09    2" xfId="3377" xr:uid="{00000000-0005-0000-0000-0000920D0000}"/>
    <cellStyle name="_Nov New employee_~8003395_S &amp; B analysis February'10 Unit-1  " xfId="3378" xr:uid="{00000000-0005-0000-0000-0000930D0000}"/>
    <cellStyle name="_Nov New employee_~8003395_S &amp; B analysis February'10 Unit-1   2" xfId="3379" xr:uid="{00000000-0005-0000-0000-0000940D0000}"/>
    <cellStyle name="_Nov New employee_~8003395_S &amp; B analysis Feruary'10   " xfId="3380" xr:uid="{00000000-0005-0000-0000-0000950D0000}"/>
    <cellStyle name="_Nov New employee_~8003395_S &amp; B analysis Feruary'10    2" xfId="3381" xr:uid="{00000000-0005-0000-0000-0000960D0000}"/>
    <cellStyle name="_Nov New employee_~8003395_S &amp; B analysis January '10   " xfId="3382" xr:uid="{00000000-0005-0000-0000-0000970D0000}"/>
    <cellStyle name="_Nov New employee_~8003395_S &amp; B analysis January '10    2" xfId="3383" xr:uid="{00000000-0005-0000-0000-0000980D0000}"/>
    <cellStyle name="_Nov New employee_~8003395_S &amp; B analysis July'10 Unit-1 " xfId="6464" xr:uid="{00000000-0005-0000-0000-0000990D0000}"/>
    <cellStyle name="_Nov New employee_~8003395_S &amp; B analysis July'10 Unit-3    " xfId="6465" xr:uid="{00000000-0005-0000-0000-00009A0D0000}"/>
    <cellStyle name="_Nov New employee_~8003395_S &amp; B analysis June10 Unit-1 " xfId="6466" xr:uid="{00000000-0005-0000-0000-00009B0D0000}"/>
    <cellStyle name="_Nov New employee_~8003395_S &amp; B analysis March 10 Unit-1  " xfId="3384" xr:uid="{00000000-0005-0000-0000-00009C0D0000}"/>
    <cellStyle name="_Nov New employee_~8003395_S &amp; B analysis March 10 Unit-1   2" xfId="3385" xr:uid="{00000000-0005-0000-0000-00009D0D0000}"/>
    <cellStyle name="_Nov New employee_~8003395_S &amp; B analysis May 10 Unit-1 " xfId="6467" xr:uid="{00000000-0005-0000-0000-00009E0D0000}"/>
    <cellStyle name="_Nov New employee_~8749959" xfId="3386" xr:uid="{00000000-0005-0000-0000-00009F0D0000}"/>
    <cellStyle name="_Nov New employee_~8749959 2" xfId="3387" xr:uid="{00000000-0005-0000-0000-0000A00D0000}"/>
    <cellStyle name="_Nov New employee_~9014545" xfId="1361" xr:uid="{00000000-0005-0000-0000-0000A10D0000}"/>
    <cellStyle name="_Nov New employee_~9402871" xfId="3388" xr:uid="{00000000-0005-0000-0000-0000A20D0000}"/>
    <cellStyle name="_Nov New employee_~9402871 2" xfId="8200" xr:uid="{00000000-0005-0000-0000-0000A30D0000}"/>
    <cellStyle name="_Nov New employee_~9402871 3" xfId="8201" xr:uid="{00000000-0005-0000-0000-0000A40D0000}"/>
    <cellStyle name="_Nov New employee_~9711529" xfId="3389" xr:uid="{00000000-0005-0000-0000-0000A50D0000}"/>
    <cellStyle name="_Nov New employee_Addition Fixed Assets" xfId="1362" xr:uid="{00000000-0005-0000-0000-0000A60D0000}"/>
    <cellStyle name="_Nov New employee_Bank  Statement-CITI" xfId="6468" xr:uid="{00000000-0005-0000-0000-0000A70D0000}"/>
    <cellStyle name="_Nov New employee_Bank  Statement-CITI 2" xfId="7840" xr:uid="{00000000-0005-0000-0000-0000A80D0000}"/>
    <cellStyle name="_Nov New employee_Bank  Statement-CITI_BANK POSITION FOR ALL BANK ( CITI, HSBC &amp; SCB )" xfId="6469" xr:uid="{00000000-0005-0000-0000-0000A90D0000}"/>
    <cellStyle name="_Nov New employee_Bank  Statement-CITI_BANK POSITION FOR ALL BANK ( CITI, HSBC &amp; SCB ) 2" xfId="6470" xr:uid="{00000000-0005-0000-0000-0000AA0D0000}"/>
    <cellStyle name="_Nov New employee_Bank  Statement-CITI_BANK POSITION FOR ALL BANK ( CITI, HSBC &amp; SCB ) 3" xfId="6471" xr:uid="{00000000-0005-0000-0000-0000AB0D0000}"/>
    <cellStyle name="_Nov New employee_Bank  Statement-CITI_BANK POSITION FOR ALL BANK ( CITI, HSBC , SCB &amp; EBL )" xfId="6472" xr:uid="{00000000-0005-0000-0000-0000AC0D0000}"/>
    <cellStyle name="_Nov New employee_Bank  Statement-CITI_BANK POSITION FOR ALL BANK ( CITI, HSBC , SCB &amp; EBL ) 2" xfId="7841" xr:uid="{00000000-0005-0000-0000-0000AD0D0000}"/>
    <cellStyle name="_Nov New employee_Bank  Statement-CITI_Citi MOB - June, 2011 ( Final )- REVISED" xfId="6473" xr:uid="{00000000-0005-0000-0000-0000AE0D0000}"/>
    <cellStyle name="_Nov New employee_Bank  Statement-CITI_CITI MOB  Month of December 2011- Final" xfId="6474" xr:uid="{00000000-0005-0000-0000-0000AF0D0000}"/>
    <cellStyle name="_Nov New employee_Bank  Statement-CITI_EGMCL-FUND-PLAN-CITI" xfId="6475" xr:uid="{00000000-0005-0000-0000-0000B00D0000}"/>
    <cellStyle name="_Nov New employee_Bank  Statement-CITI_EGMCL-FUND-PLAN-CITI -1" xfId="6476" xr:uid="{00000000-0005-0000-0000-0000B10D0000}"/>
    <cellStyle name="_Nov New employee_Bank  Statement-CITI_EGMCL-FUND-PLAN-CITI -1 2" xfId="6477" xr:uid="{00000000-0005-0000-0000-0000B20D0000}"/>
    <cellStyle name="_Nov New employee_Bank  Statement-CITI_EGMCL-FUND-PLAN-CITI -1 3" xfId="6478" xr:uid="{00000000-0005-0000-0000-0000B30D0000}"/>
    <cellStyle name="_Nov New employee_Bank  Statement-CITI_EGMCL-FUND-PLAN-CITI 2" xfId="6479" xr:uid="{00000000-0005-0000-0000-0000B40D0000}"/>
    <cellStyle name="_Nov New employee_Bank  Statement-CITI_EGMCL-FUND-PLAN-CITI 3" xfId="6480" xr:uid="{00000000-0005-0000-0000-0000B50D0000}"/>
    <cellStyle name="_Nov New employee_Bank  Statement-CITI_EGMCL-FUND-PLAN-CITI 4" xfId="7842" xr:uid="{00000000-0005-0000-0000-0000B60D0000}"/>
    <cellStyle name="_Nov New employee_Bank  Statement-CITI_June Export" xfId="6481" xr:uid="{00000000-0005-0000-0000-0000B70D0000}"/>
    <cellStyle name="_Nov New employee_Bank  Statement-CITI_June Export 2" xfId="6482" xr:uid="{00000000-0005-0000-0000-0000B80D0000}"/>
    <cellStyle name="_Nov New employee_Bank  Statement-CITI_June Export 3" xfId="6483" xr:uid="{00000000-0005-0000-0000-0000B90D0000}"/>
    <cellStyle name="_Nov New employee_Bank  Statement-CITI_June Import" xfId="6484" xr:uid="{00000000-0005-0000-0000-0000BA0D0000}"/>
    <cellStyle name="_Nov New employee_Bank  Statement-CITI_June Import 2" xfId="6485" xr:uid="{00000000-0005-0000-0000-0000BB0D0000}"/>
    <cellStyle name="_Nov New employee_Bank  Statement-CITI_June Import 3" xfId="6486" xr:uid="{00000000-0005-0000-0000-0000BC0D0000}"/>
    <cellStyle name="_Nov New employee_Book1" xfId="1363" xr:uid="{00000000-0005-0000-0000-0000BD0D0000}"/>
    <cellStyle name="_Nov New employee_Book1_Addition Fixed Assets" xfId="1364" xr:uid="{00000000-0005-0000-0000-0000BE0D0000}"/>
    <cellStyle name="_Nov New employee_Book1_Book2" xfId="1365" xr:uid="{00000000-0005-0000-0000-0000BF0D0000}"/>
    <cellStyle name="_Nov New employee_Book1_Closing Stock of 31st August'10" xfId="1366" xr:uid="{00000000-0005-0000-0000-0000C00D0000}"/>
    <cellStyle name="_Nov New employee_Book1_Copy of Fabrics Closing Stock of 09-10" xfId="1367" xr:uid="{00000000-0005-0000-0000-0000C10D0000}"/>
    <cellStyle name="_Nov New employee_Book1_Financial Statement - EGMCL 30th  June'10(New)" xfId="1368" xr:uid="{00000000-0005-0000-0000-0000C20D0000}"/>
    <cellStyle name="_Nov New employee_Book1_Financial Statement - EGMCL 30th Sep '2010" xfId="1369" xr:uid="{00000000-0005-0000-0000-0000C30D0000}"/>
    <cellStyle name="_Nov New employee_Book2" xfId="1370" xr:uid="{00000000-0005-0000-0000-0000C40D0000}"/>
    <cellStyle name="_Nov New employee_Book2 2" xfId="3390" xr:uid="{00000000-0005-0000-0000-0000C50D0000}"/>
    <cellStyle name="_Nov New employee_Carton" xfId="3391" xr:uid="{00000000-0005-0000-0000-0000C60D0000}"/>
    <cellStyle name="_Nov New employee_Carton 2" xfId="3392" xr:uid="{00000000-0005-0000-0000-0000C70D0000}"/>
    <cellStyle name="_Nov New employee_Closing Stock of 31st August'10" xfId="1371" xr:uid="{00000000-0005-0000-0000-0000C80D0000}"/>
    <cellStyle name="_Nov New employee_combined  financial statement of  CIPL &amp; CFPL February 2010-hkg" xfId="3393" xr:uid="{00000000-0005-0000-0000-0000C90D0000}"/>
    <cellStyle name="_Nov New employee_Copy of Fabrics Closing Stock of 09-10" xfId="1372" xr:uid="{00000000-0005-0000-0000-0000CA0D0000}"/>
    <cellStyle name="_Nov New employee_Debtors may'10" xfId="1373" xr:uid="{00000000-0005-0000-0000-0000CB0D0000}"/>
    <cellStyle name="_Nov New employee_Debtors may'10_Addition Fixed Assets" xfId="1374" xr:uid="{00000000-0005-0000-0000-0000CC0D0000}"/>
    <cellStyle name="_Nov New employee_Debtors may'10_Book2" xfId="1375" xr:uid="{00000000-0005-0000-0000-0000CD0D0000}"/>
    <cellStyle name="_Nov New employee_Debtors may'10_Closing Stock of 31st August'10" xfId="1376" xr:uid="{00000000-0005-0000-0000-0000CE0D0000}"/>
    <cellStyle name="_Nov New employee_Debtors may'10_Copy of Fabrics Closing Stock of 09-10" xfId="1377" xr:uid="{00000000-0005-0000-0000-0000CF0D0000}"/>
    <cellStyle name="_Nov New employee_Debtors may'10_Financial Statement - EGMCL 30th  June'10(New)" xfId="1378" xr:uid="{00000000-0005-0000-0000-0000D00D0000}"/>
    <cellStyle name="_Nov New employee_Debtors may'10_Financial Statement - EGMCL 30th Sep '2010" xfId="1379" xr:uid="{00000000-0005-0000-0000-0000D10D0000}"/>
    <cellStyle name="_Nov New employee_Debtors may'10_Financial Statement - EGMCL May'10" xfId="1380" xr:uid="{00000000-0005-0000-0000-0000D20D0000}"/>
    <cellStyle name="_Nov New employee_EGMCL  Cash flow -  Oct. 19" xfId="1381" xr:uid="{00000000-0005-0000-0000-0000D30D0000}"/>
    <cellStyle name="_Nov New employee_EGMCL  Cash flow -  Oct. 19 2" xfId="3394" xr:uid="{00000000-0005-0000-0000-0000D40D0000}"/>
    <cellStyle name="_Nov New employee_Exp Perfomance Feb'09" xfId="3395" xr:uid="{00000000-0005-0000-0000-0000D50D0000}"/>
    <cellStyle name="_Nov New employee_Exp Perfomance Feb'09 2" xfId="3396" xr:uid="{00000000-0005-0000-0000-0000D60D0000}"/>
    <cellStyle name="_Nov New employee_Exp Perfomance Feb'09_Carton" xfId="3397" xr:uid="{00000000-0005-0000-0000-0000D70D0000}"/>
    <cellStyle name="_Nov New employee_Exp Perfomance Feb'09_Carton 2" xfId="3398" xr:uid="{00000000-0005-0000-0000-0000D80D0000}"/>
    <cellStyle name="_Nov New employee_Exp Perfomance Feb'09_Expenses Perfomance March'09" xfId="3399" xr:uid="{00000000-0005-0000-0000-0000D90D0000}"/>
    <cellStyle name="_Nov New employee_Exp Perfomance Feb'09_Expenses Perfomance March'09 2" xfId="3400" xr:uid="{00000000-0005-0000-0000-0000DA0D0000}"/>
    <cellStyle name="_Nov New employee_Exp Perfomance Feb'09_EXPORT-MAY" xfId="3401" xr:uid="{00000000-0005-0000-0000-0000DB0D0000}"/>
    <cellStyle name="_Nov New employee_Exp Perfomance Feb'09_EXPORT-MAY 2" xfId="3402" xr:uid="{00000000-0005-0000-0000-0000DC0D0000}"/>
    <cellStyle name="_Nov New employee_Exp Perfomance Feb'09_MIS For the Month Of Aug_09" xfId="3403" xr:uid="{00000000-0005-0000-0000-0000DD0D0000}"/>
    <cellStyle name="_Nov New employee_Exp Perfomance Feb'09_MIS For the Month Of Aug_09 2" xfId="3404" xr:uid="{00000000-0005-0000-0000-0000DE0D0000}"/>
    <cellStyle name="_Nov New employee_Exp Perfomance Feb'09_MIS For the Month Of DEC_09" xfId="3405" xr:uid="{00000000-0005-0000-0000-0000DF0D0000}"/>
    <cellStyle name="_Nov New employee_Exp Perfomance Feb'09_MIS For the Month Of DEC_09 2" xfId="3406" xr:uid="{00000000-0005-0000-0000-0000E00D0000}"/>
    <cellStyle name="_Nov New employee_Exp Perfomance Feb'09_MIS For the Month Of Sep_09" xfId="3407" xr:uid="{00000000-0005-0000-0000-0000E10D0000}"/>
    <cellStyle name="_Nov New employee_Exp Perfomance Feb'09_MIS For the Month Of Sep_09 2" xfId="3408" xr:uid="{00000000-0005-0000-0000-0000E20D0000}"/>
    <cellStyle name="_Nov New employee_Exp Perfomance Feb'09_Production  performance-May,09" xfId="3409" xr:uid="{00000000-0005-0000-0000-0000E30D0000}"/>
    <cellStyle name="_Nov New employee_Exp Perfomance Feb'09_Production  performance-May,09 2" xfId="3410" xr:uid="{00000000-0005-0000-0000-0000E40D0000}"/>
    <cellStyle name="_Nov New employee_Exp Perfomance Feb'09_Production Preformance report-March,09" xfId="3411" xr:uid="{00000000-0005-0000-0000-0000E50D0000}"/>
    <cellStyle name="_Nov New employee_Exp Perfomance Feb'09_Production Preformance report-March,09 2" xfId="3412" xr:uid="{00000000-0005-0000-0000-0000E60D0000}"/>
    <cellStyle name="_Nov New employee_Exp Perfomance Feb'09_Projection of Cash Flow Based on Performance Report" xfId="3413" xr:uid="{00000000-0005-0000-0000-0000E70D0000}"/>
    <cellStyle name="_Nov New employee_Exp Perfomance Feb'09_Projection of Cash Flow Based on Performance Report 2" xfId="3414" xr:uid="{00000000-0005-0000-0000-0000E80D0000}"/>
    <cellStyle name="_Nov New employee_Exp Perfomance Feb'09_Projection of Cash Flow Based on Performance Report_MIS For the Month Of Aug_09" xfId="3415" xr:uid="{00000000-0005-0000-0000-0000E90D0000}"/>
    <cellStyle name="_Nov New employee_Exp Perfomance Feb'09_Projection of Cash Flow Based on Performance Report_MIS For the Month Of Aug_09 2" xfId="3416" xr:uid="{00000000-0005-0000-0000-0000EA0D0000}"/>
    <cellStyle name="_Nov New employee_Exp Perfomance Feb'09_Projection of Cash Flow Based on Performance Report_MIS For the Month Of DEC_09" xfId="3417" xr:uid="{00000000-0005-0000-0000-0000EB0D0000}"/>
    <cellStyle name="_Nov New employee_Exp Perfomance Feb'09_Projection of Cash Flow Based on Performance Report_MIS For the Month Of DEC_09 2" xfId="3418" xr:uid="{00000000-0005-0000-0000-0000EC0D0000}"/>
    <cellStyle name="_Nov New employee_Exp Perfomance Feb'09_Projection of Cash Flow Based on Performance Report_MIS For the Month Of Sep_09" xfId="3419" xr:uid="{00000000-0005-0000-0000-0000ED0D0000}"/>
    <cellStyle name="_Nov New employee_Exp Perfomance Feb'09_Projection of Cash Flow Based on Performance Report_MIS For the Month Of Sep_09 2" xfId="3420" xr:uid="{00000000-0005-0000-0000-0000EE0D0000}"/>
    <cellStyle name="_Nov New employee_Expense Analysis -Dec-08PP" xfId="3421" xr:uid="{00000000-0005-0000-0000-0000EF0D0000}"/>
    <cellStyle name="_Nov New employee_Expense Analysis -Dec-08PP 2" xfId="3422" xr:uid="{00000000-0005-0000-0000-0000F00D0000}"/>
    <cellStyle name="_Nov New employee_Expense Analysis -Dec-08PP_Production Preformance report-March,09" xfId="3423" xr:uid="{00000000-0005-0000-0000-0000F10D0000}"/>
    <cellStyle name="_Nov New employee_Expense Analysis -Dec-08PP_Production Preformance report-March,09 2" xfId="3424" xr:uid="{00000000-0005-0000-0000-0000F20D0000}"/>
    <cellStyle name="_Nov New employee_Expense Analysis -June'09PP" xfId="3425" xr:uid="{00000000-0005-0000-0000-0000F30D0000}"/>
    <cellStyle name="_Nov New employee_Expense Analysis -June'09PP 2" xfId="3426" xr:uid="{00000000-0005-0000-0000-0000F40D0000}"/>
    <cellStyle name="_Nov New employee_Export Register" xfId="3427" xr:uid="{00000000-0005-0000-0000-0000F50D0000}"/>
    <cellStyle name="_Nov New employee_Export Register 2" xfId="3428" xr:uid="{00000000-0005-0000-0000-0000F60D0000}"/>
    <cellStyle name="_Nov New employee_EXPORT-MAY" xfId="3429" xr:uid="{00000000-0005-0000-0000-0000F70D0000}"/>
    <cellStyle name="_Nov New employee_EXPORT-MAY 2" xfId="3430" xr:uid="{00000000-0005-0000-0000-0000F80D0000}"/>
    <cellStyle name="_Nov New employee_Financial Statement - EGMCL 30th  June'10(New)" xfId="1382" xr:uid="{00000000-0005-0000-0000-0000F90D0000}"/>
    <cellStyle name="_Nov New employee_Financial Statement - EGMCL 30th Sep '2010" xfId="1383" xr:uid="{00000000-0005-0000-0000-0000FA0D0000}"/>
    <cellStyle name="_Nov New employee_Financial Statement - EGMCL dated 17.06.10" xfId="1384" xr:uid="{00000000-0005-0000-0000-0000FB0D0000}"/>
    <cellStyle name="_Nov New employee_Financial Statement - EGMCL May'10" xfId="1385" xr:uid="{00000000-0005-0000-0000-0000FC0D0000}"/>
    <cellStyle name="_Nov New employee_HSBC-APRIL-2010" xfId="3431" xr:uid="{00000000-0005-0000-0000-0000FD0D0000}"/>
    <cellStyle name="_Nov New employee_HSBC-APRIL-2010 2" xfId="3432" xr:uid="{00000000-0005-0000-0000-0000FE0D0000}"/>
    <cellStyle name="_Nov New employee_Import GRN Details-Unit-1" xfId="3433" xr:uid="{00000000-0005-0000-0000-0000FF0D0000}"/>
    <cellStyle name="_Nov New employee_Import GRN Details-Unit-1 2" xfId="3434" xr:uid="{00000000-0005-0000-0000-0000000E0000}"/>
    <cellStyle name="_Nov New employee_Import loan Sep to Nov HSBC '09" xfId="1386" xr:uid="{00000000-0005-0000-0000-0000010E0000}"/>
    <cellStyle name="_Nov New employee_Import loan Sep to Nov HSBC '09 2" xfId="3435" xr:uid="{00000000-0005-0000-0000-0000020E0000}"/>
    <cellStyle name="_Nov New employee_Import loan Sep to Nov HSBC '09_Addition Fixed Assets" xfId="1387" xr:uid="{00000000-0005-0000-0000-0000030E0000}"/>
    <cellStyle name="_Nov New employee_Import loan Sep to Nov HSBC '09_Book2" xfId="1388" xr:uid="{00000000-0005-0000-0000-0000040E0000}"/>
    <cellStyle name="_Nov New employee_Import loan Sep to Nov HSBC '09_Closing Stock of 31st August'10" xfId="1389" xr:uid="{00000000-0005-0000-0000-0000050E0000}"/>
    <cellStyle name="_Nov New employee_Import loan Sep to Nov HSBC '09_Copy of Fabrics Closing Stock of 09-10" xfId="1390" xr:uid="{00000000-0005-0000-0000-0000060E0000}"/>
    <cellStyle name="_Nov New employee_Import loan Sep to Nov HSBC '09_Financial Statement - EGMCL 30th  June'10(New)" xfId="1391" xr:uid="{00000000-0005-0000-0000-0000070E0000}"/>
    <cellStyle name="_Nov New employee_Import loan Sep to Nov HSBC '09_Financial Statement - EGMCL 30th Sep '2010" xfId="1392" xr:uid="{00000000-0005-0000-0000-0000080E0000}"/>
    <cellStyle name="_Nov New employee_Import loan Sep to Nov HSBC '09_Financial Statement - EGMCL dated 17.06.10" xfId="1393" xr:uid="{00000000-0005-0000-0000-0000090E0000}"/>
    <cellStyle name="_Nov New employee_Import loan Sep to Nov HSBC '09_Financial Statement - EGMCL May'10" xfId="1394" xr:uid="{00000000-0005-0000-0000-00000A0E0000}"/>
    <cellStyle name="_Nov New employee_Import loan Sep to Nov HSBC '09_Import Register (Unit-1)" xfId="3436" xr:uid="{00000000-0005-0000-0000-00000B0E0000}"/>
    <cellStyle name="_Nov New employee_Import loan Sep to Nov HSBC '09_Import Register (Unit-1) 2" xfId="3437" xr:uid="{00000000-0005-0000-0000-00000C0E0000}"/>
    <cellStyle name="_Nov New employee_Import loan Sep to Nov HSBC '09_Summary OF Stock " xfId="1395" xr:uid="{00000000-0005-0000-0000-00000D0E0000}"/>
    <cellStyle name="_Nov New employee_Import loan Sep to Nov HSBC '09_Summary OF Stock _Addition Fixed Assets" xfId="1396" xr:uid="{00000000-0005-0000-0000-00000E0E0000}"/>
    <cellStyle name="_Nov New employee_Import loan Sep to Nov HSBC '09_Summary OF Stock _Book2" xfId="1397" xr:uid="{00000000-0005-0000-0000-00000F0E0000}"/>
    <cellStyle name="_Nov New employee_Import loan Sep to Nov HSBC '09_Summary OF Stock _Closing Stock of 31st August'10" xfId="1398" xr:uid="{00000000-0005-0000-0000-0000100E0000}"/>
    <cellStyle name="_Nov New employee_Import loan Sep to Nov HSBC '09_Summary OF Stock _Copy of Fabrics Closing Stock of 09-10" xfId="1399" xr:uid="{00000000-0005-0000-0000-0000110E0000}"/>
    <cellStyle name="_Nov New employee_Import loan Sep to Nov HSBC '09_Summary OF Stock _Financial Statement - EGMCL 30th  June'10(New)" xfId="1400" xr:uid="{00000000-0005-0000-0000-0000120E0000}"/>
    <cellStyle name="_Nov New employee_Import loan Sep to Nov HSBC '09_Summary OF Stock _Financial Statement - EGMCL 30th Sep '2010" xfId="1401" xr:uid="{00000000-0005-0000-0000-0000130E0000}"/>
    <cellStyle name="_Nov New employee_Import loan Sep to Nov HSBC '09_Transit" xfId="1402" xr:uid="{00000000-0005-0000-0000-0000140E0000}"/>
    <cellStyle name="_Nov New employee_Import loan Sep to Nov HSBC '09_TrialBal 30th June '10-2" xfId="1403" xr:uid="{00000000-0005-0000-0000-0000150E0000}"/>
    <cellStyle name="_Nov New employee_Incentive  Budget Control August'09 " xfId="3438" xr:uid="{00000000-0005-0000-0000-0000160E0000}"/>
    <cellStyle name="_Nov New employee_Incentive  Budget Control August'09  2" xfId="3439" xr:uid="{00000000-0005-0000-0000-0000170E0000}"/>
    <cellStyle name="_Nov New employee_Interest - Jan' 09" xfId="3440" xr:uid="{00000000-0005-0000-0000-0000180E0000}"/>
    <cellStyle name="_Nov New employee_Interest - Jan' 09 2" xfId="8202" xr:uid="{00000000-0005-0000-0000-0000190E0000}"/>
    <cellStyle name="_Nov New employee_Interest - Jan' 09 3" xfId="8203" xr:uid="{00000000-0005-0000-0000-00001A0E0000}"/>
    <cellStyle name="_Nov New employee_Limit Chart- CITI NA - July'10" xfId="1404" xr:uid="{00000000-0005-0000-0000-00001B0E0000}"/>
    <cellStyle name="_Nov New employee_Limit Chart- CITI NA - June'10" xfId="1405" xr:uid="{00000000-0005-0000-0000-00001C0E0000}"/>
    <cellStyle name="_Nov New employee_Limit Chart- CITI NA - October '09" xfId="1406" xr:uid="{00000000-0005-0000-0000-00001D0E0000}"/>
    <cellStyle name="_Nov New employee_Limit Chart- CITI NA - October '09 2" xfId="3441" xr:uid="{00000000-0005-0000-0000-00001E0E0000}"/>
    <cellStyle name="_Nov New employee_Limit Chart- CITI NA - October '09_Addition Fixed Assets" xfId="1407" xr:uid="{00000000-0005-0000-0000-00001F0E0000}"/>
    <cellStyle name="_Nov New employee_Limit Chart- CITI NA - October '09_Book2" xfId="1408" xr:uid="{00000000-0005-0000-0000-0000200E0000}"/>
    <cellStyle name="_Nov New employee_Limit Chart- CITI NA - October '09_Closing Stock of 31st August'10" xfId="1409" xr:uid="{00000000-0005-0000-0000-0000210E0000}"/>
    <cellStyle name="_Nov New employee_Limit Chart- CITI NA - October '09_Copy of Fabrics Closing Stock of 09-10" xfId="1410" xr:uid="{00000000-0005-0000-0000-0000220E0000}"/>
    <cellStyle name="_Nov New employee_Limit Chart- CITI NA - October '09_Financial Statement - EGMCL 30th  June'10(New)" xfId="1411" xr:uid="{00000000-0005-0000-0000-0000230E0000}"/>
    <cellStyle name="_Nov New employee_Limit Chart- CITI NA - October '09_Financial Statement - EGMCL 30th Sep '2010" xfId="1412" xr:uid="{00000000-0005-0000-0000-0000240E0000}"/>
    <cellStyle name="_Nov New employee_Limit Chart- CITI NA - October '09_Financial Statement - EGMCL dated 17.06.10" xfId="1413" xr:uid="{00000000-0005-0000-0000-0000250E0000}"/>
    <cellStyle name="_Nov New employee_Limit Chart- CITI NA - October '09_Financial Statement - EGMCL May'10" xfId="1414" xr:uid="{00000000-0005-0000-0000-0000260E0000}"/>
    <cellStyle name="_Nov New employee_Limit Chart- CITI NA - October '09_Import Register (Unit-1)" xfId="3442" xr:uid="{00000000-0005-0000-0000-0000270E0000}"/>
    <cellStyle name="_Nov New employee_Limit Chart- CITI NA - October '09_Import Register (Unit-1) 2" xfId="3443" xr:uid="{00000000-0005-0000-0000-0000280E0000}"/>
    <cellStyle name="_Nov New employee_Limit Chart- CITI NA - October '09_Summary OF Stock " xfId="1415" xr:uid="{00000000-0005-0000-0000-0000290E0000}"/>
    <cellStyle name="_Nov New employee_Limit Chart- CITI NA - October '09_Summary OF Stock _Addition Fixed Assets" xfId="1416" xr:uid="{00000000-0005-0000-0000-00002A0E0000}"/>
    <cellStyle name="_Nov New employee_Limit Chart- CITI NA - October '09_Summary OF Stock _Book2" xfId="1417" xr:uid="{00000000-0005-0000-0000-00002B0E0000}"/>
    <cellStyle name="_Nov New employee_Limit Chart- CITI NA - October '09_Summary OF Stock _Closing Stock of 31st August'10" xfId="1418" xr:uid="{00000000-0005-0000-0000-00002C0E0000}"/>
    <cellStyle name="_Nov New employee_Limit Chart- CITI NA - October '09_Summary OF Stock _Copy of Fabrics Closing Stock of 09-10" xfId="1419" xr:uid="{00000000-0005-0000-0000-00002D0E0000}"/>
    <cellStyle name="_Nov New employee_Limit Chart- CITI NA - October '09_Summary OF Stock _Financial Statement - EGMCL 30th  June'10(New)" xfId="1420" xr:uid="{00000000-0005-0000-0000-00002E0E0000}"/>
    <cellStyle name="_Nov New employee_Limit Chart- CITI NA - October '09_Summary OF Stock _Financial Statement - EGMCL 30th Sep '2010" xfId="1421" xr:uid="{00000000-0005-0000-0000-00002F0E0000}"/>
    <cellStyle name="_Nov New employee_Limit Chart- CITI NA - October '09_Transit" xfId="1422" xr:uid="{00000000-0005-0000-0000-0000300E0000}"/>
    <cellStyle name="_Nov New employee_Limit Chart- CITI NA - October '09_TrialBal 30th June '10-2" xfId="1423" xr:uid="{00000000-0005-0000-0000-0000310E0000}"/>
    <cellStyle name="_Nov New employee_Limit Chart HSBC- APRIL'10" xfId="1424" xr:uid="{00000000-0005-0000-0000-0000320E0000}"/>
    <cellStyle name="_Nov New employee_Limit Chart HSBC- APRIL'10_Addition Fixed Assets" xfId="1425" xr:uid="{00000000-0005-0000-0000-0000330E0000}"/>
    <cellStyle name="_Nov New employee_Limit Chart HSBC- APRIL'10_Book2" xfId="1426" xr:uid="{00000000-0005-0000-0000-0000340E0000}"/>
    <cellStyle name="_Nov New employee_Limit Chart HSBC- APRIL'10_Closing Stock of 31st August'10" xfId="1427" xr:uid="{00000000-0005-0000-0000-0000350E0000}"/>
    <cellStyle name="_Nov New employee_Limit Chart HSBC- APRIL'10_Copy of Fabrics Closing Stock of 09-10" xfId="1428" xr:uid="{00000000-0005-0000-0000-0000360E0000}"/>
    <cellStyle name="_Nov New employee_Limit Chart HSBC- APRIL'10_Financial Statement - EGMCL 30th  June'10(New)" xfId="1429" xr:uid="{00000000-0005-0000-0000-0000370E0000}"/>
    <cellStyle name="_Nov New employee_Limit Chart HSBC- APRIL'10_Financial Statement - EGMCL 30th Sep '2010" xfId="1430" xr:uid="{00000000-0005-0000-0000-0000380E0000}"/>
    <cellStyle name="_Nov New employee_Limit Chart HSBC- APRIL'10_Financial Statement - EGMCL dated 17.06.10" xfId="1431" xr:uid="{00000000-0005-0000-0000-0000390E0000}"/>
    <cellStyle name="_Nov New employee_Limit Chart HSBC- APRIL'10_Financial Statement - EGMCL May'10" xfId="1432" xr:uid="{00000000-0005-0000-0000-00003A0E0000}"/>
    <cellStyle name="_Nov New employee_Limit Chart HSBC- APRIL'10_Summary OF Stock " xfId="1433" xr:uid="{00000000-0005-0000-0000-00003B0E0000}"/>
    <cellStyle name="_Nov New employee_Limit Chart HSBC- APRIL'10_Summary OF Stock _Addition Fixed Assets" xfId="1434" xr:uid="{00000000-0005-0000-0000-00003C0E0000}"/>
    <cellStyle name="_Nov New employee_Limit Chart HSBC- APRIL'10_Summary OF Stock _Book2" xfId="1435" xr:uid="{00000000-0005-0000-0000-00003D0E0000}"/>
    <cellStyle name="_Nov New employee_Limit Chart HSBC- APRIL'10_Summary OF Stock _Closing Stock of 31st August'10" xfId="1436" xr:uid="{00000000-0005-0000-0000-00003E0E0000}"/>
    <cellStyle name="_Nov New employee_Limit Chart HSBC- APRIL'10_Summary OF Stock _Copy of Fabrics Closing Stock of 09-10" xfId="1437" xr:uid="{00000000-0005-0000-0000-00003F0E0000}"/>
    <cellStyle name="_Nov New employee_Limit Chart HSBC- APRIL'10_Summary OF Stock _Financial Statement - EGMCL 30th  June'10(New)" xfId="1438" xr:uid="{00000000-0005-0000-0000-0000400E0000}"/>
    <cellStyle name="_Nov New employee_Limit Chart HSBC- APRIL'10_Summary OF Stock _Financial Statement - EGMCL 30th Sep '2010" xfId="1439" xr:uid="{00000000-0005-0000-0000-0000410E0000}"/>
    <cellStyle name="_Nov New employee_Limit Chart HSBC- APRIL'10_Summary Sheet " xfId="1440" xr:uid="{00000000-0005-0000-0000-0000420E0000}"/>
    <cellStyle name="_Nov New employee_Limit Chart HSBC- APRIL'10_Summary Sheet _Addition Fixed Assets" xfId="1441" xr:uid="{00000000-0005-0000-0000-0000430E0000}"/>
    <cellStyle name="_Nov New employee_Limit Chart HSBC- APRIL'10_Summary Sheet _Book2" xfId="1442" xr:uid="{00000000-0005-0000-0000-0000440E0000}"/>
    <cellStyle name="_Nov New employee_Limit Chart HSBC- APRIL'10_Summary Sheet _Closing Stock of 31st August'10" xfId="1443" xr:uid="{00000000-0005-0000-0000-0000450E0000}"/>
    <cellStyle name="_Nov New employee_Limit Chart HSBC- APRIL'10_Summary Sheet _Copy of Fabrics Closing Stock of 09-10" xfId="1444" xr:uid="{00000000-0005-0000-0000-0000460E0000}"/>
    <cellStyle name="_Nov New employee_Limit Chart HSBC- APRIL'10_Summary Sheet _Financial Statement - EGMCL 30th  June'10(New)" xfId="1445" xr:uid="{00000000-0005-0000-0000-0000470E0000}"/>
    <cellStyle name="_Nov New employee_Limit Chart HSBC- APRIL'10_Summary Sheet _Financial Statement - EGMCL 30th Sep '2010" xfId="1446" xr:uid="{00000000-0005-0000-0000-0000480E0000}"/>
    <cellStyle name="_Nov New employee_Limit Chart HSBC- APRIL'10_Summary Sheet _Financial Statement - EGMCL dated 17.06.10" xfId="1447" xr:uid="{00000000-0005-0000-0000-0000490E0000}"/>
    <cellStyle name="_Nov New employee_Limit Chart HSBC- APRIL'10_Summary Sheet _Financial Statement - EGMCL May'10" xfId="1448" xr:uid="{00000000-0005-0000-0000-00004A0E0000}"/>
    <cellStyle name="_Nov New employee_Limit Chart HSBC- APRIL'10_Summary Sheet _Summary OF Stock " xfId="1449" xr:uid="{00000000-0005-0000-0000-00004B0E0000}"/>
    <cellStyle name="_Nov New employee_Limit Chart HSBC- APRIL'10_Summary Sheet _TrialBal 30th June '10-2" xfId="1450" xr:uid="{00000000-0005-0000-0000-00004C0E0000}"/>
    <cellStyle name="_Nov New employee_Limit Chart HSBC- APRIL'10_TrialBal 30th June '10-2" xfId="1451" xr:uid="{00000000-0005-0000-0000-00004D0E0000}"/>
    <cellStyle name="_Nov New employee_Limit Chart HSBC- August '09" xfId="1452" xr:uid="{00000000-0005-0000-0000-00004E0E0000}"/>
    <cellStyle name="_Nov New employee_Limit Chart HSBC- August '09 2" xfId="3444" xr:uid="{00000000-0005-0000-0000-00004F0E0000}"/>
    <cellStyle name="_Nov New employee_Limit Chart HSBC- August '09_Addition Fixed Assets" xfId="1453" xr:uid="{00000000-0005-0000-0000-0000500E0000}"/>
    <cellStyle name="_Nov New employee_Limit Chart HSBC- August '09_Book2" xfId="1454" xr:uid="{00000000-0005-0000-0000-0000510E0000}"/>
    <cellStyle name="_Nov New employee_Limit Chart HSBC- August '09_Closing Stock of 31st August'10" xfId="1455" xr:uid="{00000000-0005-0000-0000-0000520E0000}"/>
    <cellStyle name="_Nov New employee_Limit Chart HSBC- August '09_Copy of Fabrics Closing Stock of 09-10" xfId="1456" xr:uid="{00000000-0005-0000-0000-0000530E0000}"/>
    <cellStyle name="_Nov New employee_Limit Chart HSBC- August '09_Financial Statement - EGMCL 30th  June'10(New)" xfId="1457" xr:uid="{00000000-0005-0000-0000-0000540E0000}"/>
    <cellStyle name="_Nov New employee_Limit Chart HSBC- August '09_Financial Statement - EGMCL 30th Sep '2010" xfId="1458" xr:uid="{00000000-0005-0000-0000-0000550E0000}"/>
    <cellStyle name="_Nov New employee_Limit Chart HSBC- August '09_Financial Statement - EGMCL dated 17.06.10" xfId="1459" xr:uid="{00000000-0005-0000-0000-0000560E0000}"/>
    <cellStyle name="_Nov New employee_Limit Chart HSBC- August '09_Financial Statement - EGMCL May'10" xfId="1460" xr:uid="{00000000-0005-0000-0000-0000570E0000}"/>
    <cellStyle name="_Nov New employee_Limit Chart HSBC- August '09_Import Register (Unit-1)" xfId="3445" xr:uid="{00000000-0005-0000-0000-0000580E0000}"/>
    <cellStyle name="_Nov New employee_Limit Chart HSBC- August '09_Import Register (Unit-1) 2" xfId="3446" xr:uid="{00000000-0005-0000-0000-0000590E0000}"/>
    <cellStyle name="_Nov New employee_Limit Chart HSBC- August '09_Summary OF Stock " xfId="1461" xr:uid="{00000000-0005-0000-0000-00005A0E0000}"/>
    <cellStyle name="_Nov New employee_Limit Chart HSBC- August '09_Summary OF Stock _Addition Fixed Assets" xfId="1462" xr:uid="{00000000-0005-0000-0000-00005B0E0000}"/>
    <cellStyle name="_Nov New employee_Limit Chart HSBC- August '09_Summary OF Stock _Book2" xfId="1463" xr:uid="{00000000-0005-0000-0000-00005C0E0000}"/>
    <cellStyle name="_Nov New employee_Limit Chart HSBC- August '09_Summary OF Stock _Closing Stock of 31st August'10" xfId="1464" xr:uid="{00000000-0005-0000-0000-00005D0E0000}"/>
    <cellStyle name="_Nov New employee_Limit Chart HSBC- August '09_Summary OF Stock _Copy of Fabrics Closing Stock of 09-10" xfId="1465" xr:uid="{00000000-0005-0000-0000-00005E0E0000}"/>
    <cellStyle name="_Nov New employee_Limit Chart HSBC- August '09_Summary OF Stock _Financial Statement - EGMCL 30th  June'10(New)" xfId="1466" xr:uid="{00000000-0005-0000-0000-00005F0E0000}"/>
    <cellStyle name="_Nov New employee_Limit Chart HSBC- August '09_Summary OF Stock _Financial Statement - EGMCL 30th Sep '2010" xfId="1467" xr:uid="{00000000-0005-0000-0000-0000600E0000}"/>
    <cellStyle name="_Nov New employee_Limit Chart HSBC- August '09_Summary Sheet " xfId="1468" xr:uid="{00000000-0005-0000-0000-0000610E0000}"/>
    <cellStyle name="_Nov New employee_Limit Chart HSBC- August '09_Summary Sheet _Addition Fixed Assets" xfId="1469" xr:uid="{00000000-0005-0000-0000-0000620E0000}"/>
    <cellStyle name="_Nov New employee_Limit Chart HSBC- August '09_Summary Sheet _Book2" xfId="1470" xr:uid="{00000000-0005-0000-0000-0000630E0000}"/>
    <cellStyle name="_Nov New employee_Limit Chart HSBC- August '09_Summary Sheet _Closing Stock of 31st August'10" xfId="1471" xr:uid="{00000000-0005-0000-0000-0000640E0000}"/>
    <cellStyle name="_Nov New employee_Limit Chart HSBC- August '09_Summary Sheet _Copy of Fabrics Closing Stock of 09-10" xfId="1472" xr:uid="{00000000-0005-0000-0000-0000650E0000}"/>
    <cellStyle name="_Nov New employee_Limit Chart HSBC- August '09_Summary Sheet _Financial Statement - EGMCL 30th  June'10(New)" xfId="1473" xr:uid="{00000000-0005-0000-0000-0000660E0000}"/>
    <cellStyle name="_Nov New employee_Limit Chart HSBC- August '09_Summary Sheet _Financial Statement - EGMCL 30th Sep '2010" xfId="1474" xr:uid="{00000000-0005-0000-0000-0000670E0000}"/>
    <cellStyle name="_Nov New employee_Limit Chart HSBC- August '09_Summary Sheet _Financial Statement - EGMCL dated 17.06.10" xfId="1475" xr:uid="{00000000-0005-0000-0000-0000680E0000}"/>
    <cellStyle name="_Nov New employee_Limit Chart HSBC- August '09_Summary Sheet _Financial Statement - EGMCL May'10" xfId="1476" xr:uid="{00000000-0005-0000-0000-0000690E0000}"/>
    <cellStyle name="_Nov New employee_Limit Chart HSBC- August '09_Summary Sheet _Summary OF Stock " xfId="1477" xr:uid="{00000000-0005-0000-0000-00006A0E0000}"/>
    <cellStyle name="_Nov New employee_Limit Chart HSBC- August '09_Summary Sheet _TrialBal 30th June '10-2" xfId="1478" xr:uid="{00000000-0005-0000-0000-00006B0E0000}"/>
    <cellStyle name="_Nov New employee_Limit Chart HSBC- August '09_Transit" xfId="1479" xr:uid="{00000000-0005-0000-0000-00006C0E0000}"/>
    <cellStyle name="_Nov New employee_Limit Chart HSBC- August '09_Transit_Closing Stock of 31st August'10" xfId="1480" xr:uid="{00000000-0005-0000-0000-00006D0E0000}"/>
    <cellStyle name="_Nov New employee_Limit Chart HSBC- August '09_TrialBal 30th June '10-2" xfId="1481" xr:uid="{00000000-0005-0000-0000-00006E0E0000}"/>
    <cellStyle name="_Nov New employee_Limit Chart HSBC- Dec'09" xfId="3447" xr:uid="{00000000-0005-0000-0000-00006F0E0000}"/>
    <cellStyle name="_Nov New employee_Limit Chart HSBC- Dec'09 2" xfId="3448" xr:uid="{00000000-0005-0000-0000-0000700E0000}"/>
    <cellStyle name="_Nov New employee_Limit Chart HSBC- Dec'09_Import Register (Unit-1)" xfId="3449" xr:uid="{00000000-0005-0000-0000-0000710E0000}"/>
    <cellStyle name="_Nov New employee_Limit Chart HSBC- Dec'09_Import Register (Unit-1) 2" xfId="3450" xr:uid="{00000000-0005-0000-0000-0000720E0000}"/>
    <cellStyle name="_Nov New employee_Limit Chart HSBC- Jan'10" xfId="3451" xr:uid="{00000000-0005-0000-0000-0000730E0000}"/>
    <cellStyle name="_Nov New employee_Limit Chart HSBC- July '09" xfId="1482" xr:uid="{00000000-0005-0000-0000-0000740E0000}"/>
    <cellStyle name="_Nov New employee_Limit Chart HSBC- July '09 2" xfId="3452" xr:uid="{00000000-0005-0000-0000-0000750E0000}"/>
    <cellStyle name="_Nov New employee_Limit Chart HSBC- July '09_Addition Fixed Assets" xfId="1483" xr:uid="{00000000-0005-0000-0000-0000760E0000}"/>
    <cellStyle name="_Nov New employee_Limit Chart HSBC- July '09_Book2" xfId="1484" xr:uid="{00000000-0005-0000-0000-0000770E0000}"/>
    <cellStyle name="_Nov New employee_Limit Chart HSBC- July '09_Closing Stock of 31st August'10" xfId="1485" xr:uid="{00000000-0005-0000-0000-0000780E0000}"/>
    <cellStyle name="_Nov New employee_Limit Chart HSBC- July '09_Copy of Fabrics Closing Stock of 09-10" xfId="1486" xr:uid="{00000000-0005-0000-0000-0000790E0000}"/>
    <cellStyle name="_Nov New employee_Limit Chart HSBC- July '09_Financial Statement - EGMCL 30th  June'10(New)" xfId="1487" xr:uid="{00000000-0005-0000-0000-00007A0E0000}"/>
    <cellStyle name="_Nov New employee_Limit Chart HSBC- July '09_Financial Statement - EGMCL 30th Sep '2010" xfId="1488" xr:uid="{00000000-0005-0000-0000-00007B0E0000}"/>
    <cellStyle name="_Nov New employee_Limit Chart HSBC- July '09_Financial Statement - EGMCL dated 17.06.10" xfId="1489" xr:uid="{00000000-0005-0000-0000-00007C0E0000}"/>
    <cellStyle name="_Nov New employee_Limit Chart HSBC- July '09_Financial Statement - EGMCL May'10" xfId="1490" xr:uid="{00000000-0005-0000-0000-00007D0E0000}"/>
    <cellStyle name="_Nov New employee_Limit Chart HSBC- July '09_Import Register (Unit-1)" xfId="3453" xr:uid="{00000000-0005-0000-0000-00007E0E0000}"/>
    <cellStyle name="_Nov New employee_Limit Chart HSBC- July '09_Import Register (Unit-1) 2" xfId="3454" xr:uid="{00000000-0005-0000-0000-00007F0E0000}"/>
    <cellStyle name="_Nov New employee_Limit Chart HSBC- July '09_Summary OF Stock " xfId="1491" xr:uid="{00000000-0005-0000-0000-0000800E0000}"/>
    <cellStyle name="_Nov New employee_Limit Chart HSBC- July '09_Summary OF Stock _Addition Fixed Assets" xfId="1492" xr:uid="{00000000-0005-0000-0000-0000810E0000}"/>
    <cellStyle name="_Nov New employee_Limit Chart HSBC- July '09_Summary OF Stock _Book2" xfId="1493" xr:uid="{00000000-0005-0000-0000-0000820E0000}"/>
    <cellStyle name="_Nov New employee_Limit Chart HSBC- July '09_Summary OF Stock _Closing Stock of 31st August'10" xfId="1494" xr:uid="{00000000-0005-0000-0000-0000830E0000}"/>
    <cellStyle name="_Nov New employee_Limit Chart HSBC- July '09_Summary OF Stock _Copy of Fabrics Closing Stock of 09-10" xfId="1495" xr:uid="{00000000-0005-0000-0000-0000840E0000}"/>
    <cellStyle name="_Nov New employee_Limit Chart HSBC- July '09_Summary OF Stock _Financial Statement - EGMCL 30th  June'10(New)" xfId="1496" xr:uid="{00000000-0005-0000-0000-0000850E0000}"/>
    <cellStyle name="_Nov New employee_Limit Chart HSBC- July '09_Summary OF Stock _Financial Statement - EGMCL 30th Sep '2010" xfId="1497" xr:uid="{00000000-0005-0000-0000-0000860E0000}"/>
    <cellStyle name="_Nov New employee_Limit Chart HSBC- July '09_Summary Sheet " xfId="1498" xr:uid="{00000000-0005-0000-0000-0000870E0000}"/>
    <cellStyle name="_Nov New employee_Limit Chart HSBC- July '09_Summary Sheet _Addition Fixed Assets" xfId="1499" xr:uid="{00000000-0005-0000-0000-0000880E0000}"/>
    <cellStyle name="_Nov New employee_Limit Chart HSBC- July '09_Summary Sheet _Book2" xfId="1500" xr:uid="{00000000-0005-0000-0000-0000890E0000}"/>
    <cellStyle name="_Nov New employee_Limit Chart HSBC- July '09_Summary Sheet _Closing Stock of 31st August'10" xfId="1501" xr:uid="{00000000-0005-0000-0000-00008A0E0000}"/>
    <cellStyle name="_Nov New employee_Limit Chart HSBC- July '09_Summary Sheet _Copy of Fabrics Closing Stock of 09-10" xfId="1502" xr:uid="{00000000-0005-0000-0000-00008B0E0000}"/>
    <cellStyle name="_Nov New employee_Limit Chart HSBC- July '09_Summary Sheet _Financial Statement - EGMCL 30th  June'10(New)" xfId="1503" xr:uid="{00000000-0005-0000-0000-00008C0E0000}"/>
    <cellStyle name="_Nov New employee_Limit Chart HSBC- July '09_Summary Sheet _Financial Statement - EGMCL 30th Sep '2010" xfId="1504" xr:uid="{00000000-0005-0000-0000-00008D0E0000}"/>
    <cellStyle name="_Nov New employee_Limit Chart HSBC- July '09_Summary Sheet _Financial Statement - EGMCL dated 17.06.10" xfId="1505" xr:uid="{00000000-0005-0000-0000-00008E0E0000}"/>
    <cellStyle name="_Nov New employee_Limit Chart HSBC- July '09_Summary Sheet _Financial Statement - EGMCL May'10" xfId="1506" xr:uid="{00000000-0005-0000-0000-00008F0E0000}"/>
    <cellStyle name="_Nov New employee_Limit Chart HSBC- July '09_Summary Sheet _Summary OF Stock " xfId="1507" xr:uid="{00000000-0005-0000-0000-0000900E0000}"/>
    <cellStyle name="_Nov New employee_Limit Chart HSBC- July '09_Summary Sheet _TrialBal 30th June '10-2" xfId="1508" xr:uid="{00000000-0005-0000-0000-0000910E0000}"/>
    <cellStyle name="_Nov New employee_Limit Chart HSBC- July '09_Transit" xfId="1509" xr:uid="{00000000-0005-0000-0000-0000920E0000}"/>
    <cellStyle name="_Nov New employee_Limit Chart HSBC- July '09_Transit_Closing Stock of 31st August'10" xfId="1510" xr:uid="{00000000-0005-0000-0000-0000930E0000}"/>
    <cellStyle name="_Nov New employee_Limit Chart HSBC- July '09_TrialBal 30th June '10-2" xfId="1511" xr:uid="{00000000-0005-0000-0000-0000940E0000}"/>
    <cellStyle name="_Nov New employee_Limit Chart HSBC- July'10" xfId="1512" xr:uid="{00000000-0005-0000-0000-0000950E0000}"/>
    <cellStyle name="_Nov New employee_Limit Chart HSBC- July'10_Closing Stock of 31st August'10" xfId="1513" xr:uid="{00000000-0005-0000-0000-0000960E0000}"/>
    <cellStyle name="_Nov New employee_Limit Chart HSBC- June '09" xfId="6487" xr:uid="{00000000-0005-0000-0000-0000970E0000}"/>
    <cellStyle name="_Nov New employee_Limit Chart HSBC- June '09 2" xfId="7843" xr:uid="{00000000-0005-0000-0000-0000980E0000}"/>
    <cellStyle name="_Nov New employee_Limit Chart HSBC- June '09_BANK POSITION FOR ALL BANK ( CITI, HSBC &amp; SCB )" xfId="6488" xr:uid="{00000000-0005-0000-0000-0000990E0000}"/>
    <cellStyle name="_Nov New employee_Limit Chart HSBC- June '09_BANK POSITION FOR ALL BANK ( CITI, HSBC &amp; SCB ) 2" xfId="6489" xr:uid="{00000000-0005-0000-0000-00009A0E0000}"/>
    <cellStyle name="_Nov New employee_Limit Chart HSBC- June '09_BANK POSITION FOR ALL BANK ( CITI, HSBC &amp; SCB ) 3" xfId="6490" xr:uid="{00000000-0005-0000-0000-00009B0E0000}"/>
    <cellStyle name="_Nov New employee_Limit Chart HSBC- June '09_BANK POSITION FOR ALL BANK ( CITI, HSBC &amp; SCB ) 4" xfId="6491" xr:uid="{00000000-0005-0000-0000-00009C0E0000}"/>
    <cellStyle name="_Nov New employee_Limit Chart HSBC- June '09_BANK POSITION FOR ALL BANK ( CITI, HSBC &amp; SCB ) 5" xfId="6492" xr:uid="{00000000-0005-0000-0000-00009D0E0000}"/>
    <cellStyle name="_Nov New employee_Limit Chart HSBC- June '09_BANK POSITION FOR ALL BANK ( CITI, HSBC &amp; SCB )_Copy of HSBC MOB  Month of April ,2012 ( Final )" xfId="7844" xr:uid="{00000000-0005-0000-0000-00009E0E0000}"/>
    <cellStyle name="_Nov New employee_Limit Chart HSBC- June '09_BANK POSITION FOR ALL BANK ( CITI, HSBC &amp; SCB )_Copy of HSBC MOB  Month of April ,2012 ( Final ) 2" xfId="7845" xr:uid="{00000000-0005-0000-0000-00009F0E0000}"/>
    <cellStyle name="_Nov New employee_Limit Chart HSBC- June '09_BANK POSITION FOR ALL BANK ( CITI, HSBC &amp; SCB )_SCB MOB Month Of May  ,2012 - ( Final )" xfId="7846" xr:uid="{00000000-0005-0000-0000-0000A00E0000}"/>
    <cellStyle name="_Nov New employee_Limit Chart HSBC- June '09_BANK POSITION FOR ALL BANK ( CITI, HSBC &amp; SCB )_SCB MOB Month Of May  ,2012 - ( Final ) 2" xfId="7847" xr:uid="{00000000-0005-0000-0000-0000A10E0000}"/>
    <cellStyle name="_Nov New employee_Limit Chart HSBC- June '09_BANK POSITION FOR ALL BANK ( CITI, HSBC , SCB &amp; EBL )" xfId="6493" xr:uid="{00000000-0005-0000-0000-0000A20E0000}"/>
    <cellStyle name="_Nov New employee_Limit Chart HSBC- June '09_BANK POSITION FOR ALL BANK ( CITI, HSBC , SCB &amp; EBL ) 2" xfId="7848" xr:uid="{00000000-0005-0000-0000-0000A30E0000}"/>
    <cellStyle name="_Nov New employee_Limit Chart HSBC- June '09_BANK POSITION FOR ALL BANK ( CITI, HSBC , SCB &amp; EBL )_Copy of HSBC MOB  Month of April ,2012 ( Final )" xfId="7849" xr:uid="{00000000-0005-0000-0000-0000A40E0000}"/>
    <cellStyle name="_Nov New employee_Limit Chart HSBC- June '09_BANK POSITION FOR ALL BANK ( CITI, HSBC , SCB &amp; EBL )_Copy of HSBC MOB  Month of April ,2012 ( Final ) 2" xfId="7850" xr:uid="{00000000-0005-0000-0000-0000A50E0000}"/>
    <cellStyle name="_Nov New employee_Limit Chart HSBC- June '09_BANK POSITION FOR ALL BANK ( CITI, HSBC , SCB &amp; EBL )_SCB MOB Month Of May  ,2012 - ( Final )" xfId="7851" xr:uid="{00000000-0005-0000-0000-0000A60E0000}"/>
    <cellStyle name="_Nov New employee_Limit Chart HSBC- June '09_BANK POSITION FOR ALL BANK ( CITI, HSBC , SCB &amp; EBL )_SCB MOB Month Of May  ,2012 - ( Final ) 2" xfId="7852" xr:uid="{00000000-0005-0000-0000-0000A70E0000}"/>
    <cellStyle name="_Nov New employee_Limit Chart HSBC- June '09_Citi MOB - June, 2011 ( Final )- REVISED" xfId="6494" xr:uid="{00000000-0005-0000-0000-0000A80E0000}"/>
    <cellStyle name="_Nov New employee_Limit Chart HSBC- June '09_CITI MOB  Month of December 2011- Final" xfId="6495" xr:uid="{00000000-0005-0000-0000-0000A90E0000}"/>
    <cellStyle name="_Nov New employee_Limit Chart HSBC- June '09_EGMCL-FUND-PLAN-CITI" xfId="6496" xr:uid="{00000000-0005-0000-0000-0000AA0E0000}"/>
    <cellStyle name="_Nov New employee_Limit Chart HSBC- June '09_EGMCL-FUND-PLAN-CITI -1" xfId="6497" xr:uid="{00000000-0005-0000-0000-0000AB0E0000}"/>
    <cellStyle name="_Nov New employee_Limit Chart HSBC- June '09_EGMCL-FUND-PLAN-CITI -1 2" xfId="6498" xr:uid="{00000000-0005-0000-0000-0000AC0E0000}"/>
    <cellStyle name="_Nov New employee_Limit Chart HSBC- June '09_EGMCL-FUND-PLAN-CITI -1 3" xfId="6499" xr:uid="{00000000-0005-0000-0000-0000AD0E0000}"/>
    <cellStyle name="_Nov New employee_Limit Chart HSBC- June '09_EGMCL-FUND-PLAN-CITI_1" xfId="6500" xr:uid="{00000000-0005-0000-0000-0000AE0E0000}"/>
    <cellStyle name="_Nov New employee_Limit Chart HSBC- June '09_EGMCL-FUND-PLAN-CITI_1 2" xfId="6501" xr:uid="{00000000-0005-0000-0000-0000AF0E0000}"/>
    <cellStyle name="_Nov New employee_Limit Chart HSBC- June '09_EGMCL-FUND-PLAN-CITI_1 3" xfId="6502" xr:uid="{00000000-0005-0000-0000-0000B00E0000}"/>
    <cellStyle name="_Nov New employee_Limit Chart HSBC- June '09_EGMCL-FUND-PLAN-CITI_Citi MOB - June, 2011 ( Final )- REVISED" xfId="6503" xr:uid="{00000000-0005-0000-0000-0000B10E0000}"/>
    <cellStyle name="_Nov New employee_Limit Chart HSBC- June '09_June Export" xfId="6504" xr:uid="{00000000-0005-0000-0000-0000B20E0000}"/>
    <cellStyle name="_Nov New employee_Limit Chart HSBC- June '09_June Export 2" xfId="6505" xr:uid="{00000000-0005-0000-0000-0000B30E0000}"/>
    <cellStyle name="_Nov New employee_Limit Chart HSBC- June '09_June Export 3" xfId="6506" xr:uid="{00000000-0005-0000-0000-0000B40E0000}"/>
    <cellStyle name="_Nov New employee_Limit Chart HSBC- June '09_June Export 4" xfId="6507" xr:uid="{00000000-0005-0000-0000-0000B50E0000}"/>
    <cellStyle name="_Nov New employee_Limit Chart HSBC- June '09_June Export 5" xfId="6508" xr:uid="{00000000-0005-0000-0000-0000B60E0000}"/>
    <cellStyle name="_Nov New employee_Limit Chart HSBC- June '09_June Export_Copy of HSBC MOB  Month of April ,2012 ( Final )" xfId="7853" xr:uid="{00000000-0005-0000-0000-0000B70E0000}"/>
    <cellStyle name="_Nov New employee_Limit Chart HSBC- June '09_June Export_Copy of HSBC MOB  Month of April ,2012 ( Final ) 2" xfId="7854" xr:uid="{00000000-0005-0000-0000-0000B80E0000}"/>
    <cellStyle name="_Nov New employee_Limit Chart HSBC- June '09_June Export_SCB MOB Month Of May  ,2012 - ( Final )" xfId="7855" xr:uid="{00000000-0005-0000-0000-0000B90E0000}"/>
    <cellStyle name="_Nov New employee_Limit Chart HSBC- June '09_June Export_SCB MOB Month Of May  ,2012 - ( Final ) 2" xfId="7856" xr:uid="{00000000-0005-0000-0000-0000BA0E0000}"/>
    <cellStyle name="_Nov New employee_Limit Chart HSBC- June '09_June Import" xfId="6509" xr:uid="{00000000-0005-0000-0000-0000BB0E0000}"/>
    <cellStyle name="_Nov New employee_Limit Chart HSBC- June '09_June Import 2" xfId="6510" xr:uid="{00000000-0005-0000-0000-0000BC0E0000}"/>
    <cellStyle name="_Nov New employee_Limit Chart HSBC- June '09_June Import 3" xfId="6511" xr:uid="{00000000-0005-0000-0000-0000BD0E0000}"/>
    <cellStyle name="_Nov New employee_Limit Chart HSBC- June '09_June Import 4" xfId="6512" xr:uid="{00000000-0005-0000-0000-0000BE0E0000}"/>
    <cellStyle name="_Nov New employee_Limit Chart HSBC- June '09_June Import 5" xfId="6513" xr:uid="{00000000-0005-0000-0000-0000BF0E0000}"/>
    <cellStyle name="_Nov New employee_Limit Chart HSBC- June '09_June Import_Copy of HSBC MOB  Month of April ,2012 ( Final )" xfId="7857" xr:uid="{00000000-0005-0000-0000-0000C00E0000}"/>
    <cellStyle name="_Nov New employee_Limit Chart HSBC- June '09_June Import_Copy of HSBC MOB  Month of April ,2012 ( Final ) 2" xfId="7858" xr:uid="{00000000-0005-0000-0000-0000C10E0000}"/>
    <cellStyle name="_Nov New employee_Limit Chart HSBC- June '09_June Import_SCB MOB Month Of May  ,2012 - ( Final )" xfId="7859" xr:uid="{00000000-0005-0000-0000-0000C20E0000}"/>
    <cellStyle name="_Nov New employee_Limit Chart HSBC- June '09_June Import_SCB MOB Month Of May  ,2012 - ( Final ) 2" xfId="7860" xr:uid="{00000000-0005-0000-0000-0000C30E0000}"/>
    <cellStyle name="_Nov New employee_Limit Chart HSBC- June'10" xfId="3455" xr:uid="{00000000-0005-0000-0000-0000C40E0000}"/>
    <cellStyle name="_Nov New employee_Limit Chart HSBC- MARCH'10" xfId="3456" xr:uid="{00000000-0005-0000-0000-0000C50E0000}"/>
    <cellStyle name="_Nov New employee_Limit Chart HSBC- MAY'10" xfId="3457" xr:uid="{00000000-0005-0000-0000-0000C60E0000}"/>
    <cellStyle name="_Nov New employee_Limit Chart HSBC- October '09" xfId="1514" xr:uid="{00000000-0005-0000-0000-0000C70E0000}"/>
    <cellStyle name="_Nov New employee_Limit Chart HSBC- October '09 2" xfId="3458" xr:uid="{00000000-0005-0000-0000-0000C80E0000}"/>
    <cellStyle name="_Nov New employee_Limit Chart HSBC- October '09_Addition Fixed Assets" xfId="1515" xr:uid="{00000000-0005-0000-0000-0000C90E0000}"/>
    <cellStyle name="_Nov New employee_Limit Chart HSBC- October '09_Book2" xfId="1516" xr:uid="{00000000-0005-0000-0000-0000CA0E0000}"/>
    <cellStyle name="_Nov New employee_Limit Chart HSBC- October '09_Closing Stock of 31st August'10" xfId="1517" xr:uid="{00000000-0005-0000-0000-0000CB0E0000}"/>
    <cellStyle name="_Nov New employee_Limit Chart HSBC- October '09_Copy of Fabrics Closing Stock of 09-10" xfId="1518" xr:uid="{00000000-0005-0000-0000-0000CC0E0000}"/>
    <cellStyle name="_Nov New employee_Limit Chart HSBC- October '09_Financial Statement - EGMCL 30th  June'10(New)" xfId="1519" xr:uid="{00000000-0005-0000-0000-0000CD0E0000}"/>
    <cellStyle name="_Nov New employee_Limit Chart HSBC- October '09_Financial Statement - EGMCL 30th Sep '2010" xfId="1520" xr:uid="{00000000-0005-0000-0000-0000CE0E0000}"/>
    <cellStyle name="_Nov New employee_Limit Chart HSBC- October '09_Financial Statement - EGMCL dated 17.06.10" xfId="1521" xr:uid="{00000000-0005-0000-0000-0000CF0E0000}"/>
    <cellStyle name="_Nov New employee_Limit Chart HSBC- October '09_Financial Statement - EGMCL May'10" xfId="1522" xr:uid="{00000000-0005-0000-0000-0000D00E0000}"/>
    <cellStyle name="_Nov New employee_Limit Chart HSBC- October '09_Import Register (Unit-1)" xfId="3459" xr:uid="{00000000-0005-0000-0000-0000D10E0000}"/>
    <cellStyle name="_Nov New employee_Limit Chart HSBC- October '09_Import Register (Unit-1) 2" xfId="3460" xr:uid="{00000000-0005-0000-0000-0000D20E0000}"/>
    <cellStyle name="_Nov New employee_Limit Chart HSBC- October '09_Summary OF Stock " xfId="1523" xr:uid="{00000000-0005-0000-0000-0000D30E0000}"/>
    <cellStyle name="_Nov New employee_Limit Chart HSBC- October '09_Summary OF Stock _Addition Fixed Assets" xfId="1524" xr:uid="{00000000-0005-0000-0000-0000D40E0000}"/>
    <cellStyle name="_Nov New employee_Limit Chart HSBC- October '09_Summary OF Stock _Book2" xfId="1525" xr:uid="{00000000-0005-0000-0000-0000D50E0000}"/>
    <cellStyle name="_Nov New employee_Limit Chart HSBC- October '09_Summary OF Stock _Closing Stock of 31st August'10" xfId="1526" xr:uid="{00000000-0005-0000-0000-0000D60E0000}"/>
    <cellStyle name="_Nov New employee_Limit Chart HSBC- October '09_Summary OF Stock _Copy of Fabrics Closing Stock of 09-10" xfId="1527" xr:uid="{00000000-0005-0000-0000-0000D70E0000}"/>
    <cellStyle name="_Nov New employee_Limit Chart HSBC- October '09_Summary OF Stock _Financial Statement - EGMCL 30th  June'10(New)" xfId="1528" xr:uid="{00000000-0005-0000-0000-0000D80E0000}"/>
    <cellStyle name="_Nov New employee_Limit Chart HSBC- October '09_Summary OF Stock _Financial Statement - EGMCL 30th Sep '2010" xfId="1529" xr:uid="{00000000-0005-0000-0000-0000D90E0000}"/>
    <cellStyle name="_Nov New employee_Limit Chart HSBC- October '09_Summary Sheet " xfId="1530" xr:uid="{00000000-0005-0000-0000-0000DA0E0000}"/>
    <cellStyle name="_Nov New employee_Limit Chart HSBC- October '09_Summary Sheet _Addition Fixed Assets" xfId="1531" xr:uid="{00000000-0005-0000-0000-0000DB0E0000}"/>
    <cellStyle name="_Nov New employee_Limit Chart HSBC- October '09_Summary Sheet _Book2" xfId="1532" xr:uid="{00000000-0005-0000-0000-0000DC0E0000}"/>
    <cellStyle name="_Nov New employee_Limit Chart HSBC- October '09_Summary Sheet _Closing Stock of 31st August'10" xfId="1533" xr:uid="{00000000-0005-0000-0000-0000DD0E0000}"/>
    <cellStyle name="_Nov New employee_Limit Chart HSBC- October '09_Summary Sheet _Copy of Fabrics Closing Stock of 09-10" xfId="1534" xr:uid="{00000000-0005-0000-0000-0000DE0E0000}"/>
    <cellStyle name="_Nov New employee_Limit Chart HSBC- October '09_Summary Sheet _Financial Statement - EGMCL 30th  June'10(New)" xfId="1535" xr:uid="{00000000-0005-0000-0000-0000DF0E0000}"/>
    <cellStyle name="_Nov New employee_Limit Chart HSBC- October '09_Summary Sheet _Financial Statement - EGMCL 30th Sep '2010" xfId="1536" xr:uid="{00000000-0005-0000-0000-0000E00E0000}"/>
    <cellStyle name="_Nov New employee_Limit Chart HSBC- October '09_Summary Sheet _Financial Statement - EGMCL dated 17.06.10" xfId="1537" xr:uid="{00000000-0005-0000-0000-0000E10E0000}"/>
    <cellStyle name="_Nov New employee_Limit Chart HSBC- October '09_Summary Sheet _Financial Statement - EGMCL May'10" xfId="1538" xr:uid="{00000000-0005-0000-0000-0000E20E0000}"/>
    <cellStyle name="_Nov New employee_Limit Chart HSBC- October '09_Summary Sheet _Summary OF Stock " xfId="1539" xr:uid="{00000000-0005-0000-0000-0000E30E0000}"/>
    <cellStyle name="_Nov New employee_Limit Chart HSBC- October '09_Summary Sheet _TrialBal 30th June '10-2" xfId="1540" xr:uid="{00000000-0005-0000-0000-0000E40E0000}"/>
    <cellStyle name="_Nov New employee_Limit Chart HSBC- October '09_Transit" xfId="1541" xr:uid="{00000000-0005-0000-0000-0000E50E0000}"/>
    <cellStyle name="_Nov New employee_Limit Chart HSBC- October '09_Transit_Closing Stock of 31st August'10" xfId="1542" xr:uid="{00000000-0005-0000-0000-0000E60E0000}"/>
    <cellStyle name="_Nov New employee_Limit Chart HSBC- October '09_TrialBal 30th June '10-2" xfId="1543" xr:uid="{00000000-0005-0000-0000-0000E70E0000}"/>
    <cellStyle name="_Nov New employee_Limit Chart HSBC-April '09" xfId="1544" xr:uid="{00000000-0005-0000-0000-0000E80E0000}"/>
    <cellStyle name="_Nov New employee_Limit Chart HSBC-April '09 2" xfId="3461" xr:uid="{00000000-0005-0000-0000-0000E90E0000}"/>
    <cellStyle name="_Nov New employee_Limit Chart HSBC-April '09_Addition Fixed Assets" xfId="1545" xr:uid="{00000000-0005-0000-0000-0000EA0E0000}"/>
    <cellStyle name="_Nov New employee_Limit Chart HSBC-April '09_Book2" xfId="1546" xr:uid="{00000000-0005-0000-0000-0000EB0E0000}"/>
    <cellStyle name="_Nov New employee_Limit Chart HSBC-April '09_Closing Stock of 31st August'10" xfId="1547" xr:uid="{00000000-0005-0000-0000-0000EC0E0000}"/>
    <cellStyle name="_Nov New employee_Limit Chart HSBC-April '09_Copy of Fabrics Closing Stock of 09-10" xfId="1548" xr:uid="{00000000-0005-0000-0000-0000ED0E0000}"/>
    <cellStyle name="_Nov New employee_Limit Chart HSBC-April '09_Financial Statement - EGMCL 30th  June'10(New)" xfId="1549" xr:uid="{00000000-0005-0000-0000-0000EE0E0000}"/>
    <cellStyle name="_Nov New employee_Limit Chart HSBC-April '09_Financial Statement - EGMCL 30th Sep '2010" xfId="1550" xr:uid="{00000000-0005-0000-0000-0000EF0E0000}"/>
    <cellStyle name="_Nov New employee_Limit Chart HSBC-April '09_Financial Statement - EGMCL dated 17.06.10" xfId="1551" xr:uid="{00000000-0005-0000-0000-0000F00E0000}"/>
    <cellStyle name="_Nov New employee_Limit Chart HSBC-April '09_Financial Statement - EGMCL May'10" xfId="1552" xr:uid="{00000000-0005-0000-0000-0000F10E0000}"/>
    <cellStyle name="_Nov New employee_Limit Chart HSBC-April '09_Import Register (Unit-1)" xfId="3462" xr:uid="{00000000-0005-0000-0000-0000F20E0000}"/>
    <cellStyle name="_Nov New employee_Limit Chart HSBC-April '09_Import Register (Unit-1) 2" xfId="3463" xr:uid="{00000000-0005-0000-0000-0000F30E0000}"/>
    <cellStyle name="_Nov New employee_Limit Chart HSBC-April '09_Summary OF Stock " xfId="1553" xr:uid="{00000000-0005-0000-0000-0000F40E0000}"/>
    <cellStyle name="_Nov New employee_Limit Chart HSBC-April '09_Summary OF Stock _Addition Fixed Assets" xfId="1554" xr:uid="{00000000-0005-0000-0000-0000F50E0000}"/>
    <cellStyle name="_Nov New employee_Limit Chart HSBC-April '09_Summary OF Stock _Book2" xfId="1555" xr:uid="{00000000-0005-0000-0000-0000F60E0000}"/>
    <cellStyle name="_Nov New employee_Limit Chart HSBC-April '09_Summary OF Stock _Closing Stock of 31st August'10" xfId="1556" xr:uid="{00000000-0005-0000-0000-0000F70E0000}"/>
    <cellStyle name="_Nov New employee_Limit Chart HSBC-April '09_Summary OF Stock _Copy of Fabrics Closing Stock of 09-10" xfId="1557" xr:uid="{00000000-0005-0000-0000-0000F80E0000}"/>
    <cellStyle name="_Nov New employee_Limit Chart HSBC-April '09_Summary OF Stock _Financial Statement - EGMCL 30th  June'10(New)" xfId="1558" xr:uid="{00000000-0005-0000-0000-0000F90E0000}"/>
    <cellStyle name="_Nov New employee_Limit Chart HSBC-April '09_Summary OF Stock _Financial Statement - EGMCL 30th Sep '2010" xfId="1559" xr:uid="{00000000-0005-0000-0000-0000FA0E0000}"/>
    <cellStyle name="_Nov New employee_Limit Chart HSBC-April '09_Summary Sheet " xfId="1560" xr:uid="{00000000-0005-0000-0000-0000FB0E0000}"/>
    <cellStyle name="_Nov New employee_Limit Chart HSBC-April '09_Summary Sheet _Addition Fixed Assets" xfId="1561" xr:uid="{00000000-0005-0000-0000-0000FC0E0000}"/>
    <cellStyle name="_Nov New employee_Limit Chart HSBC-April '09_Summary Sheet _Book2" xfId="1562" xr:uid="{00000000-0005-0000-0000-0000FD0E0000}"/>
    <cellStyle name="_Nov New employee_Limit Chart HSBC-April '09_Summary Sheet _Closing Stock of 31st August'10" xfId="1563" xr:uid="{00000000-0005-0000-0000-0000FE0E0000}"/>
    <cellStyle name="_Nov New employee_Limit Chart HSBC-April '09_Summary Sheet _Copy of Fabrics Closing Stock of 09-10" xfId="1564" xr:uid="{00000000-0005-0000-0000-0000FF0E0000}"/>
    <cellStyle name="_Nov New employee_Limit Chart HSBC-April '09_Summary Sheet _Financial Statement - EGMCL 30th  June'10(New)" xfId="1565" xr:uid="{00000000-0005-0000-0000-0000000F0000}"/>
    <cellStyle name="_Nov New employee_Limit Chart HSBC-April '09_Summary Sheet _Financial Statement - EGMCL 30th Sep '2010" xfId="1566" xr:uid="{00000000-0005-0000-0000-0000010F0000}"/>
    <cellStyle name="_Nov New employee_Limit Chart HSBC-April '09_Summary Sheet _Financial Statement - EGMCL dated 17.06.10" xfId="1567" xr:uid="{00000000-0005-0000-0000-0000020F0000}"/>
    <cellStyle name="_Nov New employee_Limit Chart HSBC-April '09_Summary Sheet _Financial Statement - EGMCL May'10" xfId="1568" xr:uid="{00000000-0005-0000-0000-0000030F0000}"/>
    <cellStyle name="_Nov New employee_Limit Chart HSBC-April '09_Summary Sheet _Summary OF Stock " xfId="1569" xr:uid="{00000000-0005-0000-0000-0000040F0000}"/>
    <cellStyle name="_Nov New employee_Limit Chart HSBC-April '09_Summary Sheet _TrialBal 30th June '10-2" xfId="1570" xr:uid="{00000000-0005-0000-0000-0000050F0000}"/>
    <cellStyle name="_Nov New employee_Limit Chart HSBC-April '09_Transit" xfId="1571" xr:uid="{00000000-0005-0000-0000-0000060F0000}"/>
    <cellStyle name="_Nov New employee_Limit Chart HSBC-April '09_Transit_Closing Stock of 31st August'10" xfId="1572" xr:uid="{00000000-0005-0000-0000-0000070F0000}"/>
    <cellStyle name="_Nov New employee_Limit Chart HSBC-April '09_TrialBal 30th June '10-2" xfId="1573" xr:uid="{00000000-0005-0000-0000-0000080F0000}"/>
    <cellStyle name="_Nov New employee_Limit Chart HSBC-MAY '09" xfId="1574" xr:uid="{00000000-0005-0000-0000-0000090F0000}"/>
    <cellStyle name="_Nov New employee_Limit Chart HSBC-MAY '09 2" xfId="3464" xr:uid="{00000000-0005-0000-0000-00000A0F0000}"/>
    <cellStyle name="_Nov New employee_Limit Chart HSBC-MAY '09_Addition Fixed Assets" xfId="1575" xr:uid="{00000000-0005-0000-0000-00000B0F0000}"/>
    <cellStyle name="_Nov New employee_Limit Chart HSBC-MAY '09_Book2" xfId="1576" xr:uid="{00000000-0005-0000-0000-00000C0F0000}"/>
    <cellStyle name="_Nov New employee_Limit Chart HSBC-MAY '09_Closing Stock of 31st August'10" xfId="1577" xr:uid="{00000000-0005-0000-0000-00000D0F0000}"/>
    <cellStyle name="_Nov New employee_Limit Chart HSBC-MAY '09_Copy of Fabrics Closing Stock of 09-10" xfId="1578" xr:uid="{00000000-0005-0000-0000-00000E0F0000}"/>
    <cellStyle name="_Nov New employee_Limit Chart HSBC-MAY '09_Financial Statement - EGMCL 30th  June'10(New)" xfId="1579" xr:uid="{00000000-0005-0000-0000-00000F0F0000}"/>
    <cellStyle name="_Nov New employee_Limit Chart HSBC-MAY '09_Financial Statement - EGMCL 30th Sep '2010" xfId="1580" xr:uid="{00000000-0005-0000-0000-0000100F0000}"/>
    <cellStyle name="_Nov New employee_Limit Chart HSBC-MAY '09_Financial Statement - EGMCL dated 17.06.10" xfId="1581" xr:uid="{00000000-0005-0000-0000-0000110F0000}"/>
    <cellStyle name="_Nov New employee_Limit Chart HSBC-MAY '09_Financial Statement - EGMCL May'10" xfId="1582" xr:uid="{00000000-0005-0000-0000-0000120F0000}"/>
    <cellStyle name="_Nov New employee_Limit Chart HSBC-MAY '09_Import Register (Unit-1)" xfId="3465" xr:uid="{00000000-0005-0000-0000-0000130F0000}"/>
    <cellStyle name="_Nov New employee_Limit Chart HSBC-MAY '09_Import Register (Unit-1) 2" xfId="3466" xr:uid="{00000000-0005-0000-0000-0000140F0000}"/>
    <cellStyle name="_Nov New employee_Limit Chart HSBC-MAY '09_Summary OF Stock " xfId="1583" xr:uid="{00000000-0005-0000-0000-0000150F0000}"/>
    <cellStyle name="_Nov New employee_Limit Chart HSBC-MAY '09_Summary OF Stock _Addition Fixed Assets" xfId="1584" xr:uid="{00000000-0005-0000-0000-0000160F0000}"/>
    <cellStyle name="_Nov New employee_Limit Chart HSBC-MAY '09_Summary OF Stock _Book2" xfId="1585" xr:uid="{00000000-0005-0000-0000-0000170F0000}"/>
    <cellStyle name="_Nov New employee_Limit Chart HSBC-MAY '09_Summary OF Stock _Closing Stock of 31st August'10" xfId="1586" xr:uid="{00000000-0005-0000-0000-0000180F0000}"/>
    <cellStyle name="_Nov New employee_Limit Chart HSBC-MAY '09_Summary OF Stock _Copy of Fabrics Closing Stock of 09-10" xfId="1587" xr:uid="{00000000-0005-0000-0000-0000190F0000}"/>
    <cellStyle name="_Nov New employee_Limit Chart HSBC-MAY '09_Summary OF Stock _Financial Statement - EGMCL 30th  June'10(New)" xfId="1588" xr:uid="{00000000-0005-0000-0000-00001A0F0000}"/>
    <cellStyle name="_Nov New employee_Limit Chart HSBC-MAY '09_Summary OF Stock _Financial Statement - EGMCL 30th Sep '2010" xfId="1589" xr:uid="{00000000-0005-0000-0000-00001B0F0000}"/>
    <cellStyle name="_Nov New employee_Limit Chart HSBC-MAY '09_Summary Sheet " xfId="1590" xr:uid="{00000000-0005-0000-0000-00001C0F0000}"/>
    <cellStyle name="_Nov New employee_Limit Chart HSBC-MAY '09_Summary Sheet _Addition Fixed Assets" xfId="1591" xr:uid="{00000000-0005-0000-0000-00001D0F0000}"/>
    <cellStyle name="_Nov New employee_Limit Chart HSBC-MAY '09_Summary Sheet _Book2" xfId="1592" xr:uid="{00000000-0005-0000-0000-00001E0F0000}"/>
    <cellStyle name="_Nov New employee_Limit Chart HSBC-MAY '09_Summary Sheet _Closing Stock of 31st August'10" xfId="1593" xr:uid="{00000000-0005-0000-0000-00001F0F0000}"/>
    <cellStyle name="_Nov New employee_Limit Chart HSBC-MAY '09_Summary Sheet _Copy of Fabrics Closing Stock of 09-10" xfId="1594" xr:uid="{00000000-0005-0000-0000-0000200F0000}"/>
    <cellStyle name="_Nov New employee_Limit Chart HSBC-MAY '09_Summary Sheet _Financial Statement - EGMCL 30th  June'10(New)" xfId="1595" xr:uid="{00000000-0005-0000-0000-0000210F0000}"/>
    <cellStyle name="_Nov New employee_Limit Chart HSBC-MAY '09_Summary Sheet _Financial Statement - EGMCL 30th Sep '2010" xfId="1596" xr:uid="{00000000-0005-0000-0000-0000220F0000}"/>
    <cellStyle name="_Nov New employee_Limit Chart HSBC-MAY '09_Summary Sheet _Financial Statement - EGMCL dated 17.06.10" xfId="1597" xr:uid="{00000000-0005-0000-0000-0000230F0000}"/>
    <cellStyle name="_Nov New employee_Limit Chart HSBC-MAY '09_Summary Sheet _Financial Statement - EGMCL May'10" xfId="1598" xr:uid="{00000000-0005-0000-0000-0000240F0000}"/>
    <cellStyle name="_Nov New employee_Limit Chart HSBC-MAY '09_Summary Sheet _Summary OF Stock " xfId="1599" xr:uid="{00000000-0005-0000-0000-0000250F0000}"/>
    <cellStyle name="_Nov New employee_Limit Chart HSBC-MAY '09_Summary Sheet _TrialBal 30th June '10-2" xfId="1600" xr:uid="{00000000-0005-0000-0000-0000260F0000}"/>
    <cellStyle name="_Nov New employee_Limit Chart HSBC-MAY '09_Transit" xfId="1601" xr:uid="{00000000-0005-0000-0000-0000270F0000}"/>
    <cellStyle name="_Nov New employee_Limit Chart HSBC-MAY '09_Transit_Closing Stock of 31st August'10" xfId="1602" xr:uid="{00000000-0005-0000-0000-0000280F0000}"/>
    <cellStyle name="_Nov New employee_Limit Chart HSBC-MAY '09_TrialBal 30th June '10-2" xfId="1603" xr:uid="{00000000-0005-0000-0000-0000290F0000}"/>
    <cellStyle name="_Nov New employee_limit status-  March '09" xfId="1604" xr:uid="{00000000-0005-0000-0000-00002A0F0000}"/>
    <cellStyle name="_Nov New employee_limit status-  March '09 2" xfId="3467" xr:uid="{00000000-0005-0000-0000-00002B0F0000}"/>
    <cellStyle name="_Nov New employee_limit status-  March '09_1" xfId="1605" xr:uid="{00000000-0005-0000-0000-00002C0F0000}"/>
    <cellStyle name="_Nov New employee_limit status-  March '09_1 2" xfId="3468" xr:uid="{00000000-0005-0000-0000-00002D0F0000}"/>
    <cellStyle name="_Nov New employee_limit status-  March '09_1_Addition Fixed Assets" xfId="1606" xr:uid="{00000000-0005-0000-0000-00002E0F0000}"/>
    <cellStyle name="_Nov New employee_limit status-  March '09_1_BANK POSITION FOR ALL BANK ( CITI, HSBC &amp; SCB )" xfId="6514" xr:uid="{00000000-0005-0000-0000-00002F0F0000}"/>
    <cellStyle name="_Nov New employee_limit status-  March '09_1_BANK POSITION FOR ALL BANK ( CITI, HSBC &amp; SCB ) 2" xfId="6515" xr:uid="{00000000-0005-0000-0000-0000300F0000}"/>
    <cellStyle name="_Nov New employee_limit status-  March '09_1_BANK POSITION FOR ALL BANK ( CITI, HSBC &amp; SCB ) 3" xfId="6516" xr:uid="{00000000-0005-0000-0000-0000310F0000}"/>
    <cellStyle name="_Nov New employee_limit status-  March '09_1_BANK POSITION FOR ALL BANK ( CITI, HSBC , SCB &amp; EBL )" xfId="6517" xr:uid="{00000000-0005-0000-0000-0000320F0000}"/>
    <cellStyle name="_Nov New employee_limit status-  March '09_1_BANK POSITION FOR ALL BANK ( CITI, HSBC , SCB &amp; EBL ) 2" xfId="7861" xr:uid="{00000000-0005-0000-0000-0000330F0000}"/>
    <cellStyle name="_Nov New employee_limit status-  March '09_1_Book2" xfId="1607" xr:uid="{00000000-0005-0000-0000-0000340F0000}"/>
    <cellStyle name="_Nov New employee_limit status-  March '09_1_Citi MOB - June, 2011 ( Final )- REVISED" xfId="6518" xr:uid="{00000000-0005-0000-0000-0000350F0000}"/>
    <cellStyle name="_Nov New employee_limit status-  March '09_1_CITI MOB  Month of December 2011- Final" xfId="6519" xr:uid="{00000000-0005-0000-0000-0000360F0000}"/>
    <cellStyle name="_Nov New employee_limit status-  March '09_1_Closing Stock of 31st August'10" xfId="1608" xr:uid="{00000000-0005-0000-0000-0000370F0000}"/>
    <cellStyle name="_Nov New employee_limit status-  March '09_1_Copy of Fabrics Closing Stock of 09-10" xfId="1609" xr:uid="{00000000-0005-0000-0000-0000380F0000}"/>
    <cellStyle name="_Nov New employee_limit status-  March '09_1_EGMCL-FUND-PLAN-CITI" xfId="6520" xr:uid="{00000000-0005-0000-0000-0000390F0000}"/>
    <cellStyle name="_Nov New employee_limit status-  March '09_1_EGMCL-FUND-PLAN-CITI -1" xfId="6521" xr:uid="{00000000-0005-0000-0000-00003A0F0000}"/>
    <cellStyle name="_Nov New employee_limit status-  March '09_1_EGMCL-FUND-PLAN-CITI -1 2" xfId="6522" xr:uid="{00000000-0005-0000-0000-00003B0F0000}"/>
    <cellStyle name="_Nov New employee_limit status-  March '09_1_EGMCL-FUND-PLAN-CITI -1 3" xfId="6523" xr:uid="{00000000-0005-0000-0000-00003C0F0000}"/>
    <cellStyle name="_Nov New employee_limit status-  March '09_1_EGMCL-FUND-PLAN-CITI 2" xfId="6524" xr:uid="{00000000-0005-0000-0000-00003D0F0000}"/>
    <cellStyle name="_Nov New employee_limit status-  March '09_1_EGMCL-FUND-PLAN-CITI 3" xfId="6525" xr:uid="{00000000-0005-0000-0000-00003E0F0000}"/>
    <cellStyle name="_Nov New employee_limit status-  March '09_1_EGMCL-FUND-PLAN-CITI 4" xfId="7862" xr:uid="{00000000-0005-0000-0000-00003F0F0000}"/>
    <cellStyle name="_Nov New employee_limit status-  March '09_1_Financial Statement - EGMCL 30th  June'10(New)" xfId="1610" xr:uid="{00000000-0005-0000-0000-0000400F0000}"/>
    <cellStyle name="_Nov New employee_limit status-  March '09_1_Financial Statement - EGMCL 30th Sep '2010" xfId="1611" xr:uid="{00000000-0005-0000-0000-0000410F0000}"/>
    <cellStyle name="_Nov New employee_limit status-  March '09_1_Financial Statement - EGMCL dated 17.06.10" xfId="1612" xr:uid="{00000000-0005-0000-0000-0000420F0000}"/>
    <cellStyle name="_Nov New employee_limit status-  March '09_1_Financial Statement - EGMCL May'10" xfId="1613" xr:uid="{00000000-0005-0000-0000-0000430F0000}"/>
    <cellStyle name="_Nov New employee_limit status-  March '09_1_Import Register (Unit-1)" xfId="3469" xr:uid="{00000000-0005-0000-0000-0000440F0000}"/>
    <cellStyle name="_Nov New employee_limit status-  March '09_1_Import Register (Unit-1) 2" xfId="3470" xr:uid="{00000000-0005-0000-0000-0000450F0000}"/>
    <cellStyle name="_Nov New employee_limit status-  March '09_1_June Export" xfId="6526" xr:uid="{00000000-0005-0000-0000-0000460F0000}"/>
    <cellStyle name="_Nov New employee_limit status-  March '09_1_June Export 2" xfId="6527" xr:uid="{00000000-0005-0000-0000-0000470F0000}"/>
    <cellStyle name="_Nov New employee_limit status-  March '09_1_June Export 3" xfId="6528" xr:uid="{00000000-0005-0000-0000-0000480F0000}"/>
    <cellStyle name="_Nov New employee_limit status-  March '09_1_June Import" xfId="6529" xr:uid="{00000000-0005-0000-0000-0000490F0000}"/>
    <cellStyle name="_Nov New employee_limit status-  March '09_1_June Import 2" xfId="6530" xr:uid="{00000000-0005-0000-0000-00004A0F0000}"/>
    <cellStyle name="_Nov New employee_limit status-  March '09_1_June Import 3" xfId="6531" xr:uid="{00000000-0005-0000-0000-00004B0F0000}"/>
    <cellStyle name="_Nov New employee_limit status-  March '09_1_Summary OF Stock " xfId="1614" xr:uid="{00000000-0005-0000-0000-00004C0F0000}"/>
    <cellStyle name="_Nov New employee_limit status-  March '09_1_Summary OF Stock _Addition Fixed Assets" xfId="1615" xr:uid="{00000000-0005-0000-0000-00004D0F0000}"/>
    <cellStyle name="_Nov New employee_limit status-  March '09_1_Summary OF Stock _Book2" xfId="1616" xr:uid="{00000000-0005-0000-0000-00004E0F0000}"/>
    <cellStyle name="_Nov New employee_limit status-  March '09_1_Summary OF Stock _Closing Stock of 31st August'10" xfId="1617" xr:uid="{00000000-0005-0000-0000-00004F0F0000}"/>
    <cellStyle name="_Nov New employee_limit status-  March '09_1_Summary OF Stock _Copy of Fabrics Closing Stock of 09-10" xfId="1618" xr:uid="{00000000-0005-0000-0000-0000500F0000}"/>
    <cellStyle name="_Nov New employee_limit status-  March '09_1_Summary OF Stock _Financial Statement - EGMCL 30th  June'10(New)" xfId="1619" xr:uid="{00000000-0005-0000-0000-0000510F0000}"/>
    <cellStyle name="_Nov New employee_limit status-  March '09_1_Summary OF Stock _Financial Statement - EGMCL 30th Sep '2010" xfId="1620" xr:uid="{00000000-0005-0000-0000-0000520F0000}"/>
    <cellStyle name="_Nov New employee_limit status-  March '09_1_Transit" xfId="1621" xr:uid="{00000000-0005-0000-0000-0000530F0000}"/>
    <cellStyle name="_Nov New employee_limit status-  March '09_1_TrialBal 30th June '10-2" xfId="1622" xr:uid="{00000000-0005-0000-0000-0000540F0000}"/>
    <cellStyle name="_Nov New employee_limit status-  March '09_Addition Fixed Assets" xfId="1623" xr:uid="{00000000-0005-0000-0000-0000550F0000}"/>
    <cellStyle name="_Nov New employee_limit status-  March '09_BANK POSITION FOR ALL BANK ( CITI, HSBC &amp; SCB )" xfId="6532" xr:uid="{00000000-0005-0000-0000-0000560F0000}"/>
    <cellStyle name="_Nov New employee_limit status-  March '09_BANK POSITION FOR ALL BANK ( CITI, HSBC &amp; SCB ) 2" xfId="6533" xr:uid="{00000000-0005-0000-0000-0000570F0000}"/>
    <cellStyle name="_Nov New employee_limit status-  March '09_BANK POSITION FOR ALL BANK ( CITI, HSBC &amp; SCB ) 3" xfId="6534" xr:uid="{00000000-0005-0000-0000-0000580F0000}"/>
    <cellStyle name="_Nov New employee_limit status-  March '09_BANK POSITION FOR ALL BANK ( CITI, HSBC , SCB &amp; EBL )" xfId="6535" xr:uid="{00000000-0005-0000-0000-0000590F0000}"/>
    <cellStyle name="_Nov New employee_limit status-  March '09_BANK POSITION FOR ALL BANK ( CITI, HSBC , SCB &amp; EBL ) 2" xfId="7863" xr:uid="{00000000-0005-0000-0000-00005A0F0000}"/>
    <cellStyle name="_Nov New employee_limit status-  March '09_Book2" xfId="1624" xr:uid="{00000000-0005-0000-0000-00005B0F0000}"/>
    <cellStyle name="_Nov New employee_limit status-  March '09_Citi MOB - June, 2011 ( Final )- REVISED" xfId="6536" xr:uid="{00000000-0005-0000-0000-00005C0F0000}"/>
    <cellStyle name="_Nov New employee_limit status-  March '09_CITI MOB  Month of December 2011- Final" xfId="6537" xr:uid="{00000000-0005-0000-0000-00005D0F0000}"/>
    <cellStyle name="_Nov New employee_limit status-  March '09_Closing Stock of 31st August'10" xfId="1625" xr:uid="{00000000-0005-0000-0000-00005E0F0000}"/>
    <cellStyle name="_Nov New employee_limit status-  March '09_Copy of Fabrics Closing Stock of 09-10" xfId="1626" xr:uid="{00000000-0005-0000-0000-00005F0F0000}"/>
    <cellStyle name="_Nov New employee_limit status-  March '09_EGMCL-FUND-PLAN-CITI" xfId="6538" xr:uid="{00000000-0005-0000-0000-0000600F0000}"/>
    <cellStyle name="_Nov New employee_limit status-  March '09_EGMCL-FUND-PLAN-CITI -1" xfId="6539" xr:uid="{00000000-0005-0000-0000-0000610F0000}"/>
    <cellStyle name="_Nov New employee_limit status-  March '09_EGMCL-FUND-PLAN-CITI -1 2" xfId="6540" xr:uid="{00000000-0005-0000-0000-0000620F0000}"/>
    <cellStyle name="_Nov New employee_limit status-  March '09_EGMCL-FUND-PLAN-CITI -1 3" xfId="6541" xr:uid="{00000000-0005-0000-0000-0000630F0000}"/>
    <cellStyle name="_Nov New employee_limit status-  March '09_EGMCL-FUND-PLAN-CITI 2" xfId="6542" xr:uid="{00000000-0005-0000-0000-0000640F0000}"/>
    <cellStyle name="_Nov New employee_limit status-  March '09_EGMCL-FUND-PLAN-CITI 3" xfId="6543" xr:uid="{00000000-0005-0000-0000-0000650F0000}"/>
    <cellStyle name="_Nov New employee_limit status-  March '09_EGMCL-FUND-PLAN-CITI 4" xfId="7864" xr:uid="{00000000-0005-0000-0000-0000660F0000}"/>
    <cellStyle name="_Nov New employee_limit status-  March '09_Financial Statement - EGMCL 30th  June'10(New)" xfId="1627" xr:uid="{00000000-0005-0000-0000-0000670F0000}"/>
    <cellStyle name="_Nov New employee_limit status-  March '09_Financial Statement - EGMCL 30th Sep '2010" xfId="1628" xr:uid="{00000000-0005-0000-0000-0000680F0000}"/>
    <cellStyle name="_Nov New employee_limit status-  March '09_Financial Statement - EGMCL dated 17.06.10" xfId="1629" xr:uid="{00000000-0005-0000-0000-0000690F0000}"/>
    <cellStyle name="_Nov New employee_limit status-  March '09_Financial Statement - EGMCL May'10" xfId="1630" xr:uid="{00000000-0005-0000-0000-00006A0F0000}"/>
    <cellStyle name="_Nov New employee_limit status-  March '09_Import Register (Unit-1)" xfId="3471" xr:uid="{00000000-0005-0000-0000-00006B0F0000}"/>
    <cellStyle name="_Nov New employee_limit status-  March '09_Import Register (Unit-1) 2" xfId="3472" xr:uid="{00000000-0005-0000-0000-00006C0F0000}"/>
    <cellStyle name="_Nov New employee_limit status-  March '09_June Export" xfId="6544" xr:uid="{00000000-0005-0000-0000-00006D0F0000}"/>
    <cellStyle name="_Nov New employee_limit status-  March '09_June Export 2" xfId="6545" xr:uid="{00000000-0005-0000-0000-00006E0F0000}"/>
    <cellStyle name="_Nov New employee_limit status-  March '09_June Export 3" xfId="6546" xr:uid="{00000000-0005-0000-0000-00006F0F0000}"/>
    <cellStyle name="_Nov New employee_limit status-  March '09_June Import" xfId="6547" xr:uid="{00000000-0005-0000-0000-0000700F0000}"/>
    <cellStyle name="_Nov New employee_limit status-  March '09_June Import 2" xfId="6548" xr:uid="{00000000-0005-0000-0000-0000710F0000}"/>
    <cellStyle name="_Nov New employee_limit status-  March '09_June Import 3" xfId="6549" xr:uid="{00000000-0005-0000-0000-0000720F0000}"/>
    <cellStyle name="_Nov New employee_limit status-  March '09_Summary OF Stock " xfId="1631" xr:uid="{00000000-0005-0000-0000-0000730F0000}"/>
    <cellStyle name="_Nov New employee_limit status-  March '09_Summary OF Stock _Addition Fixed Assets" xfId="1632" xr:uid="{00000000-0005-0000-0000-0000740F0000}"/>
    <cellStyle name="_Nov New employee_limit status-  March '09_Summary OF Stock _Book2" xfId="1633" xr:uid="{00000000-0005-0000-0000-0000750F0000}"/>
    <cellStyle name="_Nov New employee_limit status-  March '09_Summary OF Stock _Closing Stock of 31st August'10" xfId="1634" xr:uid="{00000000-0005-0000-0000-0000760F0000}"/>
    <cellStyle name="_Nov New employee_limit status-  March '09_Summary OF Stock _Copy of Fabrics Closing Stock of 09-10" xfId="1635" xr:uid="{00000000-0005-0000-0000-0000770F0000}"/>
    <cellStyle name="_Nov New employee_limit status-  March '09_Summary OF Stock _Financial Statement - EGMCL 30th  June'10(New)" xfId="1636" xr:uid="{00000000-0005-0000-0000-0000780F0000}"/>
    <cellStyle name="_Nov New employee_limit status-  March '09_Summary OF Stock _Financial Statement - EGMCL 30th Sep '2010" xfId="1637" xr:uid="{00000000-0005-0000-0000-0000790F0000}"/>
    <cellStyle name="_Nov New employee_limit status-  March '09_Transit" xfId="1638" xr:uid="{00000000-0005-0000-0000-00007A0F0000}"/>
    <cellStyle name="_Nov New employee_limit status-  March '09_TrialBal 30th June '10-2" xfId="1639" xr:uid="{00000000-0005-0000-0000-00007B0F0000}"/>
    <cellStyle name="_Nov New employee_limit status- April  '09-CITI " xfId="1640" xr:uid="{00000000-0005-0000-0000-00007C0F0000}"/>
    <cellStyle name="_Nov New employee_limit status- April  '09-CITI  2" xfId="3473" xr:uid="{00000000-0005-0000-0000-00007D0F0000}"/>
    <cellStyle name="_Nov New employee_limit status- April  '09-CITI _Addition Fixed Assets" xfId="1641" xr:uid="{00000000-0005-0000-0000-00007E0F0000}"/>
    <cellStyle name="_Nov New employee_limit status- April  '09-CITI _BANK POSITION FOR ALL BANK ( CITI, HSBC &amp; SCB )" xfId="6550" xr:uid="{00000000-0005-0000-0000-00007F0F0000}"/>
    <cellStyle name="_Nov New employee_limit status- April  '09-CITI _BANK POSITION FOR ALL BANK ( CITI, HSBC &amp; SCB ) 2" xfId="6551" xr:uid="{00000000-0005-0000-0000-0000800F0000}"/>
    <cellStyle name="_Nov New employee_limit status- April  '09-CITI _BANK POSITION FOR ALL BANK ( CITI, HSBC &amp; SCB ) 3" xfId="6552" xr:uid="{00000000-0005-0000-0000-0000810F0000}"/>
    <cellStyle name="_Nov New employee_limit status- April  '09-CITI _BANK POSITION FOR ALL BANK ( CITI, HSBC , SCB &amp; EBL )" xfId="6553" xr:uid="{00000000-0005-0000-0000-0000820F0000}"/>
    <cellStyle name="_Nov New employee_limit status- April  '09-CITI _BANK POSITION FOR ALL BANK ( CITI, HSBC , SCB &amp; EBL ) 2" xfId="7865" xr:uid="{00000000-0005-0000-0000-0000830F0000}"/>
    <cellStyle name="_Nov New employee_limit status- April  '09-CITI _Book2" xfId="1642" xr:uid="{00000000-0005-0000-0000-0000840F0000}"/>
    <cellStyle name="_Nov New employee_limit status- April  '09-CITI _Citi MOB - June, 2011 ( Final )- REVISED" xfId="6554" xr:uid="{00000000-0005-0000-0000-0000850F0000}"/>
    <cellStyle name="_Nov New employee_limit status- April  '09-CITI _CITI MOB  Month of December 2011- Final" xfId="6555" xr:uid="{00000000-0005-0000-0000-0000860F0000}"/>
    <cellStyle name="_Nov New employee_limit status- April  '09-CITI _Closing Stock of 31st August'10" xfId="1643" xr:uid="{00000000-0005-0000-0000-0000870F0000}"/>
    <cellStyle name="_Nov New employee_limit status- April  '09-CITI _Copy of Fabrics Closing Stock of 09-10" xfId="1644" xr:uid="{00000000-0005-0000-0000-0000880F0000}"/>
    <cellStyle name="_Nov New employee_limit status- April  '09-CITI _EGMCL-FUND-PLAN-CITI" xfId="6556" xr:uid="{00000000-0005-0000-0000-0000890F0000}"/>
    <cellStyle name="_Nov New employee_limit status- April  '09-CITI _EGMCL-FUND-PLAN-CITI -1" xfId="6557" xr:uid="{00000000-0005-0000-0000-00008A0F0000}"/>
    <cellStyle name="_Nov New employee_limit status- April  '09-CITI _EGMCL-FUND-PLAN-CITI -1 2" xfId="6558" xr:uid="{00000000-0005-0000-0000-00008B0F0000}"/>
    <cellStyle name="_Nov New employee_limit status- April  '09-CITI _EGMCL-FUND-PLAN-CITI -1 3" xfId="6559" xr:uid="{00000000-0005-0000-0000-00008C0F0000}"/>
    <cellStyle name="_Nov New employee_limit status- April  '09-CITI _EGMCL-FUND-PLAN-CITI 2" xfId="6560" xr:uid="{00000000-0005-0000-0000-00008D0F0000}"/>
    <cellStyle name="_Nov New employee_limit status- April  '09-CITI _EGMCL-FUND-PLAN-CITI 3" xfId="6561" xr:uid="{00000000-0005-0000-0000-00008E0F0000}"/>
    <cellStyle name="_Nov New employee_limit status- April  '09-CITI _EGMCL-FUND-PLAN-CITI 4" xfId="7866" xr:uid="{00000000-0005-0000-0000-00008F0F0000}"/>
    <cellStyle name="_Nov New employee_limit status- April  '09-CITI _Financial Statement - EGMCL 30th  June'10(New)" xfId="1645" xr:uid="{00000000-0005-0000-0000-0000900F0000}"/>
    <cellStyle name="_Nov New employee_limit status- April  '09-CITI _Financial Statement - EGMCL 30th Sep '2010" xfId="1646" xr:uid="{00000000-0005-0000-0000-0000910F0000}"/>
    <cellStyle name="_Nov New employee_limit status- April  '09-CITI _Financial Statement - EGMCL dated 17.06.10" xfId="1647" xr:uid="{00000000-0005-0000-0000-0000920F0000}"/>
    <cellStyle name="_Nov New employee_limit status- April  '09-CITI _Financial Statement - EGMCL May'10" xfId="1648" xr:uid="{00000000-0005-0000-0000-0000930F0000}"/>
    <cellStyle name="_Nov New employee_limit status- April  '09-CITI _Import Register (Unit-1)" xfId="3474" xr:uid="{00000000-0005-0000-0000-0000940F0000}"/>
    <cellStyle name="_Nov New employee_limit status- April  '09-CITI _Import Register (Unit-1) 2" xfId="3475" xr:uid="{00000000-0005-0000-0000-0000950F0000}"/>
    <cellStyle name="_Nov New employee_limit status- April  '09-CITI _June Export" xfId="6562" xr:uid="{00000000-0005-0000-0000-0000960F0000}"/>
    <cellStyle name="_Nov New employee_limit status- April  '09-CITI _June Export 2" xfId="6563" xr:uid="{00000000-0005-0000-0000-0000970F0000}"/>
    <cellStyle name="_Nov New employee_limit status- April  '09-CITI _June Export 3" xfId="6564" xr:uid="{00000000-0005-0000-0000-0000980F0000}"/>
    <cellStyle name="_Nov New employee_limit status- April  '09-CITI _June Import" xfId="6565" xr:uid="{00000000-0005-0000-0000-0000990F0000}"/>
    <cellStyle name="_Nov New employee_limit status- April  '09-CITI _June Import 2" xfId="6566" xr:uid="{00000000-0005-0000-0000-00009A0F0000}"/>
    <cellStyle name="_Nov New employee_limit status- April  '09-CITI _June Import 3" xfId="6567" xr:uid="{00000000-0005-0000-0000-00009B0F0000}"/>
    <cellStyle name="_Nov New employee_limit status- April  '09-CITI _Summary OF Stock " xfId="1649" xr:uid="{00000000-0005-0000-0000-00009C0F0000}"/>
    <cellStyle name="_Nov New employee_limit status- April  '09-CITI _Summary OF Stock _Addition Fixed Assets" xfId="1650" xr:uid="{00000000-0005-0000-0000-00009D0F0000}"/>
    <cellStyle name="_Nov New employee_limit status- April  '09-CITI _Summary OF Stock _Book2" xfId="1651" xr:uid="{00000000-0005-0000-0000-00009E0F0000}"/>
    <cellStyle name="_Nov New employee_limit status- April  '09-CITI _Summary OF Stock _Closing Stock of 31st August'10" xfId="1652" xr:uid="{00000000-0005-0000-0000-00009F0F0000}"/>
    <cellStyle name="_Nov New employee_limit status- April  '09-CITI _Summary OF Stock _Copy of Fabrics Closing Stock of 09-10" xfId="1653" xr:uid="{00000000-0005-0000-0000-0000A00F0000}"/>
    <cellStyle name="_Nov New employee_limit status- April  '09-CITI _Summary OF Stock _Financial Statement - EGMCL 30th  June'10(New)" xfId="1654" xr:uid="{00000000-0005-0000-0000-0000A10F0000}"/>
    <cellStyle name="_Nov New employee_limit status- April  '09-CITI _Summary OF Stock _Financial Statement - EGMCL 30th Sep '2010" xfId="1655" xr:uid="{00000000-0005-0000-0000-0000A20F0000}"/>
    <cellStyle name="_Nov New employee_limit status- April  '09-CITI _Transit" xfId="1656" xr:uid="{00000000-0005-0000-0000-0000A30F0000}"/>
    <cellStyle name="_Nov New employee_limit status- April  '09-CITI _TrialBal 30th June '10-2" xfId="1657" xr:uid="{00000000-0005-0000-0000-0000A40F0000}"/>
    <cellStyle name="_Nov New employee_Pay Roll Analysis_Dec 08" xfId="3476" xr:uid="{00000000-0005-0000-0000-0000A50F0000}"/>
    <cellStyle name="_Nov New employee_Pay Roll Analysis_Dec 08 2" xfId="3477" xr:uid="{00000000-0005-0000-0000-0000A60F0000}"/>
    <cellStyle name="_Nov New employee_Pay Roll Analysis_Dec 08_Carton" xfId="3478" xr:uid="{00000000-0005-0000-0000-0000A70F0000}"/>
    <cellStyle name="_Nov New employee_Pay Roll Analysis_Dec 08_Carton 2" xfId="3479" xr:uid="{00000000-0005-0000-0000-0000A80F0000}"/>
    <cellStyle name="_Nov New employee_Pay Roll Analysis_Dec 08_Expenses Perfomance March'09" xfId="3480" xr:uid="{00000000-0005-0000-0000-0000A90F0000}"/>
    <cellStyle name="_Nov New employee_Pay Roll Analysis_Dec 08_Expenses Perfomance March'09 2" xfId="3481" xr:uid="{00000000-0005-0000-0000-0000AA0F0000}"/>
    <cellStyle name="_Nov New employee_Pay Roll Analysis_Dec 08_EXPORT-MAY" xfId="3482" xr:uid="{00000000-0005-0000-0000-0000AB0F0000}"/>
    <cellStyle name="_Nov New employee_Pay Roll Analysis_Dec 08_EXPORT-MAY 2" xfId="3483" xr:uid="{00000000-0005-0000-0000-0000AC0F0000}"/>
    <cellStyle name="_Nov New employee_Pay Roll Analysis_Dec 08_MIS For the Month Of Aug_09" xfId="3484" xr:uid="{00000000-0005-0000-0000-0000AD0F0000}"/>
    <cellStyle name="_Nov New employee_Pay Roll Analysis_Dec 08_MIS For the Month Of Aug_09 2" xfId="3485" xr:uid="{00000000-0005-0000-0000-0000AE0F0000}"/>
    <cellStyle name="_Nov New employee_Pay Roll Analysis_Dec 08_MIS For the Month Of DEC_09" xfId="3486" xr:uid="{00000000-0005-0000-0000-0000AF0F0000}"/>
    <cellStyle name="_Nov New employee_Pay Roll Analysis_Dec 08_MIS For the Month Of DEC_09 2" xfId="3487" xr:uid="{00000000-0005-0000-0000-0000B00F0000}"/>
    <cellStyle name="_Nov New employee_Pay Roll Analysis_Dec 08_MIS For the Month Of Sep_09" xfId="3488" xr:uid="{00000000-0005-0000-0000-0000B10F0000}"/>
    <cellStyle name="_Nov New employee_Pay Roll Analysis_Dec 08_MIS For the Month Of Sep_09 2" xfId="3489" xr:uid="{00000000-0005-0000-0000-0000B20F0000}"/>
    <cellStyle name="_Nov New employee_Pay Roll Analysis_Dec 08_Production  performance-May,09" xfId="3490" xr:uid="{00000000-0005-0000-0000-0000B30F0000}"/>
    <cellStyle name="_Nov New employee_Pay Roll Analysis_Dec 08_Production  performance-May,09 2" xfId="3491" xr:uid="{00000000-0005-0000-0000-0000B40F0000}"/>
    <cellStyle name="_Nov New employee_Pay Roll Analysis_Dec 08_Production Preformance report-March,09" xfId="3492" xr:uid="{00000000-0005-0000-0000-0000B50F0000}"/>
    <cellStyle name="_Nov New employee_Pay Roll Analysis_Dec 08_Production Preformance report-March,09 2" xfId="3493" xr:uid="{00000000-0005-0000-0000-0000B60F0000}"/>
    <cellStyle name="_Nov New employee_Pay Roll Analysis_Nov 08" xfId="3494" xr:uid="{00000000-0005-0000-0000-0000B70F0000}"/>
    <cellStyle name="_Nov New employee_Pay Roll Analysis_Nov 08 2" xfId="3495" xr:uid="{00000000-0005-0000-0000-0000B80F0000}"/>
    <cellStyle name="_Nov New employee_Pay Roll Analysis_Nov 08_Carton" xfId="3496" xr:uid="{00000000-0005-0000-0000-0000B90F0000}"/>
    <cellStyle name="_Nov New employee_Pay Roll Analysis_Nov 08_Carton 2" xfId="3497" xr:uid="{00000000-0005-0000-0000-0000BA0F0000}"/>
    <cellStyle name="_Nov New employee_Pay Roll Analysis_Nov 08_Expenses Perfomance March'09" xfId="3498" xr:uid="{00000000-0005-0000-0000-0000BB0F0000}"/>
    <cellStyle name="_Nov New employee_Pay Roll Analysis_Nov 08_Expenses Perfomance March'09 2" xfId="3499" xr:uid="{00000000-0005-0000-0000-0000BC0F0000}"/>
    <cellStyle name="_Nov New employee_Pay Roll Analysis_Nov 08_EXPORT-MAY" xfId="3500" xr:uid="{00000000-0005-0000-0000-0000BD0F0000}"/>
    <cellStyle name="_Nov New employee_Pay Roll Analysis_Nov 08_EXPORT-MAY 2" xfId="3501" xr:uid="{00000000-0005-0000-0000-0000BE0F0000}"/>
    <cellStyle name="_Nov New employee_Pay Roll Analysis_Nov 08_MIS For the Month Of Aug_09" xfId="3502" xr:uid="{00000000-0005-0000-0000-0000BF0F0000}"/>
    <cellStyle name="_Nov New employee_Pay Roll Analysis_Nov 08_MIS For the Month Of Aug_09 2" xfId="3503" xr:uid="{00000000-0005-0000-0000-0000C00F0000}"/>
    <cellStyle name="_Nov New employee_Pay Roll Analysis_Nov 08_MIS For the Month Of DEC_09" xfId="3504" xr:uid="{00000000-0005-0000-0000-0000C10F0000}"/>
    <cellStyle name="_Nov New employee_Pay Roll Analysis_Nov 08_MIS For the Month Of DEC_09 2" xfId="3505" xr:uid="{00000000-0005-0000-0000-0000C20F0000}"/>
    <cellStyle name="_Nov New employee_Pay Roll Analysis_Nov 08_MIS For the Month Of Sep_09" xfId="3506" xr:uid="{00000000-0005-0000-0000-0000C30F0000}"/>
    <cellStyle name="_Nov New employee_Pay Roll Analysis_Nov 08_MIS For the Month Of Sep_09 2" xfId="3507" xr:uid="{00000000-0005-0000-0000-0000C40F0000}"/>
    <cellStyle name="_Nov New employee_Pay Roll Analysis_Nov 08_Production  performance-May,09" xfId="3508" xr:uid="{00000000-0005-0000-0000-0000C50F0000}"/>
    <cellStyle name="_Nov New employee_Pay Roll Analysis_Nov 08_Production  performance-May,09 2" xfId="3509" xr:uid="{00000000-0005-0000-0000-0000C60F0000}"/>
    <cellStyle name="_Nov New employee_Pay Roll Analysis_Nov 08_Production Preformance report-March,09" xfId="3510" xr:uid="{00000000-0005-0000-0000-0000C70F0000}"/>
    <cellStyle name="_Nov New employee_Pay Roll Analysis_Nov 08_Production Preformance report-March,09 2" xfId="3511" xr:uid="{00000000-0005-0000-0000-0000C80F0000}"/>
    <cellStyle name="_Nov New employee_Pay Roll Analysis_Oct 08" xfId="3512" xr:uid="{00000000-0005-0000-0000-0000C90F0000}"/>
    <cellStyle name="_Nov New employee_Pay Roll Analysis_Oct 08 2" xfId="3513" xr:uid="{00000000-0005-0000-0000-0000CA0F0000}"/>
    <cellStyle name="_Nov New employee_Pay Roll Analysis_Oct 08_Carton" xfId="3514" xr:uid="{00000000-0005-0000-0000-0000CB0F0000}"/>
    <cellStyle name="_Nov New employee_Pay Roll Analysis_Oct 08_Carton 2" xfId="3515" xr:uid="{00000000-0005-0000-0000-0000CC0F0000}"/>
    <cellStyle name="_Nov New employee_Pay Roll Analysis_Oct 08_Expenses Perfomance March'09" xfId="3516" xr:uid="{00000000-0005-0000-0000-0000CD0F0000}"/>
    <cellStyle name="_Nov New employee_Pay Roll Analysis_Oct 08_Expenses Perfomance March'09 2" xfId="3517" xr:uid="{00000000-0005-0000-0000-0000CE0F0000}"/>
    <cellStyle name="_Nov New employee_Pay Roll Analysis_Oct 08_EXPORT-MAY" xfId="3518" xr:uid="{00000000-0005-0000-0000-0000CF0F0000}"/>
    <cellStyle name="_Nov New employee_Pay Roll Analysis_Oct 08_EXPORT-MAY 2" xfId="3519" xr:uid="{00000000-0005-0000-0000-0000D00F0000}"/>
    <cellStyle name="_Nov New employee_Pay Roll Analysis_Oct 08_MIS For the Month Of Aug_09" xfId="3520" xr:uid="{00000000-0005-0000-0000-0000D10F0000}"/>
    <cellStyle name="_Nov New employee_Pay Roll Analysis_Oct 08_MIS For the Month Of Aug_09 2" xfId="3521" xr:uid="{00000000-0005-0000-0000-0000D20F0000}"/>
    <cellStyle name="_Nov New employee_Pay Roll Analysis_Oct 08_MIS For the Month Of DEC_09" xfId="3522" xr:uid="{00000000-0005-0000-0000-0000D30F0000}"/>
    <cellStyle name="_Nov New employee_Pay Roll Analysis_Oct 08_MIS For the Month Of DEC_09 2" xfId="3523" xr:uid="{00000000-0005-0000-0000-0000D40F0000}"/>
    <cellStyle name="_Nov New employee_Pay Roll Analysis_Oct 08_MIS For the Month Of Sep_09" xfId="3524" xr:uid="{00000000-0005-0000-0000-0000D50F0000}"/>
    <cellStyle name="_Nov New employee_Pay Roll Analysis_Oct 08_MIS For the Month Of Sep_09 2" xfId="3525" xr:uid="{00000000-0005-0000-0000-0000D60F0000}"/>
    <cellStyle name="_Nov New employee_Pay Roll Analysis_Oct 08_Production  performance-May,09" xfId="3526" xr:uid="{00000000-0005-0000-0000-0000D70F0000}"/>
    <cellStyle name="_Nov New employee_Pay Roll Analysis_Oct 08_Production  performance-May,09 2" xfId="3527" xr:uid="{00000000-0005-0000-0000-0000D80F0000}"/>
    <cellStyle name="_Nov New employee_Pay Roll Analysis_Oct 08_Production Preformance report-March,09" xfId="3528" xr:uid="{00000000-0005-0000-0000-0000D90F0000}"/>
    <cellStyle name="_Nov New employee_Pay Roll Analysis_Oct 08_Production Preformance report-March,09 2" xfId="3529" xr:uid="{00000000-0005-0000-0000-0000DA0F0000}"/>
    <cellStyle name="_Nov New employee_performance report- August 08 " xfId="3530" xr:uid="{00000000-0005-0000-0000-0000DB0F0000}"/>
    <cellStyle name="_Nov New employee_performance report- August 08  2" xfId="3531" xr:uid="{00000000-0005-0000-0000-0000DC0F0000}"/>
    <cellStyle name="_Nov New employee_performance report- August 08 _Incentive  Budget Control August'09 " xfId="3532" xr:uid="{00000000-0005-0000-0000-0000DD0F0000}"/>
    <cellStyle name="_Nov New employee_performance report- August 08 _Incentive  Budget Control August'09  2" xfId="3533" xr:uid="{00000000-0005-0000-0000-0000DE0F0000}"/>
    <cellStyle name="_Nov New employee_performance report- August 08 _PGCL S &amp; B analysis (Top )  May  '09  v1" xfId="3534" xr:uid="{00000000-0005-0000-0000-0000DF0F0000}"/>
    <cellStyle name="_Nov New employee_performance report- August 08 _PGCL S &amp; B analysis (Top )  May  '09  v1 2" xfId="3535" xr:uid="{00000000-0005-0000-0000-0000E00F0000}"/>
    <cellStyle name="_Nov New employee_performance report- August 08 _PGCL S &amp; B analysis (Top ) April  '09  ( R-2 on 26th May)" xfId="3536" xr:uid="{00000000-0005-0000-0000-0000E10F0000}"/>
    <cellStyle name="_Nov New employee_performance report- August 08 _PGCL S &amp; B analysis (Top ) April  '09  ( R-2 on 26th May) 2" xfId="3537" xr:uid="{00000000-0005-0000-0000-0000E20F0000}"/>
    <cellStyle name="_Nov New employee_performance report- August 08 _S &amp; B" xfId="3538" xr:uid="{00000000-0005-0000-0000-0000E30F0000}"/>
    <cellStyle name="_Nov New employee_performance report- August 08 _S &amp; B 2" xfId="3539" xr:uid="{00000000-0005-0000-0000-0000E40F0000}"/>
    <cellStyle name="_Nov New employee_performance report- August 08 _S &amp; B analysis (Top ) April  '09   " xfId="3540" xr:uid="{00000000-0005-0000-0000-0000E50F0000}"/>
    <cellStyle name="_Nov New employee_performance report- August 08 _S &amp; B analysis (Top ) April  '09    2" xfId="3541" xr:uid="{00000000-0005-0000-0000-0000E60F0000}"/>
    <cellStyle name="_Nov New employee_performance report- August 08 _S &amp; B analysis February'10 Unit-1  " xfId="3542" xr:uid="{00000000-0005-0000-0000-0000E70F0000}"/>
    <cellStyle name="_Nov New employee_performance report- August 08 _S &amp; B analysis February'10 Unit-1   2" xfId="3543" xr:uid="{00000000-0005-0000-0000-0000E80F0000}"/>
    <cellStyle name="_Nov New employee_performance report- August 08 _S &amp; B analysis Feruary'10   " xfId="3544" xr:uid="{00000000-0005-0000-0000-0000E90F0000}"/>
    <cellStyle name="_Nov New employee_performance report- August 08 _S &amp; B analysis Feruary'10    2" xfId="3545" xr:uid="{00000000-0005-0000-0000-0000EA0F0000}"/>
    <cellStyle name="_Nov New employee_performance report- August 08 _S &amp; B analysis January '10   " xfId="3546" xr:uid="{00000000-0005-0000-0000-0000EB0F0000}"/>
    <cellStyle name="_Nov New employee_performance report- August 08 _S &amp; B analysis January '10    2" xfId="3547" xr:uid="{00000000-0005-0000-0000-0000EC0F0000}"/>
    <cellStyle name="_Nov New employee_performance report- August 08 _S &amp; B analysis July'10 Unit-1 " xfId="6568" xr:uid="{00000000-0005-0000-0000-0000ED0F0000}"/>
    <cellStyle name="_Nov New employee_performance report- August 08 _S &amp; B analysis July'10 Unit-3    " xfId="6569" xr:uid="{00000000-0005-0000-0000-0000EE0F0000}"/>
    <cellStyle name="_Nov New employee_performance report- August 08 _S &amp; B analysis June10 Unit-1 " xfId="6570" xr:uid="{00000000-0005-0000-0000-0000EF0F0000}"/>
    <cellStyle name="_Nov New employee_performance report- August 08 _S &amp; B analysis March 10 Unit-1  " xfId="3548" xr:uid="{00000000-0005-0000-0000-0000F00F0000}"/>
    <cellStyle name="_Nov New employee_performance report- August 08 _S &amp; B analysis March 10 Unit-1   2" xfId="3549" xr:uid="{00000000-0005-0000-0000-0000F10F0000}"/>
    <cellStyle name="_Nov New employee_performance report- August 08 _S &amp; B analysis May 10 Unit-1 " xfId="6571" xr:uid="{00000000-0005-0000-0000-0000F20F0000}"/>
    <cellStyle name="_Nov New employee_performance report- July 08( R-1) " xfId="3550" xr:uid="{00000000-0005-0000-0000-0000F30F0000}"/>
    <cellStyle name="_Nov New employee_performance report- July 08( R-1)  2" xfId="3551" xr:uid="{00000000-0005-0000-0000-0000F40F0000}"/>
    <cellStyle name="_Nov New employee_performance report- July 08( R-1) _Incentive  Budget Control August'09 " xfId="3552" xr:uid="{00000000-0005-0000-0000-0000F50F0000}"/>
    <cellStyle name="_Nov New employee_performance report- July 08( R-1) _Incentive  Budget Control August'09  2" xfId="3553" xr:uid="{00000000-0005-0000-0000-0000F60F0000}"/>
    <cellStyle name="_Nov New employee_performance report- July 08( R-1) _PGCL S &amp; B analysis (Top )  May  '09  v1" xfId="3554" xr:uid="{00000000-0005-0000-0000-0000F70F0000}"/>
    <cellStyle name="_Nov New employee_performance report- July 08( R-1) _PGCL S &amp; B analysis (Top )  May  '09  v1 2" xfId="3555" xr:uid="{00000000-0005-0000-0000-0000F80F0000}"/>
    <cellStyle name="_Nov New employee_performance report- July 08( R-1) _PGCL S &amp; B analysis (Top ) April  '09  ( R-2 on 26th May)" xfId="3556" xr:uid="{00000000-0005-0000-0000-0000F90F0000}"/>
    <cellStyle name="_Nov New employee_performance report- July 08( R-1) _PGCL S &amp; B analysis (Top ) April  '09  ( R-2 on 26th May) 2" xfId="3557" xr:uid="{00000000-0005-0000-0000-0000FA0F0000}"/>
    <cellStyle name="_Nov New employee_performance report- July 08( R-1) _S &amp; B" xfId="3558" xr:uid="{00000000-0005-0000-0000-0000FB0F0000}"/>
    <cellStyle name="_Nov New employee_performance report- July 08( R-1) _S &amp; B 2" xfId="3559" xr:uid="{00000000-0005-0000-0000-0000FC0F0000}"/>
    <cellStyle name="_Nov New employee_performance report- July 08( R-1) _S &amp; B analysis (Top ) April  '09   " xfId="3560" xr:uid="{00000000-0005-0000-0000-0000FD0F0000}"/>
    <cellStyle name="_Nov New employee_performance report- July 08( R-1) _S &amp; B analysis (Top ) April  '09    2" xfId="3561" xr:uid="{00000000-0005-0000-0000-0000FE0F0000}"/>
    <cellStyle name="_Nov New employee_performance report- July 08( R-1) _S &amp; B analysis February'10 Unit-1  " xfId="3562" xr:uid="{00000000-0005-0000-0000-0000FF0F0000}"/>
    <cellStyle name="_Nov New employee_performance report- July 08( R-1) _S &amp; B analysis February'10 Unit-1   2" xfId="3563" xr:uid="{00000000-0005-0000-0000-000000100000}"/>
    <cellStyle name="_Nov New employee_performance report- July 08( R-1) _S &amp; B analysis Feruary'10   " xfId="3564" xr:uid="{00000000-0005-0000-0000-000001100000}"/>
    <cellStyle name="_Nov New employee_performance report- July 08( R-1) _S &amp; B analysis Feruary'10    2" xfId="3565" xr:uid="{00000000-0005-0000-0000-000002100000}"/>
    <cellStyle name="_Nov New employee_performance report- July 08( R-1) _S &amp; B analysis January '10   " xfId="3566" xr:uid="{00000000-0005-0000-0000-000003100000}"/>
    <cellStyle name="_Nov New employee_performance report- July 08( R-1) _S &amp; B analysis January '10    2" xfId="3567" xr:uid="{00000000-0005-0000-0000-000004100000}"/>
    <cellStyle name="_Nov New employee_performance report- July 08( R-1) _S &amp; B analysis July'10 Unit-1 " xfId="6572" xr:uid="{00000000-0005-0000-0000-000005100000}"/>
    <cellStyle name="_Nov New employee_performance report- July 08( R-1) _S &amp; B analysis July'10 Unit-3    " xfId="6573" xr:uid="{00000000-0005-0000-0000-000006100000}"/>
    <cellStyle name="_Nov New employee_performance report- July 08( R-1) _S &amp; B analysis June10 Unit-1 " xfId="6574" xr:uid="{00000000-0005-0000-0000-000007100000}"/>
    <cellStyle name="_Nov New employee_performance report- July 08( R-1) _S &amp; B analysis March 10 Unit-1  " xfId="3568" xr:uid="{00000000-0005-0000-0000-000008100000}"/>
    <cellStyle name="_Nov New employee_performance report- July 08( R-1) _S &amp; B analysis March 10 Unit-1   2" xfId="3569" xr:uid="{00000000-0005-0000-0000-000009100000}"/>
    <cellStyle name="_Nov New employee_performance report- July 08( R-1) _S &amp; B analysis May 10 Unit-1 " xfId="6575" xr:uid="{00000000-0005-0000-0000-00000A100000}"/>
    <cellStyle name="_Nov New employee_performance report- June 08 ( R-1)" xfId="3570" xr:uid="{00000000-0005-0000-0000-00000B100000}"/>
    <cellStyle name="_Nov New employee_performance report- June 08 ( R-1) 2" xfId="3571" xr:uid="{00000000-0005-0000-0000-00000C100000}"/>
    <cellStyle name="_Nov New employee_performance report- June 08 ( R-1)_Incentive  Budget Control August'09 " xfId="3572" xr:uid="{00000000-0005-0000-0000-00000D100000}"/>
    <cellStyle name="_Nov New employee_performance report- June 08 ( R-1)_Incentive  Budget Control August'09  2" xfId="3573" xr:uid="{00000000-0005-0000-0000-00000E100000}"/>
    <cellStyle name="_Nov New employee_performance report- June 08 ( R-1)_PGCL S &amp; B analysis (Top )  May  '09  v1" xfId="3574" xr:uid="{00000000-0005-0000-0000-00000F100000}"/>
    <cellStyle name="_Nov New employee_performance report- June 08 ( R-1)_PGCL S &amp; B analysis (Top )  May  '09  v1 2" xfId="3575" xr:uid="{00000000-0005-0000-0000-000010100000}"/>
    <cellStyle name="_Nov New employee_performance report- June 08 ( R-1)_PGCL S &amp; B analysis (Top ) April  '09  ( R-2 on 26th May)" xfId="3576" xr:uid="{00000000-0005-0000-0000-000011100000}"/>
    <cellStyle name="_Nov New employee_performance report- June 08 ( R-1)_PGCL S &amp; B analysis (Top ) April  '09  ( R-2 on 26th May) 2" xfId="3577" xr:uid="{00000000-0005-0000-0000-000012100000}"/>
    <cellStyle name="_Nov New employee_performance report- June 08 ( R-1)_S &amp; B" xfId="3578" xr:uid="{00000000-0005-0000-0000-000013100000}"/>
    <cellStyle name="_Nov New employee_performance report- June 08 ( R-1)_S &amp; B 2" xfId="3579" xr:uid="{00000000-0005-0000-0000-000014100000}"/>
    <cellStyle name="_Nov New employee_performance report- June 08 ( R-1)_S &amp; B analysis (Top ) April  '09   " xfId="3580" xr:uid="{00000000-0005-0000-0000-000015100000}"/>
    <cellStyle name="_Nov New employee_performance report- June 08 ( R-1)_S &amp; B analysis (Top ) April  '09    2" xfId="3581" xr:uid="{00000000-0005-0000-0000-000016100000}"/>
    <cellStyle name="_Nov New employee_performance report- June 08 ( R-1)_S &amp; B analysis February'10 Unit-1  " xfId="3582" xr:uid="{00000000-0005-0000-0000-000017100000}"/>
    <cellStyle name="_Nov New employee_performance report- June 08 ( R-1)_S &amp; B analysis February'10 Unit-1   2" xfId="3583" xr:uid="{00000000-0005-0000-0000-000018100000}"/>
    <cellStyle name="_Nov New employee_performance report- June 08 ( R-1)_S &amp; B analysis Feruary'10   " xfId="3584" xr:uid="{00000000-0005-0000-0000-000019100000}"/>
    <cellStyle name="_Nov New employee_performance report- June 08 ( R-1)_S &amp; B analysis Feruary'10    2" xfId="3585" xr:uid="{00000000-0005-0000-0000-00001A100000}"/>
    <cellStyle name="_Nov New employee_performance report- June 08 ( R-1)_S &amp; B analysis January '10   " xfId="3586" xr:uid="{00000000-0005-0000-0000-00001B100000}"/>
    <cellStyle name="_Nov New employee_performance report- June 08 ( R-1)_S &amp; B analysis January '10    2" xfId="3587" xr:uid="{00000000-0005-0000-0000-00001C100000}"/>
    <cellStyle name="_Nov New employee_performance report- June 08 ( R-1)_S &amp; B analysis July'10 Unit-1 " xfId="6576" xr:uid="{00000000-0005-0000-0000-00001D100000}"/>
    <cellStyle name="_Nov New employee_performance report- June 08 ( R-1)_S &amp; B analysis July'10 Unit-3    " xfId="6577" xr:uid="{00000000-0005-0000-0000-00001E100000}"/>
    <cellStyle name="_Nov New employee_performance report- June 08 ( R-1)_S &amp; B analysis June10 Unit-1 " xfId="6578" xr:uid="{00000000-0005-0000-0000-00001F100000}"/>
    <cellStyle name="_Nov New employee_performance report- June 08 ( R-1)_S &amp; B analysis March 10 Unit-1  " xfId="3588" xr:uid="{00000000-0005-0000-0000-000020100000}"/>
    <cellStyle name="_Nov New employee_performance report- June 08 ( R-1)_S &amp; B analysis March 10 Unit-1   2" xfId="3589" xr:uid="{00000000-0005-0000-0000-000021100000}"/>
    <cellStyle name="_Nov New employee_performance report- June 08 ( R-1)_S &amp; B analysis May 10 Unit-1 " xfId="6579" xr:uid="{00000000-0005-0000-0000-000022100000}"/>
    <cellStyle name="_Nov New employee_performance report of Formate" xfId="3590" xr:uid="{00000000-0005-0000-0000-000023100000}"/>
    <cellStyle name="_Nov New employee_performance report of Formate 2" xfId="3591" xr:uid="{00000000-0005-0000-0000-000024100000}"/>
    <cellStyle name="_Nov New employee_PGCL S &amp; B analysis (Top )  May  '09  v1" xfId="3592" xr:uid="{00000000-0005-0000-0000-000025100000}"/>
    <cellStyle name="_Nov New employee_PGCL S &amp; B analysis (Top )  May  '09  v1 2" xfId="3593" xr:uid="{00000000-0005-0000-0000-000026100000}"/>
    <cellStyle name="_Nov New employee_PGCL S &amp; B analysis (Top ) April  '09  ( R-2 on 26th May)" xfId="3594" xr:uid="{00000000-0005-0000-0000-000027100000}"/>
    <cellStyle name="_Nov New employee_PGCL S &amp; B analysis (Top ) April  '09  ( R-2 on 26th May) 2" xfId="3595" xr:uid="{00000000-0005-0000-0000-000028100000}"/>
    <cellStyle name="_Nov New employee_Prod Perfomance Feb '09" xfId="3596" xr:uid="{00000000-0005-0000-0000-000029100000}"/>
    <cellStyle name="_Nov New employee_Prod Perfomance Feb '09 2" xfId="3597" xr:uid="{00000000-0005-0000-0000-00002A100000}"/>
    <cellStyle name="_Nov New employee_Production  performance-May,09" xfId="3598" xr:uid="{00000000-0005-0000-0000-00002B100000}"/>
    <cellStyle name="_Nov New employee_Production  performance-May,09 2" xfId="3599" xr:uid="{00000000-0005-0000-0000-00002C100000}"/>
    <cellStyle name="_Nov New employee_Production Perfomsnce Feb '09" xfId="3600" xr:uid="{00000000-0005-0000-0000-00002D100000}"/>
    <cellStyle name="_Nov New employee_Production Perfomsnce Feb '09 2" xfId="3601" xr:uid="{00000000-0005-0000-0000-00002E100000}"/>
    <cellStyle name="_Nov New employee_Production Perfomsnce Feb '09_Production Preformance report-March,09" xfId="3602" xr:uid="{00000000-0005-0000-0000-00002F100000}"/>
    <cellStyle name="_Nov New employee_Production Perfomsnce Feb '09_Production Preformance report-March,09 2" xfId="3603" xr:uid="{00000000-0005-0000-0000-000030100000}"/>
    <cellStyle name="_Nov New employee_Production Perfomsnce Jan'09" xfId="3604" xr:uid="{00000000-0005-0000-0000-000031100000}"/>
    <cellStyle name="_Nov New employee_Production Perfomsnce Jan'09 2" xfId="3605" xr:uid="{00000000-0005-0000-0000-000032100000}"/>
    <cellStyle name="_Nov New employee_Production Perfomsnce Jan'09_Production Preformance report-March,09" xfId="3606" xr:uid="{00000000-0005-0000-0000-000033100000}"/>
    <cellStyle name="_Nov New employee_Production Perfomsnce Jan'09_Production Preformance report-March,09 2" xfId="3607" xr:uid="{00000000-0005-0000-0000-000034100000}"/>
    <cellStyle name="_Nov New employee_Provisional  Interst August  '09 " xfId="1658" xr:uid="{00000000-0005-0000-0000-000035100000}"/>
    <cellStyle name="_Nov New employee_Provisional  Interst August  '09  2" xfId="3608" xr:uid="{00000000-0005-0000-0000-000036100000}"/>
    <cellStyle name="_Nov New employee_Provisional  Interst August  '09 _Addition Fixed Assets" xfId="1659" xr:uid="{00000000-0005-0000-0000-000037100000}"/>
    <cellStyle name="_Nov New employee_Provisional  Interst August  '09 _Book2" xfId="1660" xr:uid="{00000000-0005-0000-0000-000038100000}"/>
    <cellStyle name="_Nov New employee_Provisional  Interst August  '09 _Closing Stock of 31st August'10" xfId="1661" xr:uid="{00000000-0005-0000-0000-000039100000}"/>
    <cellStyle name="_Nov New employee_Provisional  Interst August  '09 _Copy of Fabrics Closing Stock of 09-10" xfId="1662" xr:uid="{00000000-0005-0000-0000-00003A100000}"/>
    <cellStyle name="_Nov New employee_Provisional  Interst August  '09 _Financial Statement - EGMCL 30th  June'10(New)" xfId="1663" xr:uid="{00000000-0005-0000-0000-00003B100000}"/>
    <cellStyle name="_Nov New employee_Provisional  Interst August  '09 _Financial Statement - EGMCL 30th Sep '2010" xfId="1664" xr:uid="{00000000-0005-0000-0000-00003C100000}"/>
    <cellStyle name="_Nov New employee_Provisional  Interst August  '09 _Financial Statement - EGMCL dated 17.06.10" xfId="1665" xr:uid="{00000000-0005-0000-0000-00003D100000}"/>
    <cellStyle name="_Nov New employee_Provisional  Interst August  '09 _Financial Statement - EGMCL May'10" xfId="1666" xr:uid="{00000000-0005-0000-0000-00003E100000}"/>
    <cellStyle name="_Nov New employee_Provisional  Interst August  '09 _Import Register (Unit-1)" xfId="3609" xr:uid="{00000000-0005-0000-0000-00003F100000}"/>
    <cellStyle name="_Nov New employee_Provisional  Interst August  '09 _Import Register (Unit-1) 2" xfId="3610" xr:uid="{00000000-0005-0000-0000-000040100000}"/>
    <cellStyle name="_Nov New employee_Provisional  Interst August  '09 _Summary OF Stock " xfId="1667" xr:uid="{00000000-0005-0000-0000-000041100000}"/>
    <cellStyle name="_Nov New employee_Provisional  Interst August  '09 _Summary OF Stock _Addition Fixed Assets" xfId="1668" xr:uid="{00000000-0005-0000-0000-000042100000}"/>
    <cellStyle name="_Nov New employee_Provisional  Interst August  '09 _Summary OF Stock _Book2" xfId="1669" xr:uid="{00000000-0005-0000-0000-000043100000}"/>
    <cellStyle name="_Nov New employee_Provisional  Interst August  '09 _Summary OF Stock _Closing Stock of 31st August'10" xfId="1670" xr:uid="{00000000-0005-0000-0000-000044100000}"/>
    <cellStyle name="_Nov New employee_Provisional  Interst August  '09 _Summary OF Stock _Copy of Fabrics Closing Stock of 09-10" xfId="1671" xr:uid="{00000000-0005-0000-0000-000045100000}"/>
    <cellStyle name="_Nov New employee_Provisional  Interst August  '09 _Summary OF Stock _Financial Statement - EGMCL 30th  June'10(New)" xfId="1672" xr:uid="{00000000-0005-0000-0000-000046100000}"/>
    <cellStyle name="_Nov New employee_Provisional  Interst August  '09 _Summary OF Stock _Financial Statement - EGMCL 30th Sep '2010" xfId="1673" xr:uid="{00000000-0005-0000-0000-000047100000}"/>
    <cellStyle name="_Nov New employee_Provisional  Interst August  '09 _Transit" xfId="1674" xr:uid="{00000000-0005-0000-0000-000048100000}"/>
    <cellStyle name="_Nov New employee_Provisional  Interst August  '09 _TrialBal 30th June '10-2" xfId="1675" xr:uid="{00000000-0005-0000-0000-000049100000}"/>
    <cellStyle name="_Nov New employee_S &amp; B" xfId="3611" xr:uid="{00000000-0005-0000-0000-00004A100000}"/>
    <cellStyle name="_Nov New employee_S &amp; B 2" xfId="3612" xr:uid="{00000000-0005-0000-0000-00004B100000}"/>
    <cellStyle name="_Nov New employee_S &amp; B analysis (Top ) April  '09   " xfId="3613" xr:uid="{00000000-0005-0000-0000-00004C100000}"/>
    <cellStyle name="_Nov New employee_S &amp; B analysis (Top ) April  '09    2" xfId="3614" xr:uid="{00000000-0005-0000-0000-00004D100000}"/>
    <cellStyle name="_Nov New employee_S &amp; B analysis February'10 Unit-1  " xfId="3615" xr:uid="{00000000-0005-0000-0000-00004E100000}"/>
    <cellStyle name="_Nov New employee_S &amp; B analysis February'10 Unit-1   2" xfId="3616" xr:uid="{00000000-0005-0000-0000-00004F100000}"/>
    <cellStyle name="_Nov New employee_S &amp; B analysis Feruary'10   " xfId="3617" xr:uid="{00000000-0005-0000-0000-000050100000}"/>
    <cellStyle name="_Nov New employee_S &amp; B analysis Feruary'10    2" xfId="3618" xr:uid="{00000000-0005-0000-0000-000051100000}"/>
    <cellStyle name="_Nov New employee_S &amp; B analysis January '10   " xfId="3619" xr:uid="{00000000-0005-0000-0000-000052100000}"/>
    <cellStyle name="_Nov New employee_S &amp; B analysis January '10    2" xfId="3620" xr:uid="{00000000-0005-0000-0000-000053100000}"/>
    <cellStyle name="_Nov New employee_S &amp; B analysis July'10 Unit-1 " xfId="6580" xr:uid="{00000000-0005-0000-0000-000054100000}"/>
    <cellStyle name="_Nov New employee_S &amp; B analysis July'10 Unit-3    " xfId="6581" xr:uid="{00000000-0005-0000-0000-000055100000}"/>
    <cellStyle name="_Nov New employee_S &amp; B analysis June10 Unit-1 " xfId="6582" xr:uid="{00000000-0005-0000-0000-000056100000}"/>
    <cellStyle name="_Nov New employee_S &amp; B analysis March 10 Unit-1  " xfId="3621" xr:uid="{00000000-0005-0000-0000-000057100000}"/>
    <cellStyle name="_Nov New employee_S &amp; B analysis March 10 Unit-1   2" xfId="3622" xr:uid="{00000000-0005-0000-0000-000058100000}"/>
    <cellStyle name="_Nov New employee_S &amp; B analysis May 10 Unit-1 " xfId="6583" xr:uid="{00000000-0005-0000-0000-000059100000}"/>
    <cellStyle name="_Nov New employee_Summary OF Stock " xfId="1676" xr:uid="{00000000-0005-0000-0000-00005A100000}"/>
    <cellStyle name="_Nov New employee_Summary OF Stock _Addition Fixed Assets" xfId="1677" xr:uid="{00000000-0005-0000-0000-00005B100000}"/>
    <cellStyle name="_Nov New employee_Summary OF Stock _Book2" xfId="1678" xr:uid="{00000000-0005-0000-0000-00005C100000}"/>
    <cellStyle name="_Nov New employee_Summary OF Stock _Closing Stock of 31st August'10" xfId="1679" xr:uid="{00000000-0005-0000-0000-00005D100000}"/>
    <cellStyle name="_Nov New employee_Summary OF Stock _Copy of Fabrics Closing Stock of 09-10" xfId="1680" xr:uid="{00000000-0005-0000-0000-00005E100000}"/>
    <cellStyle name="_Nov New employee_Summary OF Stock _Financial Statement - EGMCL 30th  June'10(New)" xfId="1681" xr:uid="{00000000-0005-0000-0000-00005F100000}"/>
    <cellStyle name="_Nov New employee_Summary OF Stock _Financial Statement - EGMCL 30th Sep '2010" xfId="1682" xr:uid="{00000000-0005-0000-0000-000060100000}"/>
    <cellStyle name="_Nov New employee_Transit" xfId="1683" xr:uid="{00000000-0005-0000-0000-000061100000}"/>
    <cellStyle name="_Nov New employee_TrialBal 30th June '10-2" xfId="1684" xr:uid="{00000000-0005-0000-0000-000062100000}"/>
    <cellStyle name="_Nov New employee_Washing" xfId="1685" xr:uid="{00000000-0005-0000-0000-000063100000}"/>
    <cellStyle name="_Nov New employee_Washing 2" xfId="3623" xr:uid="{00000000-0005-0000-0000-000064100000}"/>
    <cellStyle name="_Nov New employee_Weekly Report Last Week" xfId="3624" xr:uid="{00000000-0005-0000-0000-000065100000}"/>
    <cellStyle name="_Nov New employee_Weekly Report Last Week 2" xfId="3625" xr:uid="{00000000-0005-0000-0000-000066100000}"/>
    <cellStyle name="_Nov New employee_Weekly Report Last Week_Production Preformance report-March,09" xfId="3626" xr:uid="{00000000-0005-0000-0000-000067100000}"/>
    <cellStyle name="_Nov New employee_Weekly Report Last Week_Production Preformance report-March,09 2" xfId="3627" xr:uid="{00000000-0005-0000-0000-000068100000}"/>
    <cellStyle name="_Nov New employee_Weekly Repot Last Week of Feb'09" xfId="3628" xr:uid="{00000000-0005-0000-0000-000069100000}"/>
    <cellStyle name="_Nov New employee_Weekly Repot Last Week of Feb'09 2" xfId="3629" xr:uid="{00000000-0005-0000-0000-00006A100000}"/>
    <cellStyle name="_Nov New employee_Weekly Repot Last Week of Feb'09_Production Preformance report-March,09" xfId="3630" xr:uid="{00000000-0005-0000-0000-00006B100000}"/>
    <cellStyle name="_Nov New employee_Weekly Repot Last Week of Feb'09_Production Preformance report-March,09 2" xfId="3631" xr:uid="{00000000-0005-0000-0000-00006C100000}"/>
    <cellStyle name="_Nov New employee_Working of Production Performance May '09" xfId="3632" xr:uid="{00000000-0005-0000-0000-00006D100000}"/>
    <cellStyle name="_Nov New employee_Working of Production Performance May '09 2" xfId="3633" xr:uid="{00000000-0005-0000-0000-00006E100000}"/>
    <cellStyle name="_OCT'09" xfId="3634" xr:uid="{00000000-0005-0000-0000-00006F100000}"/>
    <cellStyle name="_OPERATION" xfId="1686" xr:uid="{00000000-0005-0000-0000-000070100000}"/>
    <cellStyle name="_OPERATION 2" xfId="3635" xr:uid="{00000000-0005-0000-0000-000071100000}"/>
    <cellStyle name="_OPERATION_~5419312" xfId="6584" xr:uid="{00000000-0005-0000-0000-000072100000}"/>
    <cellStyle name="_OPERATION_~5419312 2" xfId="7867" xr:uid="{00000000-0005-0000-0000-000073100000}"/>
    <cellStyle name="_OPERATION_~5419312_BANK POSITION FOR ALL BANK ( CITI, HSBC &amp; SCB )" xfId="6585" xr:uid="{00000000-0005-0000-0000-000074100000}"/>
    <cellStyle name="_OPERATION_~5419312_BANK POSITION FOR ALL BANK ( CITI, HSBC &amp; SCB ) 2" xfId="6586" xr:uid="{00000000-0005-0000-0000-000075100000}"/>
    <cellStyle name="_OPERATION_~5419312_BANK POSITION FOR ALL BANK ( CITI, HSBC &amp; SCB ) 3" xfId="6587" xr:uid="{00000000-0005-0000-0000-000076100000}"/>
    <cellStyle name="_OPERATION_~5419312_BANK POSITION FOR ALL BANK ( CITI, HSBC , SCB &amp; EBL )" xfId="6588" xr:uid="{00000000-0005-0000-0000-000077100000}"/>
    <cellStyle name="_OPERATION_~5419312_BANK POSITION FOR ALL BANK ( CITI, HSBC , SCB &amp; EBL ) 2" xfId="7868" xr:uid="{00000000-0005-0000-0000-000078100000}"/>
    <cellStyle name="_OPERATION_~5419312_BANK POSITION FOR ALL BANK ( CITI, HSBC , SCB &amp; EBL )_1" xfId="7869" xr:uid="{00000000-0005-0000-0000-000079100000}"/>
    <cellStyle name="_OPERATION_~5419312_BANK POSITION FOR ALL BANK ( CITI, HSBC , SCB &amp; EBL )_1 2" xfId="7870" xr:uid="{00000000-0005-0000-0000-00007A100000}"/>
    <cellStyle name="_OPERATION_~5419312_BANK POSITION FOR ALL BANK ( CITI, HSBC , SCB &amp; EBL )_Copy of HSBC MOB  Month of April ,2012 ( Final )" xfId="7871" xr:uid="{00000000-0005-0000-0000-00007B100000}"/>
    <cellStyle name="_OPERATION_~5419312_BANK POSITION FOR ALL BANK ( CITI, HSBC , SCB &amp; EBL )_Copy of HSBC MOB  Month of April ,2012 ( Final ) 2" xfId="7872" xr:uid="{00000000-0005-0000-0000-00007C100000}"/>
    <cellStyle name="_OPERATION_~5419312_BANK POSITION FOR ALL BANK ( CITI, HSBC , SCB &amp; EBL )_SCB MOB Month Of May  ,2012 - ( Final )" xfId="7873" xr:uid="{00000000-0005-0000-0000-00007D100000}"/>
    <cellStyle name="_OPERATION_~5419312_BANK POSITION FOR ALL BANK ( CITI, HSBC , SCB &amp; EBL )_SCB MOB Month Of May  ,2012 - ( Final ) 2" xfId="7874" xr:uid="{00000000-0005-0000-0000-00007E100000}"/>
    <cellStyle name="_OPERATION_~5419312_BANK POSITION FOR ALL BANK ( CITI, HSBC , SCB &amp; EBL )-1" xfId="7875" xr:uid="{00000000-0005-0000-0000-00007F100000}"/>
    <cellStyle name="_OPERATION_~5419312_BANK POSITION FOR ALL BANK ( CITI, HSBC , SCB &amp; EBL )-1 2" xfId="7876" xr:uid="{00000000-0005-0000-0000-000080100000}"/>
    <cellStyle name="_OPERATION_~5419312_Citi MOB - June, 2011 ( Final )- REVISED" xfId="6589" xr:uid="{00000000-0005-0000-0000-000081100000}"/>
    <cellStyle name="_OPERATION_~5419312_CITI MOB  Month of December 2011- Final" xfId="6590" xr:uid="{00000000-0005-0000-0000-000082100000}"/>
    <cellStyle name="_OPERATION_~5419312_Copy of HSBC MOB  Month of April ,2012 ( Final )" xfId="7877" xr:uid="{00000000-0005-0000-0000-000083100000}"/>
    <cellStyle name="_OPERATION_~5419312_Copy of HSBC MOB  Month of April ,2012 ( Final ) 2" xfId="7878" xr:uid="{00000000-0005-0000-0000-000084100000}"/>
    <cellStyle name="_OPERATION_~5419312_EGMCL-FUND-PLAN-CITI" xfId="6591" xr:uid="{00000000-0005-0000-0000-000085100000}"/>
    <cellStyle name="_OPERATION_~5419312_EGMCL-FUND-PLAN-CITI -1" xfId="6592" xr:uid="{00000000-0005-0000-0000-000086100000}"/>
    <cellStyle name="_OPERATION_~5419312_EGMCL-FUND-PLAN-CITI -1 2" xfId="6593" xr:uid="{00000000-0005-0000-0000-000087100000}"/>
    <cellStyle name="_OPERATION_~5419312_EGMCL-FUND-PLAN-CITI -1 3" xfId="6594" xr:uid="{00000000-0005-0000-0000-000088100000}"/>
    <cellStyle name="_OPERATION_~5419312_EGMCL-FUND-PLAN-CITI_1" xfId="6595" xr:uid="{00000000-0005-0000-0000-000089100000}"/>
    <cellStyle name="_OPERATION_~5419312_EGMCL-FUND-PLAN-CITI_1 2" xfId="6596" xr:uid="{00000000-0005-0000-0000-00008A100000}"/>
    <cellStyle name="_OPERATION_~5419312_EGMCL-FUND-PLAN-CITI_1 3" xfId="6597" xr:uid="{00000000-0005-0000-0000-00008B100000}"/>
    <cellStyle name="_OPERATION_~5419312_EGMCL-FUND-PLAN-CITI_Citi MOB - June, 2011 ( Final )- REVISED" xfId="6598" xr:uid="{00000000-0005-0000-0000-00008C100000}"/>
    <cellStyle name="_OPERATION_~5419312_June Export" xfId="6599" xr:uid="{00000000-0005-0000-0000-00008D100000}"/>
    <cellStyle name="_OPERATION_~5419312_June Export 2" xfId="6600" xr:uid="{00000000-0005-0000-0000-00008E100000}"/>
    <cellStyle name="_OPERATION_~5419312_June Export 3" xfId="6601" xr:uid="{00000000-0005-0000-0000-00008F100000}"/>
    <cellStyle name="_OPERATION_~5419312_June Import" xfId="6602" xr:uid="{00000000-0005-0000-0000-000090100000}"/>
    <cellStyle name="_OPERATION_~5419312_June Import 2" xfId="6603" xr:uid="{00000000-0005-0000-0000-000091100000}"/>
    <cellStyle name="_OPERATION_~5419312_June Import 3" xfId="6604" xr:uid="{00000000-0005-0000-0000-000092100000}"/>
    <cellStyle name="_OPERATION_~5419312_SCB MOB Month Of May  ,2012 - ( Final )" xfId="7879" xr:uid="{00000000-0005-0000-0000-000093100000}"/>
    <cellStyle name="_OPERATION_~5419312_SCB MOB Month Of May  ,2012 - ( Final ) 2" xfId="7880" xr:uid="{00000000-0005-0000-0000-000094100000}"/>
    <cellStyle name="_OPERATION_~7314120" xfId="6605" xr:uid="{00000000-0005-0000-0000-000095100000}"/>
    <cellStyle name="_OPERATION_~7314120 2" xfId="7881" xr:uid="{00000000-0005-0000-0000-000096100000}"/>
    <cellStyle name="_OPERATION_~7314120_BANK POSITION FOR ALL BANK ( CITI, HSBC &amp; SCB )" xfId="6606" xr:uid="{00000000-0005-0000-0000-000097100000}"/>
    <cellStyle name="_OPERATION_~7314120_BANK POSITION FOR ALL BANK ( CITI, HSBC &amp; SCB ) 2" xfId="6607" xr:uid="{00000000-0005-0000-0000-000098100000}"/>
    <cellStyle name="_OPERATION_~7314120_BANK POSITION FOR ALL BANK ( CITI, HSBC &amp; SCB ) 3" xfId="6608" xr:uid="{00000000-0005-0000-0000-000099100000}"/>
    <cellStyle name="_OPERATION_~7314120_BANK POSITION FOR ALL BANK ( CITI, HSBC , SCB &amp; EBL )" xfId="6609" xr:uid="{00000000-0005-0000-0000-00009A100000}"/>
    <cellStyle name="_OPERATION_~7314120_BANK POSITION FOR ALL BANK ( CITI, HSBC , SCB &amp; EBL ) 2" xfId="7882" xr:uid="{00000000-0005-0000-0000-00009B100000}"/>
    <cellStyle name="_OPERATION_~7314120_Citi MOB - June, 2011 ( Final )- REVISED" xfId="6610" xr:uid="{00000000-0005-0000-0000-00009C100000}"/>
    <cellStyle name="_OPERATION_~7314120_CITI MOB  Month of December 2011- Final" xfId="6611" xr:uid="{00000000-0005-0000-0000-00009D100000}"/>
    <cellStyle name="_OPERATION_~7314120_EGMCL-FUND-PLAN-CITI" xfId="6612" xr:uid="{00000000-0005-0000-0000-00009E100000}"/>
    <cellStyle name="_OPERATION_~7314120_EGMCL-FUND-PLAN-CITI -1" xfId="6613" xr:uid="{00000000-0005-0000-0000-00009F100000}"/>
    <cellStyle name="_OPERATION_~7314120_EGMCL-FUND-PLAN-CITI -1 2" xfId="6614" xr:uid="{00000000-0005-0000-0000-0000A0100000}"/>
    <cellStyle name="_OPERATION_~7314120_EGMCL-FUND-PLAN-CITI -1 3" xfId="6615" xr:uid="{00000000-0005-0000-0000-0000A1100000}"/>
    <cellStyle name="_OPERATION_~7314120_EGMCL-FUND-PLAN-CITI 2" xfId="6616" xr:uid="{00000000-0005-0000-0000-0000A2100000}"/>
    <cellStyle name="_OPERATION_~7314120_EGMCL-FUND-PLAN-CITI 3" xfId="6617" xr:uid="{00000000-0005-0000-0000-0000A3100000}"/>
    <cellStyle name="_OPERATION_~7314120_EGMCL-FUND-PLAN-CITI 4" xfId="7883" xr:uid="{00000000-0005-0000-0000-0000A4100000}"/>
    <cellStyle name="_OPERATION_~7314120_June Export" xfId="6618" xr:uid="{00000000-0005-0000-0000-0000A5100000}"/>
    <cellStyle name="_OPERATION_~7314120_June Export 2" xfId="6619" xr:uid="{00000000-0005-0000-0000-0000A6100000}"/>
    <cellStyle name="_OPERATION_~7314120_June Export 3" xfId="6620" xr:uid="{00000000-0005-0000-0000-0000A7100000}"/>
    <cellStyle name="_OPERATION_~7314120_June Import" xfId="6621" xr:uid="{00000000-0005-0000-0000-0000A8100000}"/>
    <cellStyle name="_OPERATION_~7314120_June Import 2" xfId="6622" xr:uid="{00000000-0005-0000-0000-0000A9100000}"/>
    <cellStyle name="_OPERATION_~7314120_June Import 3" xfId="6623" xr:uid="{00000000-0005-0000-0000-0000AA100000}"/>
    <cellStyle name="_OPERATION_~7507028" xfId="6624" xr:uid="{00000000-0005-0000-0000-0000AB100000}"/>
    <cellStyle name="_OPERATION_~7507028 2" xfId="7884" xr:uid="{00000000-0005-0000-0000-0000AC100000}"/>
    <cellStyle name="_OPERATION_~7507028_BANK POSITION FOR ALL BANK ( CITI, HSBC &amp; SCB )" xfId="6625" xr:uid="{00000000-0005-0000-0000-0000AD100000}"/>
    <cellStyle name="_OPERATION_~7507028_BANK POSITION FOR ALL BANK ( CITI, HSBC &amp; SCB ) 2" xfId="6626" xr:uid="{00000000-0005-0000-0000-0000AE100000}"/>
    <cellStyle name="_OPERATION_~7507028_BANK POSITION FOR ALL BANK ( CITI, HSBC &amp; SCB ) 3" xfId="6627" xr:uid="{00000000-0005-0000-0000-0000AF100000}"/>
    <cellStyle name="_OPERATION_~7507028_BANK POSITION FOR ALL BANK ( CITI, HSBC , SCB &amp; EBL )" xfId="6628" xr:uid="{00000000-0005-0000-0000-0000B0100000}"/>
    <cellStyle name="_OPERATION_~7507028_BANK POSITION FOR ALL BANK ( CITI, HSBC , SCB &amp; EBL ) 2" xfId="7885" xr:uid="{00000000-0005-0000-0000-0000B1100000}"/>
    <cellStyle name="_OPERATION_~7507028_Citi MOB - June, 2011 ( Final )- REVISED" xfId="6629" xr:uid="{00000000-0005-0000-0000-0000B2100000}"/>
    <cellStyle name="_OPERATION_~7507028_CITI MOB  Month of December 2011- Final" xfId="6630" xr:uid="{00000000-0005-0000-0000-0000B3100000}"/>
    <cellStyle name="_OPERATION_~7507028_EGMCL-FUND-PLAN-CITI" xfId="6631" xr:uid="{00000000-0005-0000-0000-0000B4100000}"/>
    <cellStyle name="_OPERATION_~7507028_EGMCL-FUND-PLAN-CITI -1" xfId="6632" xr:uid="{00000000-0005-0000-0000-0000B5100000}"/>
    <cellStyle name="_OPERATION_~7507028_EGMCL-FUND-PLAN-CITI -1 2" xfId="6633" xr:uid="{00000000-0005-0000-0000-0000B6100000}"/>
    <cellStyle name="_OPERATION_~7507028_EGMCL-FUND-PLAN-CITI -1 3" xfId="6634" xr:uid="{00000000-0005-0000-0000-0000B7100000}"/>
    <cellStyle name="_OPERATION_~7507028_EGMCL-FUND-PLAN-CITI 2" xfId="6635" xr:uid="{00000000-0005-0000-0000-0000B8100000}"/>
    <cellStyle name="_OPERATION_~7507028_EGMCL-FUND-PLAN-CITI 3" xfId="6636" xr:uid="{00000000-0005-0000-0000-0000B9100000}"/>
    <cellStyle name="_OPERATION_~7507028_EGMCL-FUND-PLAN-CITI 4" xfId="7886" xr:uid="{00000000-0005-0000-0000-0000BA100000}"/>
    <cellStyle name="_OPERATION_~7507028_June Export" xfId="6637" xr:uid="{00000000-0005-0000-0000-0000BB100000}"/>
    <cellStyle name="_OPERATION_~7507028_June Export 2" xfId="6638" xr:uid="{00000000-0005-0000-0000-0000BC100000}"/>
    <cellStyle name="_OPERATION_~7507028_June Export 3" xfId="6639" xr:uid="{00000000-0005-0000-0000-0000BD100000}"/>
    <cellStyle name="_OPERATION_~7507028_June Import" xfId="6640" xr:uid="{00000000-0005-0000-0000-0000BE100000}"/>
    <cellStyle name="_OPERATION_~7507028_June Import 2" xfId="6641" xr:uid="{00000000-0005-0000-0000-0000BF100000}"/>
    <cellStyle name="_OPERATION_~7507028_June Import 3" xfId="6642" xr:uid="{00000000-0005-0000-0000-0000C0100000}"/>
    <cellStyle name="_OPERATION_~8003395" xfId="3636" xr:uid="{00000000-0005-0000-0000-0000C1100000}"/>
    <cellStyle name="_OPERATION_~8003395 2" xfId="3637" xr:uid="{00000000-0005-0000-0000-0000C2100000}"/>
    <cellStyle name="_OPERATION_~8003395_Incentive  Budget Control August'09 " xfId="3638" xr:uid="{00000000-0005-0000-0000-0000C3100000}"/>
    <cellStyle name="_OPERATION_~8003395_Incentive  Budget Control August'09  2" xfId="3639" xr:uid="{00000000-0005-0000-0000-0000C4100000}"/>
    <cellStyle name="_OPERATION_~8003395_PGCL S &amp; B analysis (Top )  May  '09  v1" xfId="3640" xr:uid="{00000000-0005-0000-0000-0000C5100000}"/>
    <cellStyle name="_OPERATION_~8003395_PGCL S &amp; B analysis (Top )  May  '09  v1 2" xfId="3641" xr:uid="{00000000-0005-0000-0000-0000C6100000}"/>
    <cellStyle name="_OPERATION_~8003395_PGCL S &amp; B analysis (Top ) April  '09  ( R-2 on 26th May)" xfId="3642" xr:uid="{00000000-0005-0000-0000-0000C7100000}"/>
    <cellStyle name="_OPERATION_~8003395_PGCL S &amp; B analysis (Top ) April  '09  ( R-2 on 26th May) 2" xfId="3643" xr:uid="{00000000-0005-0000-0000-0000C8100000}"/>
    <cellStyle name="_OPERATION_~8003395_S &amp; B" xfId="3644" xr:uid="{00000000-0005-0000-0000-0000C9100000}"/>
    <cellStyle name="_OPERATION_~8003395_S &amp; B 2" xfId="3645" xr:uid="{00000000-0005-0000-0000-0000CA100000}"/>
    <cellStyle name="_OPERATION_~8003395_S &amp; B analysis (Top ) April  '09   " xfId="3646" xr:uid="{00000000-0005-0000-0000-0000CB100000}"/>
    <cellStyle name="_OPERATION_~8003395_S &amp; B analysis (Top ) April  '09    2" xfId="3647" xr:uid="{00000000-0005-0000-0000-0000CC100000}"/>
    <cellStyle name="_OPERATION_~8003395_S &amp; B analysis February'10 Unit-1  " xfId="3648" xr:uid="{00000000-0005-0000-0000-0000CD100000}"/>
    <cellStyle name="_OPERATION_~8003395_S &amp; B analysis February'10 Unit-1   2" xfId="3649" xr:uid="{00000000-0005-0000-0000-0000CE100000}"/>
    <cellStyle name="_OPERATION_~8003395_S &amp; B analysis Feruary'10   " xfId="3650" xr:uid="{00000000-0005-0000-0000-0000CF100000}"/>
    <cellStyle name="_OPERATION_~8003395_S &amp; B analysis Feruary'10    2" xfId="3651" xr:uid="{00000000-0005-0000-0000-0000D0100000}"/>
    <cellStyle name="_OPERATION_~8003395_S &amp; B analysis January '10   " xfId="3652" xr:uid="{00000000-0005-0000-0000-0000D1100000}"/>
    <cellStyle name="_OPERATION_~8003395_S &amp; B analysis January '10    2" xfId="3653" xr:uid="{00000000-0005-0000-0000-0000D2100000}"/>
    <cellStyle name="_OPERATION_~8003395_S &amp; B analysis July'10 Unit-1 " xfId="6643" xr:uid="{00000000-0005-0000-0000-0000D3100000}"/>
    <cellStyle name="_OPERATION_~8003395_S &amp; B analysis July'10 Unit-3    " xfId="6644" xr:uid="{00000000-0005-0000-0000-0000D4100000}"/>
    <cellStyle name="_OPERATION_~8003395_S &amp; B analysis June10 Unit-1 " xfId="6645" xr:uid="{00000000-0005-0000-0000-0000D5100000}"/>
    <cellStyle name="_OPERATION_~8003395_S &amp; B analysis March 10 Unit-1  " xfId="3654" xr:uid="{00000000-0005-0000-0000-0000D6100000}"/>
    <cellStyle name="_OPERATION_~8003395_S &amp; B analysis March 10 Unit-1   2" xfId="3655" xr:uid="{00000000-0005-0000-0000-0000D7100000}"/>
    <cellStyle name="_OPERATION_~8003395_S &amp; B analysis May 10 Unit-1 " xfId="6646" xr:uid="{00000000-0005-0000-0000-0000D8100000}"/>
    <cellStyle name="_OPERATION_~8749959" xfId="3656" xr:uid="{00000000-0005-0000-0000-0000D9100000}"/>
    <cellStyle name="_OPERATION_~8749959 2" xfId="3657" xr:uid="{00000000-0005-0000-0000-0000DA100000}"/>
    <cellStyle name="_OPERATION_~9014545" xfId="1687" xr:uid="{00000000-0005-0000-0000-0000DB100000}"/>
    <cellStyle name="_OPERATION_~9402871" xfId="3658" xr:uid="{00000000-0005-0000-0000-0000DC100000}"/>
    <cellStyle name="_OPERATION_~9402871 2" xfId="8204" xr:uid="{00000000-0005-0000-0000-0000DD100000}"/>
    <cellStyle name="_OPERATION_~9402871 3" xfId="8205" xr:uid="{00000000-0005-0000-0000-0000DE100000}"/>
    <cellStyle name="_OPERATION_~9711529" xfId="3659" xr:uid="{00000000-0005-0000-0000-0000DF100000}"/>
    <cellStyle name="_OPERATION_Addition Fixed Assets" xfId="1688" xr:uid="{00000000-0005-0000-0000-0000E0100000}"/>
    <cellStyle name="_OPERATION_Bank  Statement-CITI" xfId="6647" xr:uid="{00000000-0005-0000-0000-0000E1100000}"/>
    <cellStyle name="_OPERATION_Bank  Statement-CITI 2" xfId="7887" xr:uid="{00000000-0005-0000-0000-0000E2100000}"/>
    <cellStyle name="_OPERATION_Bank  Statement-CITI_BANK POSITION FOR ALL BANK ( CITI, HSBC &amp; SCB )" xfId="6648" xr:uid="{00000000-0005-0000-0000-0000E3100000}"/>
    <cellStyle name="_OPERATION_Bank  Statement-CITI_BANK POSITION FOR ALL BANK ( CITI, HSBC &amp; SCB ) 2" xfId="6649" xr:uid="{00000000-0005-0000-0000-0000E4100000}"/>
    <cellStyle name="_OPERATION_Bank  Statement-CITI_BANK POSITION FOR ALL BANK ( CITI, HSBC &amp; SCB ) 3" xfId="6650" xr:uid="{00000000-0005-0000-0000-0000E5100000}"/>
    <cellStyle name="_OPERATION_Bank  Statement-CITI_BANK POSITION FOR ALL BANK ( CITI, HSBC , SCB &amp; EBL )" xfId="6651" xr:uid="{00000000-0005-0000-0000-0000E6100000}"/>
    <cellStyle name="_OPERATION_Bank  Statement-CITI_BANK POSITION FOR ALL BANK ( CITI, HSBC , SCB &amp; EBL ) 2" xfId="7888" xr:uid="{00000000-0005-0000-0000-0000E7100000}"/>
    <cellStyle name="_OPERATION_Bank  Statement-CITI_Citi MOB - June, 2011 ( Final )- REVISED" xfId="6652" xr:uid="{00000000-0005-0000-0000-0000E8100000}"/>
    <cellStyle name="_OPERATION_Bank  Statement-CITI_CITI MOB  Month of December 2011- Final" xfId="6653" xr:uid="{00000000-0005-0000-0000-0000E9100000}"/>
    <cellStyle name="_OPERATION_Bank  Statement-CITI_EGMCL-FUND-PLAN-CITI" xfId="6654" xr:uid="{00000000-0005-0000-0000-0000EA100000}"/>
    <cellStyle name="_OPERATION_Bank  Statement-CITI_EGMCL-FUND-PLAN-CITI -1" xfId="6655" xr:uid="{00000000-0005-0000-0000-0000EB100000}"/>
    <cellStyle name="_OPERATION_Bank  Statement-CITI_EGMCL-FUND-PLAN-CITI -1 2" xfId="6656" xr:uid="{00000000-0005-0000-0000-0000EC100000}"/>
    <cellStyle name="_OPERATION_Bank  Statement-CITI_EGMCL-FUND-PLAN-CITI -1 3" xfId="6657" xr:uid="{00000000-0005-0000-0000-0000ED100000}"/>
    <cellStyle name="_OPERATION_Bank  Statement-CITI_EGMCL-FUND-PLAN-CITI 2" xfId="6658" xr:uid="{00000000-0005-0000-0000-0000EE100000}"/>
    <cellStyle name="_OPERATION_Bank  Statement-CITI_EGMCL-FUND-PLAN-CITI 3" xfId="6659" xr:uid="{00000000-0005-0000-0000-0000EF100000}"/>
    <cellStyle name="_OPERATION_Bank  Statement-CITI_EGMCL-FUND-PLAN-CITI 4" xfId="7889" xr:uid="{00000000-0005-0000-0000-0000F0100000}"/>
    <cellStyle name="_OPERATION_Bank  Statement-CITI_June Export" xfId="6660" xr:uid="{00000000-0005-0000-0000-0000F1100000}"/>
    <cellStyle name="_OPERATION_Bank  Statement-CITI_June Export 2" xfId="6661" xr:uid="{00000000-0005-0000-0000-0000F2100000}"/>
    <cellStyle name="_OPERATION_Bank  Statement-CITI_June Export 3" xfId="6662" xr:uid="{00000000-0005-0000-0000-0000F3100000}"/>
    <cellStyle name="_OPERATION_Bank  Statement-CITI_June Import" xfId="6663" xr:uid="{00000000-0005-0000-0000-0000F4100000}"/>
    <cellStyle name="_OPERATION_Bank  Statement-CITI_June Import 2" xfId="6664" xr:uid="{00000000-0005-0000-0000-0000F5100000}"/>
    <cellStyle name="_OPERATION_Bank  Statement-CITI_June Import 3" xfId="6665" xr:uid="{00000000-0005-0000-0000-0000F6100000}"/>
    <cellStyle name="_OPERATION_Book1" xfId="1689" xr:uid="{00000000-0005-0000-0000-0000F7100000}"/>
    <cellStyle name="_OPERATION_Book1_Addition Fixed Assets" xfId="1690" xr:uid="{00000000-0005-0000-0000-0000F8100000}"/>
    <cellStyle name="_OPERATION_Book1_Book2" xfId="1691" xr:uid="{00000000-0005-0000-0000-0000F9100000}"/>
    <cellStyle name="_OPERATION_Book1_Closing Stock of 31st August'10" xfId="1692" xr:uid="{00000000-0005-0000-0000-0000FA100000}"/>
    <cellStyle name="_OPERATION_Book1_Copy of Fabrics Closing Stock of 09-10" xfId="1693" xr:uid="{00000000-0005-0000-0000-0000FB100000}"/>
    <cellStyle name="_OPERATION_Book1_Financial Statement - EGMCL 30th  June'10(New)" xfId="1694" xr:uid="{00000000-0005-0000-0000-0000FC100000}"/>
    <cellStyle name="_OPERATION_Book1_Financial Statement - EGMCL 30th Sep '2010" xfId="1695" xr:uid="{00000000-0005-0000-0000-0000FD100000}"/>
    <cellStyle name="_OPERATION_Book2" xfId="1696" xr:uid="{00000000-0005-0000-0000-0000FE100000}"/>
    <cellStyle name="_OPERATION_Book2 2" xfId="3660" xr:uid="{00000000-0005-0000-0000-0000FF100000}"/>
    <cellStyle name="_OPERATION_Carton" xfId="3661" xr:uid="{00000000-0005-0000-0000-000000110000}"/>
    <cellStyle name="_OPERATION_Carton 2" xfId="3662" xr:uid="{00000000-0005-0000-0000-000001110000}"/>
    <cellStyle name="_OPERATION_Closing Stock of 31st August'10" xfId="1697" xr:uid="{00000000-0005-0000-0000-000002110000}"/>
    <cellStyle name="_OPERATION_combined  financial statement of  CIPL &amp; CFPL February 2010-hkg" xfId="3663" xr:uid="{00000000-0005-0000-0000-000003110000}"/>
    <cellStyle name="_OPERATION_Copy of Fabrics Closing Stock of 09-10" xfId="1698" xr:uid="{00000000-0005-0000-0000-000004110000}"/>
    <cellStyle name="_OPERATION_Debtors may'10" xfId="1699" xr:uid="{00000000-0005-0000-0000-000005110000}"/>
    <cellStyle name="_OPERATION_Debtors may'10_Addition Fixed Assets" xfId="1700" xr:uid="{00000000-0005-0000-0000-000006110000}"/>
    <cellStyle name="_OPERATION_Debtors may'10_Book2" xfId="1701" xr:uid="{00000000-0005-0000-0000-000007110000}"/>
    <cellStyle name="_OPERATION_Debtors may'10_Closing Stock of 31st August'10" xfId="1702" xr:uid="{00000000-0005-0000-0000-000008110000}"/>
    <cellStyle name="_OPERATION_Debtors may'10_Copy of Fabrics Closing Stock of 09-10" xfId="1703" xr:uid="{00000000-0005-0000-0000-000009110000}"/>
    <cellStyle name="_OPERATION_Debtors may'10_Financial Statement - EGMCL 30th  June'10(New)" xfId="1704" xr:uid="{00000000-0005-0000-0000-00000A110000}"/>
    <cellStyle name="_OPERATION_Debtors may'10_Financial Statement - EGMCL 30th Sep '2010" xfId="1705" xr:uid="{00000000-0005-0000-0000-00000B110000}"/>
    <cellStyle name="_OPERATION_Debtors may'10_Financial Statement - EGMCL May'10" xfId="1706" xr:uid="{00000000-0005-0000-0000-00000C110000}"/>
    <cellStyle name="_OPERATION_EGMCL  Cash flow -  Oct. 19" xfId="1707" xr:uid="{00000000-0005-0000-0000-00000D110000}"/>
    <cellStyle name="_OPERATION_EGMCL  Cash flow -  Oct. 19 2" xfId="3664" xr:uid="{00000000-0005-0000-0000-00000E110000}"/>
    <cellStyle name="_OPERATION_Exp Perfomance Feb'09" xfId="3665" xr:uid="{00000000-0005-0000-0000-00000F110000}"/>
    <cellStyle name="_OPERATION_Exp Perfomance Feb'09 2" xfId="3666" xr:uid="{00000000-0005-0000-0000-000010110000}"/>
    <cellStyle name="_OPERATION_Exp Perfomance Feb'09_Carton" xfId="3667" xr:uid="{00000000-0005-0000-0000-000011110000}"/>
    <cellStyle name="_OPERATION_Exp Perfomance Feb'09_Carton 2" xfId="3668" xr:uid="{00000000-0005-0000-0000-000012110000}"/>
    <cellStyle name="_OPERATION_Exp Perfomance Feb'09_Expenses Perfomance March'09" xfId="3669" xr:uid="{00000000-0005-0000-0000-000013110000}"/>
    <cellStyle name="_OPERATION_Exp Perfomance Feb'09_Expenses Perfomance March'09 2" xfId="3670" xr:uid="{00000000-0005-0000-0000-000014110000}"/>
    <cellStyle name="_OPERATION_Exp Perfomance Feb'09_EXPORT-MAY" xfId="3671" xr:uid="{00000000-0005-0000-0000-000015110000}"/>
    <cellStyle name="_OPERATION_Exp Perfomance Feb'09_EXPORT-MAY 2" xfId="3672" xr:uid="{00000000-0005-0000-0000-000016110000}"/>
    <cellStyle name="_OPERATION_Exp Perfomance Feb'09_MIS For the Month Of Aug_09" xfId="3673" xr:uid="{00000000-0005-0000-0000-000017110000}"/>
    <cellStyle name="_OPERATION_Exp Perfomance Feb'09_MIS For the Month Of Aug_09 2" xfId="3674" xr:uid="{00000000-0005-0000-0000-000018110000}"/>
    <cellStyle name="_OPERATION_Exp Perfomance Feb'09_MIS For the Month Of DEC_09" xfId="3675" xr:uid="{00000000-0005-0000-0000-000019110000}"/>
    <cellStyle name="_OPERATION_Exp Perfomance Feb'09_MIS For the Month Of DEC_09 2" xfId="3676" xr:uid="{00000000-0005-0000-0000-00001A110000}"/>
    <cellStyle name="_OPERATION_Exp Perfomance Feb'09_MIS For the Month Of Sep_09" xfId="3677" xr:uid="{00000000-0005-0000-0000-00001B110000}"/>
    <cellStyle name="_OPERATION_Exp Perfomance Feb'09_MIS For the Month Of Sep_09 2" xfId="3678" xr:uid="{00000000-0005-0000-0000-00001C110000}"/>
    <cellStyle name="_OPERATION_Exp Perfomance Feb'09_Production  performance-May,09" xfId="3679" xr:uid="{00000000-0005-0000-0000-00001D110000}"/>
    <cellStyle name="_OPERATION_Exp Perfomance Feb'09_Production  performance-May,09 2" xfId="3680" xr:uid="{00000000-0005-0000-0000-00001E110000}"/>
    <cellStyle name="_OPERATION_Exp Perfomance Feb'09_Production Preformance report-March,09" xfId="3681" xr:uid="{00000000-0005-0000-0000-00001F110000}"/>
    <cellStyle name="_OPERATION_Exp Perfomance Feb'09_Production Preformance report-March,09 2" xfId="3682" xr:uid="{00000000-0005-0000-0000-000020110000}"/>
    <cellStyle name="_OPERATION_Exp Perfomance Feb'09_Projection of Cash Flow Based on Performance Report" xfId="3683" xr:uid="{00000000-0005-0000-0000-000021110000}"/>
    <cellStyle name="_OPERATION_Exp Perfomance Feb'09_Projection of Cash Flow Based on Performance Report 2" xfId="3684" xr:uid="{00000000-0005-0000-0000-000022110000}"/>
    <cellStyle name="_OPERATION_Exp Perfomance Feb'09_Projection of Cash Flow Based on Performance Report_MIS For the Month Of Aug_09" xfId="3685" xr:uid="{00000000-0005-0000-0000-000023110000}"/>
    <cellStyle name="_OPERATION_Exp Perfomance Feb'09_Projection of Cash Flow Based on Performance Report_MIS For the Month Of Aug_09 2" xfId="3686" xr:uid="{00000000-0005-0000-0000-000024110000}"/>
    <cellStyle name="_OPERATION_Exp Perfomance Feb'09_Projection of Cash Flow Based on Performance Report_MIS For the Month Of DEC_09" xfId="3687" xr:uid="{00000000-0005-0000-0000-000025110000}"/>
    <cellStyle name="_OPERATION_Exp Perfomance Feb'09_Projection of Cash Flow Based on Performance Report_MIS For the Month Of DEC_09 2" xfId="3688" xr:uid="{00000000-0005-0000-0000-000026110000}"/>
    <cellStyle name="_OPERATION_Exp Perfomance Feb'09_Projection of Cash Flow Based on Performance Report_MIS For the Month Of Sep_09" xfId="3689" xr:uid="{00000000-0005-0000-0000-000027110000}"/>
    <cellStyle name="_OPERATION_Exp Perfomance Feb'09_Projection of Cash Flow Based on Performance Report_MIS For the Month Of Sep_09 2" xfId="3690" xr:uid="{00000000-0005-0000-0000-000028110000}"/>
    <cellStyle name="_OPERATION_Expense Analysis -Dec-08PP" xfId="3691" xr:uid="{00000000-0005-0000-0000-000029110000}"/>
    <cellStyle name="_OPERATION_Expense Analysis -Dec-08PP 2" xfId="3692" xr:uid="{00000000-0005-0000-0000-00002A110000}"/>
    <cellStyle name="_OPERATION_Expense Analysis -Dec-08PP_Production Preformance report-March,09" xfId="3693" xr:uid="{00000000-0005-0000-0000-00002B110000}"/>
    <cellStyle name="_OPERATION_Expense Analysis -Dec-08PP_Production Preformance report-March,09 2" xfId="3694" xr:uid="{00000000-0005-0000-0000-00002C110000}"/>
    <cellStyle name="_OPERATION_Expense Analysis -June'09PP" xfId="3695" xr:uid="{00000000-0005-0000-0000-00002D110000}"/>
    <cellStyle name="_OPERATION_Expense Analysis -June'09PP 2" xfId="3696" xr:uid="{00000000-0005-0000-0000-00002E110000}"/>
    <cellStyle name="_OPERATION_Export Register" xfId="3697" xr:uid="{00000000-0005-0000-0000-00002F110000}"/>
    <cellStyle name="_OPERATION_Export Register 2" xfId="3698" xr:uid="{00000000-0005-0000-0000-000030110000}"/>
    <cellStyle name="_OPERATION_EXPORT-MAY" xfId="3699" xr:uid="{00000000-0005-0000-0000-000031110000}"/>
    <cellStyle name="_OPERATION_EXPORT-MAY 2" xfId="3700" xr:uid="{00000000-0005-0000-0000-000032110000}"/>
    <cellStyle name="_OPERATION_Financial Statement - EGMCL 30th  June'10(New)" xfId="1708" xr:uid="{00000000-0005-0000-0000-000033110000}"/>
    <cellStyle name="_OPERATION_Financial Statement - EGMCL 30th Sep '2010" xfId="1709" xr:uid="{00000000-0005-0000-0000-000034110000}"/>
    <cellStyle name="_OPERATION_Financial Statement - EGMCL dated 17.06.10" xfId="1710" xr:uid="{00000000-0005-0000-0000-000035110000}"/>
    <cellStyle name="_OPERATION_Financial Statement - EGMCL May'10" xfId="1711" xr:uid="{00000000-0005-0000-0000-000036110000}"/>
    <cellStyle name="_OPERATION_HSBC-APRIL-2010" xfId="3701" xr:uid="{00000000-0005-0000-0000-000037110000}"/>
    <cellStyle name="_OPERATION_HSBC-APRIL-2010 2" xfId="3702" xr:uid="{00000000-0005-0000-0000-000038110000}"/>
    <cellStyle name="_OPERATION_Import GRN Details-Unit-1" xfId="3703" xr:uid="{00000000-0005-0000-0000-000039110000}"/>
    <cellStyle name="_OPERATION_Import GRN Details-Unit-1 2" xfId="3704" xr:uid="{00000000-0005-0000-0000-00003A110000}"/>
    <cellStyle name="_OPERATION_Import loan Sep to Nov HSBC '09" xfId="1712" xr:uid="{00000000-0005-0000-0000-00003B110000}"/>
    <cellStyle name="_OPERATION_Import loan Sep to Nov HSBC '09 2" xfId="3705" xr:uid="{00000000-0005-0000-0000-00003C110000}"/>
    <cellStyle name="_OPERATION_Import loan Sep to Nov HSBC '09_Addition Fixed Assets" xfId="1713" xr:uid="{00000000-0005-0000-0000-00003D110000}"/>
    <cellStyle name="_OPERATION_Import loan Sep to Nov HSBC '09_Book2" xfId="1714" xr:uid="{00000000-0005-0000-0000-00003E110000}"/>
    <cellStyle name="_OPERATION_Import loan Sep to Nov HSBC '09_Closing Stock of 31st August'10" xfId="1715" xr:uid="{00000000-0005-0000-0000-00003F110000}"/>
    <cellStyle name="_OPERATION_Import loan Sep to Nov HSBC '09_Copy of Fabrics Closing Stock of 09-10" xfId="1716" xr:uid="{00000000-0005-0000-0000-000040110000}"/>
    <cellStyle name="_OPERATION_Import loan Sep to Nov HSBC '09_Financial Statement - EGMCL 30th  June'10(New)" xfId="1717" xr:uid="{00000000-0005-0000-0000-000041110000}"/>
    <cellStyle name="_OPERATION_Import loan Sep to Nov HSBC '09_Financial Statement - EGMCL 30th Sep '2010" xfId="1718" xr:uid="{00000000-0005-0000-0000-000042110000}"/>
    <cellStyle name="_OPERATION_Import loan Sep to Nov HSBC '09_Financial Statement - EGMCL dated 17.06.10" xfId="1719" xr:uid="{00000000-0005-0000-0000-000043110000}"/>
    <cellStyle name="_OPERATION_Import loan Sep to Nov HSBC '09_Financial Statement - EGMCL May'10" xfId="1720" xr:uid="{00000000-0005-0000-0000-000044110000}"/>
    <cellStyle name="_OPERATION_Import loan Sep to Nov HSBC '09_Import Register (Unit-1)" xfId="3706" xr:uid="{00000000-0005-0000-0000-000045110000}"/>
    <cellStyle name="_OPERATION_Import loan Sep to Nov HSBC '09_Import Register (Unit-1) 2" xfId="3707" xr:uid="{00000000-0005-0000-0000-000046110000}"/>
    <cellStyle name="_OPERATION_Import loan Sep to Nov HSBC '09_Summary OF Stock " xfId="1721" xr:uid="{00000000-0005-0000-0000-000047110000}"/>
    <cellStyle name="_OPERATION_Import loan Sep to Nov HSBC '09_Summary OF Stock _Addition Fixed Assets" xfId="1722" xr:uid="{00000000-0005-0000-0000-000048110000}"/>
    <cellStyle name="_OPERATION_Import loan Sep to Nov HSBC '09_Summary OF Stock _Book2" xfId="1723" xr:uid="{00000000-0005-0000-0000-000049110000}"/>
    <cellStyle name="_OPERATION_Import loan Sep to Nov HSBC '09_Summary OF Stock _Closing Stock of 31st August'10" xfId="1724" xr:uid="{00000000-0005-0000-0000-00004A110000}"/>
    <cellStyle name="_OPERATION_Import loan Sep to Nov HSBC '09_Summary OF Stock _Copy of Fabrics Closing Stock of 09-10" xfId="1725" xr:uid="{00000000-0005-0000-0000-00004B110000}"/>
    <cellStyle name="_OPERATION_Import loan Sep to Nov HSBC '09_Summary OF Stock _Financial Statement - EGMCL 30th  June'10(New)" xfId="1726" xr:uid="{00000000-0005-0000-0000-00004C110000}"/>
    <cellStyle name="_OPERATION_Import loan Sep to Nov HSBC '09_Summary OF Stock _Financial Statement - EGMCL 30th Sep '2010" xfId="1727" xr:uid="{00000000-0005-0000-0000-00004D110000}"/>
    <cellStyle name="_OPERATION_Import loan Sep to Nov HSBC '09_Transit" xfId="1728" xr:uid="{00000000-0005-0000-0000-00004E110000}"/>
    <cellStyle name="_OPERATION_Import loan Sep to Nov HSBC '09_TrialBal 30th June '10-2" xfId="1729" xr:uid="{00000000-0005-0000-0000-00004F110000}"/>
    <cellStyle name="_OPERATION_Incentive  Budget Control August'09 " xfId="3708" xr:uid="{00000000-0005-0000-0000-000050110000}"/>
    <cellStyle name="_OPERATION_Incentive  Budget Control August'09  2" xfId="3709" xr:uid="{00000000-0005-0000-0000-000051110000}"/>
    <cellStyle name="_OPERATION_Interest - Jan' 09" xfId="3710" xr:uid="{00000000-0005-0000-0000-000052110000}"/>
    <cellStyle name="_OPERATION_Interest - Jan' 09 2" xfId="8206" xr:uid="{00000000-0005-0000-0000-000053110000}"/>
    <cellStyle name="_OPERATION_Interest - Jan' 09 3" xfId="8207" xr:uid="{00000000-0005-0000-0000-000054110000}"/>
    <cellStyle name="_OPERATION_Limit Chart- CITI NA - July'10" xfId="1730" xr:uid="{00000000-0005-0000-0000-000055110000}"/>
    <cellStyle name="_OPERATION_Limit Chart- CITI NA - June'10" xfId="1731" xr:uid="{00000000-0005-0000-0000-000056110000}"/>
    <cellStyle name="_OPERATION_Limit Chart- CITI NA - October '09" xfId="1732" xr:uid="{00000000-0005-0000-0000-000057110000}"/>
    <cellStyle name="_OPERATION_Limit Chart- CITI NA - October '09 2" xfId="3711" xr:uid="{00000000-0005-0000-0000-000058110000}"/>
    <cellStyle name="_OPERATION_Limit Chart- CITI NA - October '09_Addition Fixed Assets" xfId="1733" xr:uid="{00000000-0005-0000-0000-000059110000}"/>
    <cellStyle name="_OPERATION_Limit Chart- CITI NA - October '09_Book2" xfId="1734" xr:uid="{00000000-0005-0000-0000-00005A110000}"/>
    <cellStyle name="_OPERATION_Limit Chart- CITI NA - October '09_Closing Stock of 31st August'10" xfId="1735" xr:uid="{00000000-0005-0000-0000-00005B110000}"/>
    <cellStyle name="_OPERATION_Limit Chart- CITI NA - October '09_Copy of Fabrics Closing Stock of 09-10" xfId="1736" xr:uid="{00000000-0005-0000-0000-00005C110000}"/>
    <cellStyle name="_OPERATION_Limit Chart- CITI NA - October '09_Financial Statement - EGMCL 30th  June'10(New)" xfId="1737" xr:uid="{00000000-0005-0000-0000-00005D110000}"/>
    <cellStyle name="_OPERATION_Limit Chart- CITI NA - October '09_Financial Statement - EGMCL 30th Sep '2010" xfId="1738" xr:uid="{00000000-0005-0000-0000-00005E110000}"/>
    <cellStyle name="_OPERATION_Limit Chart- CITI NA - October '09_Financial Statement - EGMCL dated 17.06.10" xfId="1739" xr:uid="{00000000-0005-0000-0000-00005F110000}"/>
    <cellStyle name="_OPERATION_Limit Chart- CITI NA - October '09_Financial Statement - EGMCL May'10" xfId="1740" xr:uid="{00000000-0005-0000-0000-000060110000}"/>
    <cellStyle name="_OPERATION_Limit Chart- CITI NA - October '09_Import Register (Unit-1)" xfId="3712" xr:uid="{00000000-0005-0000-0000-000061110000}"/>
    <cellStyle name="_OPERATION_Limit Chart- CITI NA - October '09_Import Register (Unit-1) 2" xfId="3713" xr:uid="{00000000-0005-0000-0000-000062110000}"/>
    <cellStyle name="_OPERATION_Limit Chart- CITI NA - October '09_Summary OF Stock " xfId="1741" xr:uid="{00000000-0005-0000-0000-000063110000}"/>
    <cellStyle name="_OPERATION_Limit Chart- CITI NA - October '09_Summary OF Stock _Addition Fixed Assets" xfId="1742" xr:uid="{00000000-0005-0000-0000-000064110000}"/>
    <cellStyle name="_OPERATION_Limit Chart- CITI NA - October '09_Summary OF Stock _Book2" xfId="1743" xr:uid="{00000000-0005-0000-0000-000065110000}"/>
    <cellStyle name="_OPERATION_Limit Chart- CITI NA - October '09_Summary OF Stock _Closing Stock of 31st August'10" xfId="1744" xr:uid="{00000000-0005-0000-0000-000066110000}"/>
    <cellStyle name="_OPERATION_Limit Chart- CITI NA - October '09_Summary OF Stock _Copy of Fabrics Closing Stock of 09-10" xfId="1745" xr:uid="{00000000-0005-0000-0000-000067110000}"/>
    <cellStyle name="_OPERATION_Limit Chart- CITI NA - October '09_Summary OF Stock _Financial Statement - EGMCL 30th  June'10(New)" xfId="1746" xr:uid="{00000000-0005-0000-0000-000068110000}"/>
    <cellStyle name="_OPERATION_Limit Chart- CITI NA - October '09_Summary OF Stock _Financial Statement - EGMCL 30th Sep '2010" xfId="1747" xr:uid="{00000000-0005-0000-0000-000069110000}"/>
    <cellStyle name="_OPERATION_Limit Chart- CITI NA - October '09_Transit" xfId="1748" xr:uid="{00000000-0005-0000-0000-00006A110000}"/>
    <cellStyle name="_OPERATION_Limit Chart- CITI NA - October '09_TrialBal 30th June '10-2" xfId="1749" xr:uid="{00000000-0005-0000-0000-00006B110000}"/>
    <cellStyle name="_OPERATION_Limit Chart HSBC- APRIL'10" xfId="1750" xr:uid="{00000000-0005-0000-0000-00006C110000}"/>
    <cellStyle name="_OPERATION_Limit Chart HSBC- APRIL'10_Addition Fixed Assets" xfId="1751" xr:uid="{00000000-0005-0000-0000-00006D110000}"/>
    <cellStyle name="_OPERATION_Limit Chart HSBC- APRIL'10_Book2" xfId="1752" xr:uid="{00000000-0005-0000-0000-00006E110000}"/>
    <cellStyle name="_OPERATION_Limit Chart HSBC- APRIL'10_Closing Stock of 31st August'10" xfId="1753" xr:uid="{00000000-0005-0000-0000-00006F110000}"/>
    <cellStyle name="_OPERATION_Limit Chart HSBC- APRIL'10_Copy of Fabrics Closing Stock of 09-10" xfId="1754" xr:uid="{00000000-0005-0000-0000-000070110000}"/>
    <cellStyle name="_OPERATION_Limit Chart HSBC- APRIL'10_Financial Statement - EGMCL 30th  June'10(New)" xfId="1755" xr:uid="{00000000-0005-0000-0000-000071110000}"/>
    <cellStyle name="_OPERATION_Limit Chart HSBC- APRIL'10_Financial Statement - EGMCL 30th Sep '2010" xfId="1756" xr:uid="{00000000-0005-0000-0000-000072110000}"/>
    <cellStyle name="_OPERATION_Limit Chart HSBC- APRIL'10_Financial Statement - EGMCL dated 17.06.10" xfId="1757" xr:uid="{00000000-0005-0000-0000-000073110000}"/>
    <cellStyle name="_OPERATION_Limit Chart HSBC- APRIL'10_Financial Statement - EGMCL May'10" xfId="1758" xr:uid="{00000000-0005-0000-0000-000074110000}"/>
    <cellStyle name="_OPERATION_Limit Chart HSBC- APRIL'10_Summary OF Stock " xfId="1759" xr:uid="{00000000-0005-0000-0000-000075110000}"/>
    <cellStyle name="_OPERATION_Limit Chart HSBC- APRIL'10_Summary OF Stock _Addition Fixed Assets" xfId="1760" xr:uid="{00000000-0005-0000-0000-000076110000}"/>
    <cellStyle name="_OPERATION_Limit Chart HSBC- APRIL'10_Summary OF Stock _Book2" xfId="1761" xr:uid="{00000000-0005-0000-0000-000077110000}"/>
    <cellStyle name="_OPERATION_Limit Chart HSBC- APRIL'10_Summary OF Stock _Closing Stock of 31st August'10" xfId="1762" xr:uid="{00000000-0005-0000-0000-000078110000}"/>
    <cellStyle name="_OPERATION_Limit Chart HSBC- APRIL'10_Summary OF Stock _Copy of Fabrics Closing Stock of 09-10" xfId="1763" xr:uid="{00000000-0005-0000-0000-000079110000}"/>
    <cellStyle name="_OPERATION_Limit Chart HSBC- APRIL'10_Summary OF Stock _Financial Statement - EGMCL 30th  June'10(New)" xfId="1764" xr:uid="{00000000-0005-0000-0000-00007A110000}"/>
    <cellStyle name="_OPERATION_Limit Chart HSBC- APRIL'10_Summary OF Stock _Financial Statement - EGMCL 30th Sep '2010" xfId="1765" xr:uid="{00000000-0005-0000-0000-00007B110000}"/>
    <cellStyle name="_OPERATION_Limit Chart HSBC- APRIL'10_Summary Sheet " xfId="1766" xr:uid="{00000000-0005-0000-0000-00007C110000}"/>
    <cellStyle name="_OPERATION_Limit Chart HSBC- APRIL'10_Summary Sheet _Addition Fixed Assets" xfId="1767" xr:uid="{00000000-0005-0000-0000-00007D110000}"/>
    <cellStyle name="_OPERATION_Limit Chart HSBC- APRIL'10_Summary Sheet _Book2" xfId="1768" xr:uid="{00000000-0005-0000-0000-00007E110000}"/>
    <cellStyle name="_OPERATION_Limit Chart HSBC- APRIL'10_Summary Sheet _Closing Stock of 31st August'10" xfId="1769" xr:uid="{00000000-0005-0000-0000-00007F110000}"/>
    <cellStyle name="_OPERATION_Limit Chart HSBC- APRIL'10_Summary Sheet _Copy of Fabrics Closing Stock of 09-10" xfId="1770" xr:uid="{00000000-0005-0000-0000-000080110000}"/>
    <cellStyle name="_OPERATION_Limit Chart HSBC- APRIL'10_Summary Sheet _Financial Statement - EGMCL 30th  June'10(New)" xfId="1771" xr:uid="{00000000-0005-0000-0000-000081110000}"/>
    <cellStyle name="_OPERATION_Limit Chart HSBC- APRIL'10_Summary Sheet _Financial Statement - EGMCL 30th Sep '2010" xfId="1772" xr:uid="{00000000-0005-0000-0000-000082110000}"/>
    <cellStyle name="_OPERATION_Limit Chart HSBC- APRIL'10_Summary Sheet _Financial Statement - EGMCL dated 17.06.10" xfId="1773" xr:uid="{00000000-0005-0000-0000-000083110000}"/>
    <cellStyle name="_OPERATION_Limit Chart HSBC- APRIL'10_Summary Sheet _Financial Statement - EGMCL May'10" xfId="1774" xr:uid="{00000000-0005-0000-0000-000084110000}"/>
    <cellStyle name="_OPERATION_Limit Chart HSBC- APRIL'10_Summary Sheet _Summary OF Stock " xfId="1775" xr:uid="{00000000-0005-0000-0000-000085110000}"/>
    <cellStyle name="_OPERATION_Limit Chart HSBC- APRIL'10_Summary Sheet _TrialBal 30th June '10-2" xfId="1776" xr:uid="{00000000-0005-0000-0000-000086110000}"/>
    <cellStyle name="_OPERATION_Limit Chart HSBC- APRIL'10_TrialBal 30th June '10-2" xfId="1777" xr:uid="{00000000-0005-0000-0000-000087110000}"/>
    <cellStyle name="_OPERATION_Limit Chart HSBC- August '09" xfId="1778" xr:uid="{00000000-0005-0000-0000-000088110000}"/>
    <cellStyle name="_OPERATION_Limit Chart HSBC- August '09 2" xfId="3714" xr:uid="{00000000-0005-0000-0000-000089110000}"/>
    <cellStyle name="_OPERATION_Limit Chart HSBC- August '09_Addition Fixed Assets" xfId="1779" xr:uid="{00000000-0005-0000-0000-00008A110000}"/>
    <cellStyle name="_OPERATION_Limit Chart HSBC- August '09_Book2" xfId="1780" xr:uid="{00000000-0005-0000-0000-00008B110000}"/>
    <cellStyle name="_OPERATION_Limit Chart HSBC- August '09_Closing Stock of 31st August'10" xfId="1781" xr:uid="{00000000-0005-0000-0000-00008C110000}"/>
    <cellStyle name="_OPERATION_Limit Chart HSBC- August '09_Copy of Fabrics Closing Stock of 09-10" xfId="1782" xr:uid="{00000000-0005-0000-0000-00008D110000}"/>
    <cellStyle name="_OPERATION_Limit Chart HSBC- August '09_Financial Statement - EGMCL 30th  June'10(New)" xfId="1783" xr:uid="{00000000-0005-0000-0000-00008E110000}"/>
    <cellStyle name="_OPERATION_Limit Chart HSBC- August '09_Financial Statement - EGMCL 30th Sep '2010" xfId="1784" xr:uid="{00000000-0005-0000-0000-00008F110000}"/>
    <cellStyle name="_OPERATION_Limit Chart HSBC- August '09_Financial Statement - EGMCL dated 17.06.10" xfId="1785" xr:uid="{00000000-0005-0000-0000-000090110000}"/>
    <cellStyle name="_OPERATION_Limit Chart HSBC- August '09_Financial Statement - EGMCL May'10" xfId="1786" xr:uid="{00000000-0005-0000-0000-000091110000}"/>
    <cellStyle name="_OPERATION_Limit Chart HSBC- August '09_Import Register (Unit-1)" xfId="3715" xr:uid="{00000000-0005-0000-0000-000092110000}"/>
    <cellStyle name="_OPERATION_Limit Chart HSBC- August '09_Import Register (Unit-1) 2" xfId="3716" xr:uid="{00000000-0005-0000-0000-000093110000}"/>
    <cellStyle name="_OPERATION_Limit Chart HSBC- August '09_Summary OF Stock " xfId="1787" xr:uid="{00000000-0005-0000-0000-000094110000}"/>
    <cellStyle name="_OPERATION_Limit Chart HSBC- August '09_Summary OF Stock _Addition Fixed Assets" xfId="1788" xr:uid="{00000000-0005-0000-0000-000095110000}"/>
    <cellStyle name="_OPERATION_Limit Chart HSBC- August '09_Summary OF Stock _Book2" xfId="1789" xr:uid="{00000000-0005-0000-0000-000096110000}"/>
    <cellStyle name="_OPERATION_Limit Chart HSBC- August '09_Summary OF Stock _Closing Stock of 31st August'10" xfId="1790" xr:uid="{00000000-0005-0000-0000-000097110000}"/>
    <cellStyle name="_OPERATION_Limit Chart HSBC- August '09_Summary OF Stock _Copy of Fabrics Closing Stock of 09-10" xfId="1791" xr:uid="{00000000-0005-0000-0000-000098110000}"/>
    <cellStyle name="_OPERATION_Limit Chart HSBC- August '09_Summary OF Stock _Financial Statement - EGMCL 30th  June'10(New)" xfId="1792" xr:uid="{00000000-0005-0000-0000-000099110000}"/>
    <cellStyle name="_OPERATION_Limit Chart HSBC- August '09_Summary OF Stock _Financial Statement - EGMCL 30th Sep '2010" xfId="1793" xr:uid="{00000000-0005-0000-0000-00009A110000}"/>
    <cellStyle name="_OPERATION_Limit Chart HSBC- August '09_Summary Sheet " xfId="1794" xr:uid="{00000000-0005-0000-0000-00009B110000}"/>
    <cellStyle name="_OPERATION_Limit Chart HSBC- August '09_Summary Sheet _Addition Fixed Assets" xfId="1795" xr:uid="{00000000-0005-0000-0000-00009C110000}"/>
    <cellStyle name="_OPERATION_Limit Chart HSBC- August '09_Summary Sheet _Book2" xfId="1796" xr:uid="{00000000-0005-0000-0000-00009D110000}"/>
    <cellStyle name="_OPERATION_Limit Chart HSBC- August '09_Summary Sheet _Closing Stock of 31st August'10" xfId="1797" xr:uid="{00000000-0005-0000-0000-00009E110000}"/>
    <cellStyle name="_OPERATION_Limit Chart HSBC- August '09_Summary Sheet _Copy of Fabrics Closing Stock of 09-10" xfId="1798" xr:uid="{00000000-0005-0000-0000-00009F110000}"/>
    <cellStyle name="_OPERATION_Limit Chart HSBC- August '09_Summary Sheet _Financial Statement - EGMCL 30th  June'10(New)" xfId="1799" xr:uid="{00000000-0005-0000-0000-0000A0110000}"/>
    <cellStyle name="_OPERATION_Limit Chart HSBC- August '09_Summary Sheet _Financial Statement - EGMCL 30th Sep '2010" xfId="1800" xr:uid="{00000000-0005-0000-0000-0000A1110000}"/>
    <cellStyle name="_OPERATION_Limit Chart HSBC- August '09_Summary Sheet _Financial Statement - EGMCL dated 17.06.10" xfId="1801" xr:uid="{00000000-0005-0000-0000-0000A2110000}"/>
    <cellStyle name="_OPERATION_Limit Chart HSBC- August '09_Summary Sheet _Financial Statement - EGMCL May'10" xfId="1802" xr:uid="{00000000-0005-0000-0000-0000A3110000}"/>
    <cellStyle name="_OPERATION_Limit Chart HSBC- August '09_Summary Sheet _Summary OF Stock " xfId="1803" xr:uid="{00000000-0005-0000-0000-0000A4110000}"/>
    <cellStyle name="_OPERATION_Limit Chart HSBC- August '09_Summary Sheet _TrialBal 30th June '10-2" xfId="1804" xr:uid="{00000000-0005-0000-0000-0000A5110000}"/>
    <cellStyle name="_OPERATION_Limit Chart HSBC- August '09_Transit" xfId="1805" xr:uid="{00000000-0005-0000-0000-0000A6110000}"/>
    <cellStyle name="_OPERATION_Limit Chart HSBC- August '09_Transit_Closing Stock of 31st August'10" xfId="1806" xr:uid="{00000000-0005-0000-0000-0000A7110000}"/>
    <cellStyle name="_OPERATION_Limit Chart HSBC- August '09_TrialBal 30th June '10-2" xfId="1807" xr:uid="{00000000-0005-0000-0000-0000A8110000}"/>
    <cellStyle name="_OPERATION_Limit Chart HSBC- Dec'09" xfId="3717" xr:uid="{00000000-0005-0000-0000-0000A9110000}"/>
    <cellStyle name="_OPERATION_Limit Chart HSBC- Dec'09 2" xfId="3718" xr:uid="{00000000-0005-0000-0000-0000AA110000}"/>
    <cellStyle name="_OPERATION_Limit Chart HSBC- Dec'09_Import Register (Unit-1)" xfId="3719" xr:uid="{00000000-0005-0000-0000-0000AB110000}"/>
    <cellStyle name="_OPERATION_Limit Chart HSBC- Dec'09_Import Register (Unit-1) 2" xfId="3720" xr:uid="{00000000-0005-0000-0000-0000AC110000}"/>
    <cellStyle name="_OPERATION_Limit Chart HSBC- Jan'10" xfId="3721" xr:uid="{00000000-0005-0000-0000-0000AD110000}"/>
    <cellStyle name="_OPERATION_Limit Chart HSBC- July '09" xfId="1808" xr:uid="{00000000-0005-0000-0000-0000AE110000}"/>
    <cellStyle name="_OPERATION_Limit Chart HSBC- July '09 2" xfId="3722" xr:uid="{00000000-0005-0000-0000-0000AF110000}"/>
    <cellStyle name="_OPERATION_Limit Chart HSBC- July '09_Addition Fixed Assets" xfId="1809" xr:uid="{00000000-0005-0000-0000-0000B0110000}"/>
    <cellStyle name="_OPERATION_Limit Chart HSBC- July '09_Book2" xfId="1810" xr:uid="{00000000-0005-0000-0000-0000B1110000}"/>
    <cellStyle name="_OPERATION_Limit Chart HSBC- July '09_Closing Stock of 31st August'10" xfId="1811" xr:uid="{00000000-0005-0000-0000-0000B2110000}"/>
    <cellStyle name="_OPERATION_Limit Chart HSBC- July '09_Copy of Fabrics Closing Stock of 09-10" xfId="1812" xr:uid="{00000000-0005-0000-0000-0000B3110000}"/>
    <cellStyle name="_OPERATION_Limit Chart HSBC- July '09_Financial Statement - EGMCL 30th  June'10(New)" xfId="1813" xr:uid="{00000000-0005-0000-0000-0000B4110000}"/>
    <cellStyle name="_OPERATION_Limit Chart HSBC- July '09_Financial Statement - EGMCL 30th Sep '2010" xfId="1814" xr:uid="{00000000-0005-0000-0000-0000B5110000}"/>
    <cellStyle name="_OPERATION_Limit Chart HSBC- July '09_Financial Statement - EGMCL dated 17.06.10" xfId="1815" xr:uid="{00000000-0005-0000-0000-0000B6110000}"/>
    <cellStyle name="_OPERATION_Limit Chart HSBC- July '09_Financial Statement - EGMCL May'10" xfId="1816" xr:uid="{00000000-0005-0000-0000-0000B7110000}"/>
    <cellStyle name="_OPERATION_Limit Chart HSBC- July '09_Import Register (Unit-1)" xfId="3723" xr:uid="{00000000-0005-0000-0000-0000B8110000}"/>
    <cellStyle name="_OPERATION_Limit Chart HSBC- July '09_Import Register (Unit-1) 2" xfId="3724" xr:uid="{00000000-0005-0000-0000-0000B9110000}"/>
    <cellStyle name="_OPERATION_Limit Chart HSBC- July '09_Summary OF Stock " xfId="1817" xr:uid="{00000000-0005-0000-0000-0000BA110000}"/>
    <cellStyle name="_OPERATION_Limit Chart HSBC- July '09_Summary OF Stock _Addition Fixed Assets" xfId="1818" xr:uid="{00000000-0005-0000-0000-0000BB110000}"/>
    <cellStyle name="_OPERATION_Limit Chart HSBC- July '09_Summary OF Stock _Book2" xfId="1819" xr:uid="{00000000-0005-0000-0000-0000BC110000}"/>
    <cellStyle name="_OPERATION_Limit Chart HSBC- July '09_Summary OF Stock _Closing Stock of 31st August'10" xfId="1820" xr:uid="{00000000-0005-0000-0000-0000BD110000}"/>
    <cellStyle name="_OPERATION_Limit Chart HSBC- July '09_Summary OF Stock _Copy of Fabrics Closing Stock of 09-10" xfId="1821" xr:uid="{00000000-0005-0000-0000-0000BE110000}"/>
    <cellStyle name="_OPERATION_Limit Chart HSBC- July '09_Summary OF Stock _Financial Statement - EGMCL 30th  June'10(New)" xfId="1822" xr:uid="{00000000-0005-0000-0000-0000BF110000}"/>
    <cellStyle name="_OPERATION_Limit Chart HSBC- July '09_Summary OF Stock _Financial Statement - EGMCL 30th Sep '2010" xfId="1823" xr:uid="{00000000-0005-0000-0000-0000C0110000}"/>
    <cellStyle name="_OPERATION_Limit Chart HSBC- July '09_Summary Sheet " xfId="1824" xr:uid="{00000000-0005-0000-0000-0000C1110000}"/>
    <cellStyle name="_OPERATION_Limit Chart HSBC- July '09_Summary Sheet _Addition Fixed Assets" xfId="1825" xr:uid="{00000000-0005-0000-0000-0000C2110000}"/>
    <cellStyle name="_OPERATION_Limit Chart HSBC- July '09_Summary Sheet _Book2" xfId="1826" xr:uid="{00000000-0005-0000-0000-0000C3110000}"/>
    <cellStyle name="_OPERATION_Limit Chart HSBC- July '09_Summary Sheet _Closing Stock of 31st August'10" xfId="1827" xr:uid="{00000000-0005-0000-0000-0000C4110000}"/>
    <cellStyle name="_OPERATION_Limit Chart HSBC- July '09_Summary Sheet _Copy of Fabrics Closing Stock of 09-10" xfId="1828" xr:uid="{00000000-0005-0000-0000-0000C5110000}"/>
    <cellStyle name="_OPERATION_Limit Chart HSBC- July '09_Summary Sheet _Financial Statement - EGMCL 30th  June'10(New)" xfId="1829" xr:uid="{00000000-0005-0000-0000-0000C6110000}"/>
    <cellStyle name="_OPERATION_Limit Chart HSBC- July '09_Summary Sheet _Financial Statement - EGMCL 30th Sep '2010" xfId="1830" xr:uid="{00000000-0005-0000-0000-0000C7110000}"/>
    <cellStyle name="_OPERATION_Limit Chart HSBC- July '09_Summary Sheet _Financial Statement - EGMCL dated 17.06.10" xfId="1831" xr:uid="{00000000-0005-0000-0000-0000C8110000}"/>
    <cellStyle name="_OPERATION_Limit Chart HSBC- July '09_Summary Sheet _Financial Statement - EGMCL May'10" xfId="1832" xr:uid="{00000000-0005-0000-0000-0000C9110000}"/>
    <cellStyle name="_OPERATION_Limit Chart HSBC- July '09_Summary Sheet _Summary OF Stock " xfId="1833" xr:uid="{00000000-0005-0000-0000-0000CA110000}"/>
    <cellStyle name="_OPERATION_Limit Chart HSBC- July '09_Summary Sheet _TrialBal 30th June '10-2" xfId="1834" xr:uid="{00000000-0005-0000-0000-0000CB110000}"/>
    <cellStyle name="_OPERATION_Limit Chart HSBC- July '09_Transit" xfId="1835" xr:uid="{00000000-0005-0000-0000-0000CC110000}"/>
    <cellStyle name="_OPERATION_Limit Chart HSBC- July '09_Transit_Closing Stock of 31st August'10" xfId="1836" xr:uid="{00000000-0005-0000-0000-0000CD110000}"/>
    <cellStyle name="_OPERATION_Limit Chart HSBC- July '09_TrialBal 30th June '10-2" xfId="1837" xr:uid="{00000000-0005-0000-0000-0000CE110000}"/>
    <cellStyle name="_OPERATION_Limit Chart HSBC- July'10" xfId="1838" xr:uid="{00000000-0005-0000-0000-0000CF110000}"/>
    <cellStyle name="_OPERATION_Limit Chart HSBC- July'10_Closing Stock of 31st August'10" xfId="1839" xr:uid="{00000000-0005-0000-0000-0000D0110000}"/>
    <cellStyle name="_OPERATION_Limit Chart HSBC- June '09" xfId="6666" xr:uid="{00000000-0005-0000-0000-0000D1110000}"/>
    <cellStyle name="_OPERATION_Limit Chart HSBC- June '09 2" xfId="7890" xr:uid="{00000000-0005-0000-0000-0000D2110000}"/>
    <cellStyle name="_OPERATION_Limit Chart HSBC- June '09_BANK POSITION FOR ALL BANK ( CITI, HSBC &amp; SCB )" xfId="6667" xr:uid="{00000000-0005-0000-0000-0000D3110000}"/>
    <cellStyle name="_OPERATION_Limit Chart HSBC- June '09_BANK POSITION FOR ALL BANK ( CITI, HSBC &amp; SCB ) 2" xfId="6668" xr:uid="{00000000-0005-0000-0000-0000D4110000}"/>
    <cellStyle name="_OPERATION_Limit Chart HSBC- June '09_BANK POSITION FOR ALL BANK ( CITI, HSBC &amp; SCB ) 3" xfId="6669" xr:uid="{00000000-0005-0000-0000-0000D5110000}"/>
    <cellStyle name="_OPERATION_Limit Chart HSBC- June '09_BANK POSITION FOR ALL BANK ( CITI, HSBC &amp; SCB ) 4" xfId="6670" xr:uid="{00000000-0005-0000-0000-0000D6110000}"/>
    <cellStyle name="_OPERATION_Limit Chart HSBC- June '09_BANK POSITION FOR ALL BANK ( CITI, HSBC &amp; SCB ) 5" xfId="6671" xr:uid="{00000000-0005-0000-0000-0000D7110000}"/>
    <cellStyle name="_OPERATION_Limit Chart HSBC- June '09_BANK POSITION FOR ALL BANK ( CITI, HSBC &amp; SCB )_Copy of HSBC MOB  Month of April ,2012 ( Final )" xfId="7891" xr:uid="{00000000-0005-0000-0000-0000D8110000}"/>
    <cellStyle name="_OPERATION_Limit Chart HSBC- June '09_BANK POSITION FOR ALL BANK ( CITI, HSBC &amp; SCB )_Copy of HSBC MOB  Month of April ,2012 ( Final ) 2" xfId="7892" xr:uid="{00000000-0005-0000-0000-0000D9110000}"/>
    <cellStyle name="_OPERATION_Limit Chart HSBC- June '09_BANK POSITION FOR ALL BANK ( CITI, HSBC &amp; SCB )_SCB MOB Month Of May  ,2012 - ( Final )" xfId="7893" xr:uid="{00000000-0005-0000-0000-0000DA110000}"/>
    <cellStyle name="_OPERATION_Limit Chart HSBC- June '09_BANK POSITION FOR ALL BANK ( CITI, HSBC &amp; SCB )_SCB MOB Month Of May  ,2012 - ( Final ) 2" xfId="7894" xr:uid="{00000000-0005-0000-0000-0000DB110000}"/>
    <cellStyle name="_OPERATION_Limit Chart HSBC- June '09_BANK POSITION FOR ALL BANK ( CITI, HSBC , SCB &amp; EBL )" xfId="6672" xr:uid="{00000000-0005-0000-0000-0000DC110000}"/>
    <cellStyle name="_OPERATION_Limit Chart HSBC- June '09_BANK POSITION FOR ALL BANK ( CITI, HSBC , SCB &amp; EBL ) 2" xfId="7895" xr:uid="{00000000-0005-0000-0000-0000DD110000}"/>
    <cellStyle name="_OPERATION_Limit Chart HSBC- June '09_BANK POSITION FOR ALL BANK ( CITI, HSBC , SCB &amp; EBL )_Copy of HSBC MOB  Month of April ,2012 ( Final )" xfId="7896" xr:uid="{00000000-0005-0000-0000-0000DE110000}"/>
    <cellStyle name="_OPERATION_Limit Chart HSBC- June '09_BANK POSITION FOR ALL BANK ( CITI, HSBC , SCB &amp; EBL )_Copy of HSBC MOB  Month of April ,2012 ( Final ) 2" xfId="7897" xr:uid="{00000000-0005-0000-0000-0000DF110000}"/>
    <cellStyle name="_OPERATION_Limit Chart HSBC- June '09_BANK POSITION FOR ALL BANK ( CITI, HSBC , SCB &amp; EBL )_SCB MOB Month Of May  ,2012 - ( Final )" xfId="7898" xr:uid="{00000000-0005-0000-0000-0000E0110000}"/>
    <cellStyle name="_OPERATION_Limit Chart HSBC- June '09_BANK POSITION FOR ALL BANK ( CITI, HSBC , SCB &amp; EBL )_SCB MOB Month Of May  ,2012 - ( Final ) 2" xfId="7899" xr:uid="{00000000-0005-0000-0000-0000E1110000}"/>
    <cellStyle name="_OPERATION_Limit Chart HSBC- June '09_Citi MOB - June, 2011 ( Final )- REVISED" xfId="6673" xr:uid="{00000000-0005-0000-0000-0000E2110000}"/>
    <cellStyle name="_OPERATION_Limit Chart HSBC- June '09_CITI MOB  Month of December 2011- Final" xfId="6674" xr:uid="{00000000-0005-0000-0000-0000E3110000}"/>
    <cellStyle name="_OPERATION_Limit Chart HSBC- June '09_EGMCL-FUND-PLAN-CITI" xfId="6675" xr:uid="{00000000-0005-0000-0000-0000E4110000}"/>
    <cellStyle name="_OPERATION_Limit Chart HSBC- June '09_EGMCL-FUND-PLAN-CITI -1" xfId="6676" xr:uid="{00000000-0005-0000-0000-0000E5110000}"/>
    <cellStyle name="_OPERATION_Limit Chart HSBC- June '09_EGMCL-FUND-PLAN-CITI -1 2" xfId="6677" xr:uid="{00000000-0005-0000-0000-0000E6110000}"/>
    <cellStyle name="_OPERATION_Limit Chart HSBC- June '09_EGMCL-FUND-PLAN-CITI -1 3" xfId="6678" xr:uid="{00000000-0005-0000-0000-0000E7110000}"/>
    <cellStyle name="_OPERATION_Limit Chart HSBC- June '09_EGMCL-FUND-PLAN-CITI_1" xfId="6679" xr:uid="{00000000-0005-0000-0000-0000E8110000}"/>
    <cellStyle name="_OPERATION_Limit Chart HSBC- June '09_EGMCL-FUND-PLAN-CITI_1 2" xfId="6680" xr:uid="{00000000-0005-0000-0000-0000E9110000}"/>
    <cellStyle name="_OPERATION_Limit Chart HSBC- June '09_EGMCL-FUND-PLAN-CITI_1 3" xfId="6681" xr:uid="{00000000-0005-0000-0000-0000EA110000}"/>
    <cellStyle name="_OPERATION_Limit Chart HSBC- June '09_EGMCL-FUND-PLAN-CITI_Citi MOB - June, 2011 ( Final )- REVISED" xfId="6682" xr:uid="{00000000-0005-0000-0000-0000EB110000}"/>
    <cellStyle name="_OPERATION_Limit Chart HSBC- June '09_June Export" xfId="6683" xr:uid="{00000000-0005-0000-0000-0000EC110000}"/>
    <cellStyle name="_OPERATION_Limit Chart HSBC- June '09_June Export 2" xfId="6684" xr:uid="{00000000-0005-0000-0000-0000ED110000}"/>
    <cellStyle name="_OPERATION_Limit Chart HSBC- June '09_June Export 3" xfId="6685" xr:uid="{00000000-0005-0000-0000-0000EE110000}"/>
    <cellStyle name="_OPERATION_Limit Chart HSBC- June '09_June Export 4" xfId="6686" xr:uid="{00000000-0005-0000-0000-0000EF110000}"/>
    <cellStyle name="_OPERATION_Limit Chart HSBC- June '09_June Export 5" xfId="6687" xr:uid="{00000000-0005-0000-0000-0000F0110000}"/>
    <cellStyle name="_OPERATION_Limit Chart HSBC- June '09_June Export_Copy of HSBC MOB  Month of April ,2012 ( Final )" xfId="7900" xr:uid="{00000000-0005-0000-0000-0000F1110000}"/>
    <cellStyle name="_OPERATION_Limit Chart HSBC- June '09_June Export_Copy of HSBC MOB  Month of April ,2012 ( Final ) 2" xfId="7901" xr:uid="{00000000-0005-0000-0000-0000F2110000}"/>
    <cellStyle name="_OPERATION_Limit Chart HSBC- June '09_June Export_SCB MOB Month Of May  ,2012 - ( Final )" xfId="7902" xr:uid="{00000000-0005-0000-0000-0000F3110000}"/>
    <cellStyle name="_OPERATION_Limit Chart HSBC- June '09_June Export_SCB MOB Month Of May  ,2012 - ( Final ) 2" xfId="7903" xr:uid="{00000000-0005-0000-0000-0000F4110000}"/>
    <cellStyle name="_OPERATION_Limit Chart HSBC- June '09_June Import" xfId="6688" xr:uid="{00000000-0005-0000-0000-0000F5110000}"/>
    <cellStyle name="_OPERATION_Limit Chart HSBC- June '09_June Import 2" xfId="6689" xr:uid="{00000000-0005-0000-0000-0000F6110000}"/>
    <cellStyle name="_OPERATION_Limit Chart HSBC- June '09_June Import 3" xfId="6690" xr:uid="{00000000-0005-0000-0000-0000F7110000}"/>
    <cellStyle name="_OPERATION_Limit Chart HSBC- June '09_June Import 4" xfId="6691" xr:uid="{00000000-0005-0000-0000-0000F8110000}"/>
    <cellStyle name="_OPERATION_Limit Chart HSBC- June '09_June Import 5" xfId="6692" xr:uid="{00000000-0005-0000-0000-0000F9110000}"/>
    <cellStyle name="_OPERATION_Limit Chart HSBC- June '09_June Import_Copy of HSBC MOB  Month of April ,2012 ( Final )" xfId="7904" xr:uid="{00000000-0005-0000-0000-0000FA110000}"/>
    <cellStyle name="_OPERATION_Limit Chart HSBC- June '09_June Import_Copy of HSBC MOB  Month of April ,2012 ( Final ) 2" xfId="7905" xr:uid="{00000000-0005-0000-0000-0000FB110000}"/>
    <cellStyle name="_OPERATION_Limit Chart HSBC- June '09_June Import_SCB MOB Month Of May  ,2012 - ( Final )" xfId="7906" xr:uid="{00000000-0005-0000-0000-0000FC110000}"/>
    <cellStyle name="_OPERATION_Limit Chart HSBC- June '09_June Import_SCB MOB Month Of May  ,2012 - ( Final ) 2" xfId="7907" xr:uid="{00000000-0005-0000-0000-0000FD110000}"/>
    <cellStyle name="_OPERATION_Limit Chart HSBC- June'10" xfId="3725" xr:uid="{00000000-0005-0000-0000-0000FE110000}"/>
    <cellStyle name="_OPERATION_Limit Chart HSBC- MARCH'10" xfId="3726" xr:uid="{00000000-0005-0000-0000-0000FF110000}"/>
    <cellStyle name="_OPERATION_Limit Chart HSBC- MAY'10" xfId="3727" xr:uid="{00000000-0005-0000-0000-000000120000}"/>
    <cellStyle name="_OPERATION_Limit Chart HSBC- October '09" xfId="1840" xr:uid="{00000000-0005-0000-0000-000001120000}"/>
    <cellStyle name="_OPERATION_Limit Chart HSBC- October '09 2" xfId="3728" xr:uid="{00000000-0005-0000-0000-000002120000}"/>
    <cellStyle name="_OPERATION_Limit Chart HSBC- October '09_Addition Fixed Assets" xfId="1841" xr:uid="{00000000-0005-0000-0000-000003120000}"/>
    <cellStyle name="_OPERATION_Limit Chart HSBC- October '09_Book2" xfId="1842" xr:uid="{00000000-0005-0000-0000-000004120000}"/>
    <cellStyle name="_OPERATION_Limit Chart HSBC- October '09_Closing Stock of 31st August'10" xfId="1843" xr:uid="{00000000-0005-0000-0000-000005120000}"/>
    <cellStyle name="_OPERATION_Limit Chart HSBC- October '09_Copy of Fabrics Closing Stock of 09-10" xfId="1844" xr:uid="{00000000-0005-0000-0000-000006120000}"/>
    <cellStyle name="_OPERATION_Limit Chart HSBC- October '09_Financial Statement - EGMCL 30th  June'10(New)" xfId="1845" xr:uid="{00000000-0005-0000-0000-000007120000}"/>
    <cellStyle name="_OPERATION_Limit Chart HSBC- October '09_Financial Statement - EGMCL 30th Sep '2010" xfId="1846" xr:uid="{00000000-0005-0000-0000-000008120000}"/>
    <cellStyle name="_OPERATION_Limit Chart HSBC- October '09_Financial Statement - EGMCL dated 17.06.10" xfId="1847" xr:uid="{00000000-0005-0000-0000-000009120000}"/>
    <cellStyle name="_OPERATION_Limit Chart HSBC- October '09_Financial Statement - EGMCL May'10" xfId="1848" xr:uid="{00000000-0005-0000-0000-00000A120000}"/>
    <cellStyle name="_OPERATION_Limit Chart HSBC- October '09_Import Register (Unit-1)" xfId="3729" xr:uid="{00000000-0005-0000-0000-00000B120000}"/>
    <cellStyle name="_OPERATION_Limit Chart HSBC- October '09_Import Register (Unit-1) 2" xfId="3730" xr:uid="{00000000-0005-0000-0000-00000C120000}"/>
    <cellStyle name="_OPERATION_Limit Chart HSBC- October '09_Summary OF Stock " xfId="1849" xr:uid="{00000000-0005-0000-0000-00000D120000}"/>
    <cellStyle name="_OPERATION_Limit Chart HSBC- October '09_Summary OF Stock _Addition Fixed Assets" xfId="1850" xr:uid="{00000000-0005-0000-0000-00000E120000}"/>
    <cellStyle name="_OPERATION_Limit Chart HSBC- October '09_Summary OF Stock _Book2" xfId="1851" xr:uid="{00000000-0005-0000-0000-00000F120000}"/>
    <cellStyle name="_OPERATION_Limit Chart HSBC- October '09_Summary OF Stock _Closing Stock of 31st August'10" xfId="1852" xr:uid="{00000000-0005-0000-0000-000010120000}"/>
    <cellStyle name="_OPERATION_Limit Chart HSBC- October '09_Summary OF Stock _Copy of Fabrics Closing Stock of 09-10" xfId="1853" xr:uid="{00000000-0005-0000-0000-000011120000}"/>
    <cellStyle name="_OPERATION_Limit Chart HSBC- October '09_Summary OF Stock _Financial Statement - EGMCL 30th  June'10(New)" xfId="1854" xr:uid="{00000000-0005-0000-0000-000012120000}"/>
    <cellStyle name="_OPERATION_Limit Chart HSBC- October '09_Summary OF Stock _Financial Statement - EGMCL 30th Sep '2010" xfId="1855" xr:uid="{00000000-0005-0000-0000-000013120000}"/>
    <cellStyle name="_OPERATION_Limit Chart HSBC- October '09_Summary Sheet " xfId="1856" xr:uid="{00000000-0005-0000-0000-000014120000}"/>
    <cellStyle name="_OPERATION_Limit Chart HSBC- October '09_Summary Sheet _Addition Fixed Assets" xfId="1857" xr:uid="{00000000-0005-0000-0000-000015120000}"/>
    <cellStyle name="_OPERATION_Limit Chart HSBC- October '09_Summary Sheet _Book2" xfId="1858" xr:uid="{00000000-0005-0000-0000-000016120000}"/>
    <cellStyle name="_OPERATION_Limit Chart HSBC- October '09_Summary Sheet _Closing Stock of 31st August'10" xfId="1859" xr:uid="{00000000-0005-0000-0000-000017120000}"/>
    <cellStyle name="_OPERATION_Limit Chart HSBC- October '09_Summary Sheet _Copy of Fabrics Closing Stock of 09-10" xfId="1860" xr:uid="{00000000-0005-0000-0000-000018120000}"/>
    <cellStyle name="_OPERATION_Limit Chart HSBC- October '09_Summary Sheet _Financial Statement - EGMCL 30th  June'10(New)" xfId="1861" xr:uid="{00000000-0005-0000-0000-000019120000}"/>
    <cellStyle name="_OPERATION_Limit Chart HSBC- October '09_Summary Sheet _Financial Statement - EGMCL 30th Sep '2010" xfId="1862" xr:uid="{00000000-0005-0000-0000-00001A120000}"/>
    <cellStyle name="_OPERATION_Limit Chart HSBC- October '09_Summary Sheet _Financial Statement - EGMCL dated 17.06.10" xfId="1863" xr:uid="{00000000-0005-0000-0000-00001B120000}"/>
    <cellStyle name="_OPERATION_Limit Chart HSBC- October '09_Summary Sheet _Financial Statement - EGMCL May'10" xfId="1864" xr:uid="{00000000-0005-0000-0000-00001C120000}"/>
    <cellStyle name="_OPERATION_Limit Chart HSBC- October '09_Summary Sheet _Summary OF Stock " xfId="1865" xr:uid="{00000000-0005-0000-0000-00001D120000}"/>
    <cellStyle name="_OPERATION_Limit Chart HSBC- October '09_Summary Sheet _TrialBal 30th June '10-2" xfId="1866" xr:uid="{00000000-0005-0000-0000-00001E120000}"/>
    <cellStyle name="_OPERATION_Limit Chart HSBC- October '09_Transit" xfId="1867" xr:uid="{00000000-0005-0000-0000-00001F120000}"/>
    <cellStyle name="_OPERATION_Limit Chart HSBC- October '09_Transit_Closing Stock of 31st August'10" xfId="1868" xr:uid="{00000000-0005-0000-0000-000020120000}"/>
    <cellStyle name="_OPERATION_Limit Chart HSBC- October '09_TrialBal 30th June '10-2" xfId="1869" xr:uid="{00000000-0005-0000-0000-000021120000}"/>
    <cellStyle name="_OPERATION_Limit Chart HSBC-April '09" xfId="1870" xr:uid="{00000000-0005-0000-0000-000022120000}"/>
    <cellStyle name="_OPERATION_Limit Chart HSBC-April '09 2" xfId="3731" xr:uid="{00000000-0005-0000-0000-000023120000}"/>
    <cellStyle name="_OPERATION_Limit Chart HSBC-April '09_Addition Fixed Assets" xfId="1871" xr:uid="{00000000-0005-0000-0000-000024120000}"/>
    <cellStyle name="_OPERATION_Limit Chart HSBC-April '09_Book2" xfId="1872" xr:uid="{00000000-0005-0000-0000-000025120000}"/>
    <cellStyle name="_OPERATION_Limit Chart HSBC-April '09_Closing Stock of 31st August'10" xfId="1873" xr:uid="{00000000-0005-0000-0000-000026120000}"/>
    <cellStyle name="_OPERATION_Limit Chart HSBC-April '09_Copy of Fabrics Closing Stock of 09-10" xfId="1874" xr:uid="{00000000-0005-0000-0000-000027120000}"/>
    <cellStyle name="_OPERATION_Limit Chart HSBC-April '09_Financial Statement - EGMCL 30th  June'10(New)" xfId="1875" xr:uid="{00000000-0005-0000-0000-000028120000}"/>
    <cellStyle name="_OPERATION_Limit Chart HSBC-April '09_Financial Statement - EGMCL 30th Sep '2010" xfId="1876" xr:uid="{00000000-0005-0000-0000-000029120000}"/>
    <cellStyle name="_OPERATION_Limit Chart HSBC-April '09_Financial Statement - EGMCL dated 17.06.10" xfId="1877" xr:uid="{00000000-0005-0000-0000-00002A120000}"/>
    <cellStyle name="_OPERATION_Limit Chart HSBC-April '09_Financial Statement - EGMCL May'10" xfId="1878" xr:uid="{00000000-0005-0000-0000-00002B120000}"/>
    <cellStyle name="_OPERATION_Limit Chart HSBC-April '09_Import Register (Unit-1)" xfId="3732" xr:uid="{00000000-0005-0000-0000-00002C120000}"/>
    <cellStyle name="_OPERATION_Limit Chart HSBC-April '09_Import Register (Unit-1) 2" xfId="3733" xr:uid="{00000000-0005-0000-0000-00002D120000}"/>
    <cellStyle name="_OPERATION_Limit Chart HSBC-April '09_Summary OF Stock " xfId="1879" xr:uid="{00000000-0005-0000-0000-00002E120000}"/>
    <cellStyle name="_OPERATION_Limit Chart HSBC-April '09_Summary OF Stock _Addition Fixed Assets" xfId="1880" xr:uid="{00000000-0005-0000-0000-00002F120000}"/>
    <cellStyle name="_OPERATION_Limit Chart HSBC-April '09_Summary OF Stock _Book2" xfId="1881" xr:uid="{00000000-0005-0000-0000-000030120000}"/>
    <cellStyle name="_OPERATION_Limit Chart HSBC-April '09_Summary OF Stock _Closing Stock of 31st August'10" xfId="1882" xr:uid="{00000000-0005-0000-0000-000031120000}"/>
    <cellStyle name="_OPERATION_Limit Chart HSBC-April '09_Summary OF Stock _Copy of Fabrics Closing Stock of 09-10" xfId="1883" xr:uid="{00000000-0005-0000-0000-000032120000}"/>
    <cellStyle name="_OPERATION_Limit Chart HSBC-April '09_Summary OF Stock _Financial Statement - EGMCL 30th  June'10(New)" xfId="1884" xr:uid="{00000000-0005-0000-0000-000033120000}"/>
    <cellStyle name="_OPERATION_Limit Chart HSBC-April '09_Summary OF Stock _Financial Statement - EGMCL 30th Sep '2010" xfId="1885" xr:uid="{00000000-0005-0000-0000-000034120000}"/>
    <cellStyle name="_OPERATION_Limit Chart HSBC-April '09_Summary Sheet " xfId="1886" xr:uid="{00000000-0005-0000-0000-000035120000}"/>
    <cellStyle name="_OPERATION_Limit Chart HSBC-April '09_Summary Sheet _Addition Fixed Assets" xfId="1887" xr:uid="{00000000-0005-0000-0000-000036120000}"/>
    <cellStyle name="_OPERATION_Limit Chart HSBC-April '09_Summary Sheet _Book2" xfId="1888" xr:uid="{00000000-0005-0000-0000-000037120000}"/>
    <cellStyle name="_OPERATION_Limit Chart HSBC-April '09_Summary Sheet _Closing Stock of 31st August'10" xfId="1889" xr:uid="{00000000-0005-0000-0000-000038120000}"/>
    <cellStyle name="_OPERATION_Limit Chart HSBC-April '09_Summary Sheet _Copy of Fabrics Closing Stock of 09-10" xfId="1890" xr:uid="{00000000-0005-0000-0000-000039120000}"/>
    <cellStyle name="_OPERATION_Limit Chart HSBC-April '09_Summary Sheet _Financial Statement - EGMCL 30th  June'10(New)" xfId="1891" xr:uid="{00000000-0005-0000-0000-00003A120000}"/>
    <cellStyle name="_OPERATION_Limit Chart HSBC-April '09_Summary Sheet _Financial Statement - EGMCL 30th Sep '2010" xfId="1892" xr:uid="{00000000-0005-0000-0000-00003B120000}"/>
    <cellStyle name="_OPERATION_Limit Chart HSBC-April '09_Summary Sheet _Financial Statement - EGMCL dated 17.06.10" xfId="1893" xr:uid="{00000000-0005-0000-0000-00003C120000}"/>
    <cellStyle name="_OPERATION_Limit Chart HSBC-April '09_Summary Sheet _Financial Statement - EGMCL May'10" xfId="1894" xr:uid="{00000000-0005-0000-0000-00003D120000}"/>
    <cellStyle name="_OPERATION_Limit Chart HSBC-April '09_Summary Sheet _Summary OF Stock " xfId="1895" xr:uid="{00000000-0005-0000-0000-00003E120000}"/>
    <cellStyle name="_OPERATION_Limit Chart HSBC-April '09_Summary Sheet _TrialBal 30th June '10-2" xfId="1896" xr:uid="{00000000-0005-0000-0000-00003F120000}"/>
    <cellStyle name="_OPERATION_Limit Chart HSBC-April '09_Transit" xfId="1897" xr:uid="{00000000-0005-0000-0000-000040120000}"/>
    <cellStyle name="_OPERATION_Limit Chart HSBC-April '09_Transit_Closing Stock of 31st August'10" xfId="1898" xr:uid="{00000000-0005-0000-0000-000041120000}"/>
    <cellStyle name="_OPERATION_Limit Chart HSBC-April '09_TrialBal 30th June '10-2" xfId="1899" xr:uid="{00000000-0005-0000-0000-000042120000}"/>
    <cellStyle name="_OPERATION_Limit Chart HSBC-MAY '09" xfId="1900" xr:uid="{00000000-0005-0000-0000-000043120000}"/>
    <cellStyle name="_OPERATION_Limit Chart HSBC-MAY '09 2" xfId="3734" xr:uid="{00000000-0005-0000-0000-000044120000}"/>
    <cellStyle name="_OPERATION_Limit Chart HSBC-MAY '09_Addition Fixed Assets" xfId="1901" xr:uid="{00000000-0005-0000-0000-000045120000}"/>
    <cellStyle name="_OPERATION_Limit Chart HSBC-MAY '09_Book2" xfId="1902" xr:uid="{00000000-0005-0000-0000-000046120000}"/>
    <cellStyle name="_OPERATION_Limit Chart HSBC-MAY '09_Closing Stock of 31st August'10" xfId="1903" xr:uid="{00000000-0005-0000-0000-000047120000}"/>
    <cellStyle name="_OPERATION_Limit Chart HSBC-MAY '09_Copy of Fabrics Closing Stock of 09-10" xfId="1904" xr:uid="{00000000-0005-0000-0000-000048120000}"/>
    <cellStyle name="_OPERATION_Limit Chart HSBC-MAY '09_Financial Statement - EGMCL 30th  June'10(New)" xfId="1905" xr:uid="{00000000-0005-0000-0000-000049120000}"/>
    <cellStyle name="_OPERATION_Limit Chart HSBC-MAY '09_Financial Statement - EGMCL 30th Sep '2010" xfId="1906" xr:uid="{00000000-0005-0000-0000-00004A120000}"/>
    <cellStyle name="_OPERATION_Limit Chart HSBC-MAY '09_Financial Statement - EGMCL dated 17.06.10" xfId="1907" xr:uid="{00000000-0005-0000-0000-00004B120000}"/>
    <cellStyle name="_OPERATION_Limit Chart HSBC-MAY '09_Financial Statement - EGMCL May'10" xfId="1908" xr:uid="{00000000-0005-0000-0000-00004C120000}"/>
    <cellStyle name="_OPERATION_Limit Chart HSBC-MAY '09_Import Register (Unit-1)" xfId="3735" xr:uid="{00000000-0005-0000-0000-00004D120000}"/>
    <cellStyle name="_OPERATION_Limit Chart HSBC-MAY '09_Import Register (Unit-1) 2" xfId="3736" xr:uid="{00000000-0005-0000-0000-00004E120000}"/>
    <cellStyle name="_OPERATION_Limit Chart HSBC-MAY '09_Summary OF Stock " xfId="1909" xr:uid="{00000000-0005-0000-0000-00004F120000}"/>
    <cellStyle name="_OPERATION_Limit Chart HSBC-MAY '09_Summary OF Stock _Addition Fixed Assets" xfId="1910" xr:uid="{00000000-0005-0000-0000-000050120000}"/>
    <cellStyle name="_OPERATION_Limit Chart HSBC-MAY '09_Summary OF Stock _Book2" xfId="1911" xr:uid="{00000000-0005-0000-0000-000051120000}"/>
    <cellStyle name="_OPERATION_Limit Chart HSBC-MAY '09_Summary OF Stock _Closing Stock of 31st August'10" xfId="1912" xr:uid="{00000000-0005-0000-0000-000052120000}"/>
    <cellStyle name="_OPERATION_Limit Chart HSBC-MAY '09_Summary OF Stock _Copy of Fabrics Closing Stock of 09-10" xfId="1913" xr:uid="{00000000-0005-0000-0000-000053120000}"/>
    <cellStyle name="_OPERATION_Limit Chart HSBC-MAY '09_Summary OF Stock _Financial Statement - EGMCL 30th  June'10(New)" xfId="1914" xr:uid="{00000000-0005-0000-0000-000054120000}"/>
    <cellStyle name="_OPERATION_Limit Chart HSBC-MAY '09_Summary OF Stock _Financial Statement - EGMCL 30th Sep '2010" xfId="1915" xr:uid="{00000000-0005-0000-0000-000055120000}"/>
    <cellStyle name="_OPERATION_Limit Chart HSBC-MAY '09_Summary Sheet " xfId="1916" xr:uid="{00000000-0005-0000-0000-000056120000}"/>
    <cellStyle name="_OPERATION_Limit Chart HSBC-MAY '09_Summary Sheet _Addition Fixed Assets" xfId="1917" xr:uid="{00000000-0005-0000-0000-000057120000}"/>
    <cellStyle name="_OPERATION_Limit Chart HSBC-MAY '09_Summary Sheet _Book2" xfId="1918" xr:uid="{00000000-0005-0000-0000-000058120000}"/>
    <cellStyle name="_OPERATION_Limit Chart HSBC-MAY '09_Summary Sheet _Closing Stock of 31st August'10" xfId="1919" xr:uid="{00000000-0005-0000-0000-000059120000}"/>
    <cellStyle name="_OPERATION_Limit Chart HSBC-MAY '09_Summary Sheet _Copy of Fabrics Closing Stock of 09-10" xfId="1920" xr:uid="{00000000-0005-0000-0000-00005A120000}"/>
    <cellStyle name="_OPERATION_Limit Chart HSBC-MAY '09_Summary Sheet _Financial Statement - EGMCL 30th  June'10(New)" xfId="1921" xr:uid="{00000000-0005-0000-0000-00005B120000}"/>
    <cellStyle name="_OPERATION_Limit Chart HSBC-MAY '09_Summary Sheet _Financial Statement - EGMCL 30th Sep '2010" xfId="1922" xr:uid="{00000000-0005-0000-0000-00005C120000}"/>
    <cellStyle name="_OPERATION_Limit Chart HSBC-MAY '09_Summary Sheet _Financial Statement - EGMCL dated 17.06.10" xfId="1923" xr:uid="{00000000-0005-0000-0000-00005D120000}"/>
    <cellStyle name="_OPERATION_Limit Chart HSBC-MAY '09_Summary Sheet _Financial Statement - EGMCL May'10" xfId="1924" xr:uid="{00000000-0005-0000-0000-00005E120000}"/>
    <cellStyle name="_OPERATION_Limit Chart HSBC-MAY '09_Summary Sheet _Summary OF Stock " xfId="1925" xr:uid="{00000000-0005-0000-0000-00005F120000}"/>
    <cellStyle name="_OPERATION_Limit Chart HSBC-MAY '09_Summary Sheet _TrialBal 30th June '10-2" xfId="1926" xr:uid="{00000000-0005-0000-0000-000060120000}"/>
    <cellStyle name="_OPERATION_Limit Chart HSBC-MAY '09_Transit" xfId="1927" xr:uid="{00000000-0005-0000-0000-000061120000}"/>
    <cellStyle name="_OPERATION_Limit Chart HSBC-MAY '09_Transit_Closing Stock of 31st August'10" xfId="1928" xr:uid="{00000000-0005-0000-0000-000062120000}"/>
    <cellStyle name="_OPERATION_Limit Chart HSBC-MAY '09_TrialBal 30th June '10-2" xfId="1929" xr:uid="{00000000-0005-0000-0000-000063120000}"/>
    <cellStyle name="_OPERATION_limit status-  March '09" xfId="1930" xr:uid="{00000000-0005-0000-0000-000064120000}"/>
    <cellStyle name="_OPERATION_limit status-  March '09 2" xfId="3737" xr:uid="{00000000-0005-0000-0000-000065120000}"/>
    <cellStyle name="_OPERATION_limit status-  March '09_1" xfId="1931" xr:uid="{00000000-0005-0000-0000-000066120000}"/>
    <cellStyle name="_OPERATION_limit status-  March '09_1 2" xfId="3738" xr:uid="{00000000-0005-0000-0000-000067120000}"/>
    <cellStyle name="_OPERATION_limit status-  March '09_1_Addition Fixed Assets" xfId="1932" xr:uid="{00000000-0005-0000-0000-000068120000}"/>
    <cellStyle name="_OPERATION_limit status-  March '09_1_BANK POSITION FOR ALL BANK ( CITI, HSBC &amp; SCB )" xfId="6693" xr:uid="{00000000-0005-0000-0000-000069120000}"/>
    <cellStyle name="_OPERATION_limit status-  March '09_1_BANK POSITION FOR ALL BANK ( CITI, HSBC &amp; SCB ) 2" xfId="6694" xr:uid="{00000000-0005-0000-0000-00006A120000}"/>
    <cellStyle name="_OPERATION_limit status-  March '09_1_BANK POSITION FOR ALL BANK ( CITI, HSBC &amp; SCB ) 3" xfId="6695" xr:uid="{00000000-0005-0000-0000-00006B120000}"/>
    <cellStyle name="_OPERATION_limit status-  March '09_1_BANK POSITION FOR ALL BANK ( CITI, HSBC , SCB &amp; EBL )" xfId="6696" xr:uid="{00000000-0005-0000-0000-00006C120000}"/>
    <cellStyle name="_OPERATION_limit status-  March '09_1_BANK POSITION FOR ALL BANK ( CITI, HSBC , SCB &amp; EBL ) 2" xfId="7908" xr:uid="{00000000-0005-0000-0000-00006D120000}"/>
    <cellStyle name="_OPERATION_limit status-  March '09_1_Book2" xfId="1933" xr:uid="{00000000-0005-0000-0000-00006E120000}"/>
    <cellStyle name="_OPERATION_limit status-  March '09_1_Citi MOB - June, 2011 ( Final )- REVISED" xfId="6697" xr:uid="{00000000-0005-0000-0000-00006F120000}"/>
    <cellStyle name="_OPERATION_limit status-  March '09_1_CITI MOB  Month of December 2011- Final" xfId="6698" xr:uid="{00000000-0005-0000-0000-000070120000}"/>
    <cellStyle name="_OPERATION_limit status-  March '09_1_Closing Stock of 31st August'10" xfId="1934" xr:uid="{00000000-0005-0000-0000-000071120000}"/>
    <cellStyle name="_OPERATION_limit status-  March '09_1_Copy of Fabrics Closing Stock of 09-10" xfId="1935" xr:uid="{00000000-0005-0000-0000-000072120000}"/>
    <cellStyle name="_OPERATION_limit status-  March '09_1_EGMCL-FUND-PLAN-CITI" xfId="6699" xr:uid="{00000000-0005-0000-0000-000073120000}"/>
    <cellStyle name="_OPERATION_limit status-  March '09_1_EGMCL-FUND-PLAN-CITI -1" xfId="6700" xr:uid="{00000000-0005-0000-0000-000074120000}"/>
    <cellStyle name="_OPERATION_limit status-  March '09_1_EGMCL-FUND-PLAN-CITI -1 2" xfId="6701" xr:uid="{00000000-0005-0000-0000-000075120000}"/>
    <cellStyle name="_OPERATION_limit status-  March '09_1_EGMCL-FUND-PLAN-CITI -1 3" xfId="6702" xr:uid="{00000000-0005-0000-0000-000076120000}"/>
    <cellStyle name="_OPERATION_limit status-  March '09_1_EGMCL-FUND-PLAN-CITI 2" xfId="6703" xr:uid="{00000000-0005-0000-0000-000077120000}"/>
    <cellStyle name="_OPERATION_limit status-  March '09_1_EGMCL-FUND-PLAN-CITI 3" xfId="6704" xr:uid="{00000000-0005-0000-0000-000078120000}"/>
    <cellStyle name="_OPERATION_limit status-  March '09_1_EGMCL-FUND-PLAN-CITI 4" xfId="7909" xr:uid="{00000000-0005-0000-0000-000079120000}"/>
    <cellStyle name="_OPERATION_limit status-  March '09_1_Financial Statement - EGMCL 30th  June'10(New)" xfId="1936" xr:uid="{00000000-0005-0000-0000-00007A120000}"/>
    <cellStyle name="_OPERATION_limit status-  March '09_1_Financial Statement - EGMCL 30th Sep '2010" xfId="1937" xr:uid="{00000000-0005-0000-0000-00007B120000}"/>
    <cellStyle name="_OPERATION_limit status-  March '09_1_Financial Statement - EGMCL dated 17.06.10" xfId="1938" xr:uid="{00000000-0005-0000-0000-00007C120000}"/>
    <cellStyle name="_OPERATION_limit status-  March '09_1_Financial Statement - EGMCL May'10" xfId="1939" xr:uid="{00000000-0005-0000-0000-00007D120000}"/>
    <cellStyle name="_OPERATION_limit status-  March '09_1_Import Register (Unit-1)" xfId="3739" xr:uid="{00000000-0005-0000-0000-00007E120000}"/>
    <cellStyle name="_OPERATION_limit status-  March '09_1_Import Register (Unit-1) 2" xfId="3740" xr:uid="{00000000-0005-0000-0000-00007F120000}"/>
    <cellStyle name="_OPERATION_limit status-  March '09_1_June Export" xfId="6705" xr:uid="{00000000-0005-0000-0000-000080120000}"/>
    <cellStyle name="_OPERATION_limit status-  March '09_1_June Export 2" xfId="6706" xr:uid="{00000000-0005-0000-0000-000081120000}"/>
    <cellStyle name="_OPERATION_limit status-  March '09_1_June Export 3" xfId="6707" xr:uid="{00000000-0005-0000-0000-000082120000}"/>
    <cellStyle name="_OPERATION_limit status-  March '09_1_June Import" xfId="6708" xr:uid="{00000000-0005-0000-0000-000083120000}"/>
    <cellStyle name="_OPERATION_limit status-  March '09_1_June Import 2" xfId="6709" xr:uid="{00000000-0005-0000-0000-000084120000}"/>
    <cellStyle name="_OPERATION_limit status-  March '09_1_June Import 3" xfId="6710" xr:uid="{00000000-0005-0000-0000-000085120000}"/>
    <cellStyle name="_OPERATION_limit status-  March '09_1_Summary OF Stock " xfId="1940" xr:uid="{00000000-0005-0000-0000-000086120000}"/>
    <cellStyle name="_OPERATION_limit status-  March '09_1_Summary OF Stock _Addition Fixed Assets" xfId="1941" xr:uid="{00000000-0005-0000-0000-000087120000}"/>
    <cellStyle name="_OPERATION_limit status-  March '09_1_Summary OF Stock _Book2" xfId="1942" xr:uid="{00000000-0005-0000-0000-000088120000}"/>
    <cellStyle name="_OPERATION_limit status-  March '09_1_Summary OF Stock _Closing Stock of 31st August'10" xfId="1943" xr:uid="{00000000-0005-0000-0000-000089120000}"/>
    <cellStyle name="_OPERATION_limit status-  March '09_1_Summary OF Stock _Copy of Fabrics Closing Stock of 09-10" xfId="1944" xr:uid="{00000000-0005-0000-0000-00008A120000}"/>
    <cellStyle name="_OPERATION_limit status-  March '09_1_Summary OF Stock _Financial Statement - EGMCL 30th  June'10(New)" xfId="1945" xr:uid="{00000000-0005-0000-0000-00008B120000}"/>
    <cellStyle name="_OPERATION_limit status-  March '09_1_Summary OF Stock _Financial Statement - EGMCL 30th Sep '2010" xfId="1946" xr:uid="{00000000-0005-0000-0000-00008C120000}"/>
    <cellStyle name="_OPERATION_limit status-  March '09_1_Transit" xfId="1947" xr:uid="{00000000-0005-0000-0000-00008D120000}"/>
    <cellStyle name="_OPERATION_limit status-  March '09_1_TrialBal 30th June '10-2" xfId="1948" xr:uid="{00000000-0005-0000-0000-00008E120000}"/>
    <cellStyle name="_OPERATION_limit status-  March '09_Addition Fixed Assets" xfId="1949" xr:uid="{00000000-0005-0000-0000-00008F120000}"/>
    <cellStyle name="_OPERATION_limit status-  March '09_BANK POSITION FOR ALL BANK ( CITI, HSBC &amp; SCB )" xfId="6711" xr:uid="{00000000-0005-0000-0000-000090120000}"/>
    <cellStyle name="_OPERATION_limit status-  March '09_BANK POSITION FOR ALL BANK ( CITI, HSBC &amp; SCB ) 2" xfId="6712" xr:uid="{00000000-0005-0000-0000-000091120000}"/>
    <cellStyle name="_OPERATION_limit status-  March '09_BANK POSITION FOR ALL BANK ( CITI, HSBC &amp; SCB ) 3" xfId="6713" xr:uid="{00000000-0005-0000-0000-000092120000}"/>
    <cellStyle name="_OPERATION_limit status-  March '09_BANK POSITION FOR ALL BANK ( CITI, HSBC , SCB &amp; EBL )" xfId="6714" xr:uid="{00000000-0005-0000-0000-000093120000}"/>
    <cellStyle name="_OPERATION_limit status-  March '09_BANK POSITION FOR ALL BANK ( CITI, HSBC , SCB &amp; EBL ) 2" xfId="7910" xr:uid="{00000000-0005-0000-0000-000094120000}"/>
    <cellStyle name="_OPERATION_limit status-  March '09_Book2" xfId="1950" xr:uid="{00000000-0005-0000-0000-000095120000}"/>
    <cellStyle name="_OPERATION_limit status-  March '09_Citi MOB - June, 2011 ( Final )- REVISED" xfId="6715" xr:uid="{00000000-0005-0000-0000-000096120000}"/>
    <cellStyle name="_OPERATION_limit status-  March '09_CITI MOB  Month of December 2011- Final" xfId="6716" xr:uid="{00000000-0005-0000-0000-000097120000}"/>
    <cellStyle name="_OPERATION_limit status-  March '09_Closing Stock of 31st August'10" xfId="1951" xr:uid="{00000000-0005-0000-0000-000098120000}"/>
    <cellStyle name="_OPERATION_limit status-  March '09_Copy of Fabrics Closing Stock of 09-10" xfId="1952" xr:uid="{00000000-0005-0000-0000-000099120000}"/>
    <cellStyle name="_OPERATION_limit status-  March '09_EGMCL-FUND-PLAN-CITI" xfId="6717" xr:uid="{00000000-0005-0000-0000-00009A120000}"/>
    <cellStyle name="_OPERATION_limit status-  March '09_EGMCL-FUND-PLAN-CITI -1" xfId="6718" xr:uid="{00000000-0005-0000-0000-00009B120000}"/>
    <cellStyle name="_OPERATION_limit status-  March '09_EGMCL-FUND-PLAN-CITI -1 2" xfId="6719" xr:uid="{00000000-0005-0000-0000-00009C120000}"/>
    <cellStyle name="_OPERATION_limit status-  March '09_EGMCL-FUND-PLAN-CITI -1 3" xfId="6720" xr:uid="{00000000-0005-0000-0000-00009D120000}"/>
    <cellStyle name="_OPERATION_limit status-  March '09_EGMCL-FUND-PLAN-CITI 2" xfId="6721" xr:uid="{00000000-0005-0000-0000-00009E120000}"/>
    <cellStyle name="_OPERATION_limit status-  March '09_EGMCL-FUND-PLAN-CITI 3" xfId="6722" xr:uid="{00000000-0005-0000-0000-00009F120000}"/>
    <cellStyle name="_OPERATION_limit status-  March '09_EGMCL-FUND-PLAN-CITI 4" xfId="7911" xr:uid="{00000000-0005-0000-0000-0000A0120000}"/>
    <cellStyle name="_OPERATION_limit status-  March '09_Financial Statement - EGMCL 30th  June'10(New)" xfId="1953" xr:uid="{00000000-0005-0000-0000-0000A1120000}"/>
    <cellStyle name="_OPERATION_limit status-  March '09_Financial Statement - EGMCL 30th Sep '2010" xfId="1954" xr:uid="{00000000-0005-0000-0000-0000A2120000}"/>
    <cellStyle name="_OPERATION_limit status-  March '09_Financial Statement - EGMCL dated 17.06.10" xfId="1955" xr:uid="{00000000-0005-0000-0000-0000A3120000}"/>
    <cellStyle name="_OPERATION_limit status-  March '09_Financial Statement - EGMCL May'10" xfId="1956" xr:uid="{00000000-0005-0000-0000-0000A4120000}"/>
    <cellStyle name="_OPERATION_limit status-  March '09_Import Register (Unit-1)" xfId="3741" xr:uid="{00000000-0005-0000-0000-0000A5120000}"/>
    <cellStyle name="_OPERATION_limit status-  March '09_Import Register (Unit-1) 2" xfId="3742" xr:uid="{00000000-0005-0000-0000-0000A6120000}"/>
    <cellStyle name="_OPERATION_limit status-  March '09_June Export" xfId="6723" xr:uid="{00000000-0005-0000-0000-0000A7120000}"/>
    <cellStyle name="_OPERATION_limit status-  March '09_June Export 2" xfId="6724" xr:uid="{00000000-0005-0000-0000-0000A8120000}"/>
    <cellStyle name="_OPERATION_limit status-  March '09_June Export 3" xfId="6725" xr:uid="{00000000-0005-0000-0000-0000A9120000}"/>
    <cellStyle name="_OPERATION_limit status-  March '09_June Import" xfId="6726" xr:uid="{00000000-0005-0000-0000-0000AA120000}"/>
    <cellStyle name="_OPERATION_limit status-  March '09_June Import 2" xfId="6727" xr:uid="{00000000-0005-0000-0000-0000AB120000}"/>
    <cellStyle name="_OPERATION_limit status-  March '09_June Import 3" xfId="6728" xr:uid="{00000000-0005-0000-0000-0000AC120000}"/>
    <cellStyle name="_OPERATION_limit status-  March '09_Summary OF Stock " xfId="1957" xr:uid="{00000000-0005-0000-0000-0000AD120000}"/>
    <cellStyle name="_OPERATION_limit status-  March '09_Summary OF Stock _Addition Fixed Assets" xfId="1958" xr:uid="{00000000-0005-0000-0000-0000AE120000}"/>
    <cellStyle name="_OPERATION_limit status-  March '09_Summary OF Stock _Book2" xfId="1959" xr:uid="{00000000-0005-0000-0000-0000AF120000}"/>
    <cellStyle name="_OPERATION_limit status-  March '09_Summary OF Stock _Closing Stock of 31st August'10" xfId="1960" xr:uid="{00000000-0005-0000-0000-0000B0120000}"/>
    <cellStyle name="_OPERATION_limit status-  March '09_Summary OF Stock _Copy of Fabrics Closing Stock of 09-10" xfId="1961" xr:uid="{00000000-0005-0000-0000-0000B1120000}"/>
    <cellStyle name="_OPERATION_limit status-  March '09_Summary OF Stock _Financial Statement - EGMCL 30th  June'10(New)" xfId="1962" xr:uid="{00000000-0005-0000-0000-0000B2120000}"/>
    <cellStyle name="_OPERATION_limit status-  March '09_Summary OF Stock _Financial Statement - EGMCL 30th Sep '2010" xfId="1963" xr:uid="{00000000-0005-0000-0000-0000B3120000}"/>
    <cellStyle name="_OPERATION_limit status-  March '09_Transit" xfId="1964" xr:uid="{00000000-0005-0000-0000-0000B4120000}"/>
    <cellStyle name="_OPERATION_limit status-  March '09_TrialBal 30th June '10-2" xfId="1965" xr:uid="{00000000-0005-0000-0000-0000B5120000}"/>
    <cellStyle name="_OPERATION_limit status- April  '09-CITI " xfId="1966" xr:uid="{00000000-0005-0000-0000-0000B6120000}"/>
    <cellStyle name="_OPERATION_limit status- April  '09-CITI  2" xfId="3743" xr:uid="{00000000-0005-0000-0000-0000B7120000}"/>
    <cellStyle name="_OPERATION_limit status- April  '09-CITI _Addition Fixed Assets" xfId="1967" xr:uid="{00000000-0005-0000-0000-0000B8120000}"/>
    <cellStyle name="_OPERATION_limit status- April  '09-CITI _BANK POSITION FOR ALL BANK ( CITI, HSBC &amp; SCB )" xfId="6729" xr:uid="{00000000-0005-0000-0000-0000B9120000}"/>
    <cellStyle name="_OPERATION_limit status- April  '09-CITI _BANK POSITION FOR ALL BANK ( CITI, HSBC &amp; SCB ) 2" xfId="6730" xr:uid="{00000000-0005-0000-0000-0000BA120000}"/>
    <cellStyle name="_OPERATION_limit status- April  '09-CITI _BANK POSITION FOR ALL BANK ( CITI, HSBC &amp; SCB ) 3" xfId="6731" xr:uid="{00000000-0005-0000-0000-0000BB120000}"/>
    <cellStyle name="_OPERATION_limit status- April  '09-CITI _BANK POSITION FOR ALL BANK ( CITI, HSBC , SCB &amp; EBL )" xfId="6732" xr:uid="{00000000-0005-0000-0000-0000BC120000}"/>
    <cellStyle name="_OPERATION_limit status- April  '09-CITI _BANK POSITION FOR ALL BANK ( CITI, HSBC , SCB &amp; EBL ) 2" xfId="7912" xr:uid="{00000000-0005-0000-0000-0000BD120000}"/>
    <cellStyle name="_OPERATION_limit status- April  '09-CITI _Book2" xfId="1968" xr:uid="{00000000-0005-0000-0000-0000BE120000}"/>
    <cellStyle name="_OPERATION_limit status- April  '09-CITI _Citi MOB - June, 2011 ( Final )- REVISED" xfId="6733" xr:uid="{00000000-0005-0000-0000-0000BF120000}"/>
    <cellStyle name="_OPERATION_limit status- April  '09-CITI _CITI MOB  Month of December 2011- Final" xfId="6734" xr:uid="{00000000-0005-0000-0000-0000C0120000}"/>
    <cellStyle name="_OPERATION_limit status- April  '09-CITI _Closing Stock of 31st August'10" xfId="1969" xr:uid="{00000000-0005-0000-0000-0000C1120000}"/>
    <cellStyle name="_OPERATION_limit status- April  '09-CITI _Copy of Fabrics Closing Stock of 09-10" xfId="1970" xr:uid="{00000000-0005-0000-0000-0000C2120000}"/>
    <cellStyle name="_OPERATION_limit status- April  '09-CITI _EGMCL-FUND-PLAN-CITI" xfId="6735" xr:uid="{00000000-0005-0000-0000-0000C3120000}"/>
    <cellStyle name="_OPERATION_limit status- April  '09-CITI _EGMCL-FUND-PLAN-CITI -1" xfId="6736" xr:uid="{00000000-0005-0000-0000-0000C4120000}"/>
    <cellStyle name="_OPERATION_limit status- April  '09-CITI _EGMCL-FUND-PLAN-CITI -1 2" xfId="6737" xr:uid="{00000000-0005-0000-0000-0000C5120000}"/>
    <cellStyle name="_OPERATION_limit status- April  '09-CITI _EGMCL-FUND-PLAN-CITI -1 3" xfId="6738" xr:uid="{00000000-0005-0000-0000-0000C6120000}"/>
    <cellStyle name="_OPERATION_limit status- April  '09-CITI _EGMCL-FUND-PLAN-CITI 2" xfId="6739" xr:uid="{00000000-0005-0000-0000-0000C7120000}"/>
    <cellStyle name="_OPERATION_limit status- April  '09-CITI _EGMCL-FUND-PLAN-CITI 3" xfId="6740" xr:uid="{00000000-0005-0000-0000-0000C8120000}"/>
    <cellStyle name="_OPERATION_limit status- April  '09-CITI _EGMCL-FUND-PLAN-CITI 4" xfId="7913" xr:uid="{00000000-0005-0000-0000-0000C9120000}"/>
    <cellStyle name="_OPERATION_limit status- April  '09-CITI _Financial Statement - EGMCL 30th  June'10(New)" xfId="1971" xr:uid="{00000000-0005-0000-0000-0000CA120000}"/>
    <cellStyle name="_OPERATION_limit status- April  '09-CITI _Financial Statement - EGMCL 30th Sep '2010" xfId="1972" xr:uid="{00000000-0005-0000-0000-0000CB120000}"/>
    <cellStyle name="_OPERATION_limit status- April  '09-CITI _Financial Statement - EGMCL dated 17.06.10" xfId="1973" xr:uid="{00000000-0005-0000-0000-0000CC120000}"/>
    <cellStyle name="_OPERATION_limit status- April  '09-CITI _Financial Statement - EGMCL May'10" xfId="1974" xr:uid="{00000000-0005-0000-0000-0000CD120000}"/>
    <cellStyle name="_OPERATION_limit status- April  '09-CITI _Import Register (Unit-1)" xfId="3744" xr:uid="{00000000-0005-0000-0000-0000CE120000}"/>
    <cellStyle name="_OPERATION_limit status- April  '09-CITI _Import Register (Unit-1) 2" xfId="3745" xr:uid="{00000000-0005-0000-0000-0000CF120000}"/>
    <cellStyle name="_OPERATION_limit status- April  '09-CITI _June Export" xfId="6741" xr:uid="{00000000-0005-0000-0000-0000D0120000}"/>
    <cellStyle name="_OPERATION_limit status- April  '09-CITI _June Export 2" xfId="6742" xr:uid="{00000000-0005-0000-0000-0000D1120000}"/>
    <cellStyle name="_OPERATION_limit status- April  '09-CITI _June Export 3" xfId="6743" xr:uid="{00000000-0005-0000-0000-0000D2120000}"/>
    <cellStyle name="_OPERATION_limit status- April  '09-CITI _June Import" xfId="6744" xr:uid="{00000000-0005-0000-0000-0000D3120000}"/>
    <cellStyle name="_OPERATION_limit status- April  '09-CITI _June Import 2" xfId="6745" xr:uid="{00000000-0005-0000-0000-0000D4120000}"/>
    <cellStyle name="_OPERATION_limit status- April  '09-CITI _June Import 3" xfId="6746" xr:uid="{00000000-0005-0000-0000-0000D5120000}"/>
    <cellStyle name="_OPERATION_limit status- April  '09-CITI _Summary OF Stock " xfId="1975" xr:uid="{00000000-0005-0000-0000-0000D6120000}"/>
    <cellStyle name="_OPERATION_limit status- April  '09-CITI _Summary OF Stock _Addition Fixed Assets" xfId="1976" xr:uid="{00000000-0005-0000-0000-0000D7120000}"/>
    <cellStyle name="_OPERATION_limit status- April  '09-CITI _Summary OF Stock _Book2" xfId="1977" xr:uid="{00000000-0005-0000-0000-0000D8120000}"/>
    <cellStyle name="_OPERATION_limit status- April  '09-CITI _Summary OF Stock _Closing Stock of 31st August'10" xfId="1978" xr:uid="{00000000-0005-0000-0000-0000D9120000}"/>
    <cellStyle name="_OPERATION_limit status- April  '09-CITI _Summary OF Stock _Copy of Fabrics Closing Stock of 09-10" xfId="1979" xr:uid="{00000000-0005-0000-0000-0000DA120000}"/>
    <cellStyle name="_OPERATION_limit status- April  '09-CITI _Summary OF Stock _Financial Statement - EGMCL 30th  June'10(New)" xfId="1980" xr:uid="{00000000-0005-0000-0000-0000DB120000}"/>
    <cellStyle name="_OPERATION_limit status- April  '09-CITI _Summary OF Stock _Financial Statement - EGMCL 30th Sep '2010" xfId="1981" xr:uid="{00000000-0005-0000-0000-0000DC120000}"/>
    <cellStyle name="_OPERATION_limit status- April  '09-CITI _Transit" xfId="1982" xr:uid="{00000000-0005-0000-0000-0000DD120000}"/>
    <cellStyle name="_OPERATION_limit status- April  '09-CITI _TrialBal 30th June '10-2" xfId="1983" xr:uid="{00000000-0005-0000-0000-0000DE120000}"/>
    <cellStyle name="_OPERATION_Pay Roll Analysis_Dec 08" xfId="3746" xr:uid="{00000000-0005-0000-0000-0000DF120000}"/>
    <cellStyle name="_OPERATION_Pay Roll Analysis_Dec 08 2" xfId="3747" xr:uid="{00000000-0005-0000-0000-0000E0120000}"/>
    <cellStyle name="_OPERATION_Pay Roll Analysis_Dec 08_Carton" xfId="3748" xr:uid="{00000000-0005-0000-0000-0000E1120000}"/>
    <cellStyle name="_OPERATION_Pay Roll Analysis_Dec 08_Carton 2" xfId="3749" xr:uid="{00000000-0005-0000-0000-0000E2120000}"/>
    <cellStyle name="_OPERATION_Pay Roll Analysis_Dec 08_Expenses Perfomance March'09" xfId="3750" xr:uid="{00000000-0005-0000-0000-0000E3120000}"/>
    <cellStyle name="_OPERATION_Pay Roll Analysis_Dec 08_Expenses Perfomance March'09 2" xfId="3751" xr:uid="{00000000-0005-0000-0000-0000E4120000}"/>
    <cellStyle name="_OPERATION_Pay Roll Analysis_Dec 08_EXPORT-MAY" xfId="3752" xr:uid="{00000000-0005-0000-0000-0000E5120000}"/>
    <cellStyle name="_OPERATION_Pay Roll Analysis_Dec 08_EXPORT-MAY 2" xfId="3753" xr:uid="{00000000-0005-0000-0000-0000E6120000}"/>
    <cellStyle name="_OPERATION_Pay Roll Analysis_Dec 08_MIS For the Month Of Aug_09" xfId="3754" xr:uid="{00000000-0005-0000-0000-0000E7120000}"/>
    <cellStyle name="_OPERATION_Pay Roll Analysis_Dec 08_MIS For the Month Of Aug_09 2" xfId="3755" xr:uid="{00000000-0005-0000-0000-0000E8120000}"/>
    <cellStyle name="_OPERATION_Pay Roll Analysis_Dec 08_MIS For the Month Of DEC_09" xfId="3756" xr:uid="{00000000-0005-0000-0000-0000E9120000}"/>
    <cellStyle name="_OPERATION_Pay Roll Analysis_Dec 08_MIS For the Month Of DEC_09 2" xfId="3757" xr:uid="{00000000-0005-0000-0000-0000EA120000}"/>
    <cellStyle name="_OPERATION_Pay Roll Analysis_Dec 08_MIS For the Month Of Sep_09" xfId="3758" xr:uid="{00000000-0005-0000-0000-0000EB120000}"/>
    <cellStyle name="_OPERATION_Pay Roll Analysis_Dec 08_MIS For the Month Of Sep_09 2" xfId="3759" xr:uid="{00000000-0005-0000-0000-0000EC120000}"/>
    <cellStyle name="_OPERATION_Pay Roll Analysis_Dec 08_Production  performance-May,09" xfId="3760" xr:uid="{00000000-0005-0000-0000-0000ED120000}"/>
    <cellStyle name="_OPERATION_Pay Roll Analysis_Dec 08_Production  performance-May,09 2" xfId="3761" xr:uid="{00000000-0005-0000-0000-0000EE120000}"/>
    <cellStyle name="_OPERATION_Pay Roll Analysis_Dec 08_Production Preformance report-March,09" xfId="3762" xr:uid="{00000000-0005-0000-0000-0000EF120000}"/>
    <cellStyle name="_OPERATION_Pay Roll Analysis_Dec 08_Production Preformance report-March,09 2" xfId="3763" xr:uid="{00000000-0005-0000-0000-0000F0120000}"/>
    <cellStyle name="_OPERATION_Pay Roll Analysis_Nov 08" xfId="3764" xr:uid="{00000000-0005-0000-0000-0000F1120000}"/>
    <cellStyle name="_OPERATION_Pay Roll Analysis_Nov 08 2" xfId="3765" xr:uid="{00000000-0005-0000-0000-0000F2120000}"/>
    <cellStyle name="_OPERATION_Pay Roll Analysis_Nov 08_Carton" xfId="3766" xr:uid="{00000000-0005-0000-0000-0000F3120000}"/>
    <cellStyle name="_OPERATION_Pay Roll Analysis_Nov 08_Carton 2" xfId="3767" xr:uid="{00000000-0005-0000-0000-0000F4120000}"/>
    <cellStyle name="_OPERATION_Pay Roll Analysis_Nov 08_Expenses Perfomance March'09" xfId="3768" xr:uid="{00000000-0005-0000-0000-0000F5120000}"/>
    <cellStyle name="_OPERATION_Pay Roll Analysis_Nov 08_Expenses Perfomance March'09 2" xfId="3769" xr:uid="{00000000-0005-0000-0000-0000F6120000}"/>
    <cellStyle name="_OPERATION_Pay Roll Analysis_Nov 08_EXPORT-MAY" xfId="3770" xr:uid="{00000000-0005-0000-0000-0000F7120000}"/>
    <cellStyle name="_OPERATION_Pay Roll Analysis_Nov 08_EXPORT-MAY 2" xfId="3771" xr:uid="{00000000-0005-0000-0000-0000F8120000}"/>
    <cellStyle name="_OPERATION_Pay Roll Analysis_Nov 08_MIS For the Month Of Aug_09" xfId="3772" xr:uid="{00000000-0005-0000-0000-0000F9120000}"/>
    <cellStyle name="_OPERATION_Pay Roll Analysis_Nov 08_MIS For the Month Of Aug_09 2" xfId="3773" xr:uid="{00000000-0005-0000-0000-0000FA120000}"/>
    <cellStyle name="_OPERATION_Pay Roll Analysis_Nov 08_MIS For the Month Of DEC_09" xfId="3774" xr:uid="{00000000-0005-0000-0000-0000FB120000}"/>
    <cellStyle name="_OPERATION_Pay Roll Analysis_Nov 08_MIS For the Month Of DEC_09 2" xfId="3775" xr:uid="{00000000-0005-0000-0000-0000FC120000}"/>
    <cellStyle name="_OPERATION_Pay Roll Analysis_Nov 08_MIS For the Month Of Sep_09" xfId="3776" xr:uid="{00000000-0005-0000-0000-0000FD120000}"/>
    <cellStyle name="_OPERATION_Pay Roll Analysis_Nov 08_MIS For the Month Of Sep_09 2" xfId="3777" xr:uid="{00000000-0005-0000-0000-0000FE120000}"/>
    <cellStyle name="_OPERATION_Pay Roll Analysis_Nov 08_Production  performance-May,09" xfId="3778" xr:uid="{00000000-0005-0000-0000-0000FF120000}"/>
    <cellStyle name="_OPERATION_Pay Roll Analysis_Nov 08_Production  performance-May,09 2" xfId="3779" xr:uid="{00000000-0005-0000-0000-000000130000}"/>
    <cellStyle name="_OPERATION_Pay Roll Analysis_Nov 08_Production Preformance report-March,09" xfId="3780" xr:uid="{00000000-0005-0000-0000-000001130000}"/>
    <cellStyle name="_OPERATION_Pay Roll Analysis_Nov 08_Production Preformance report-March,09 2" xfId="3781" xr:uid="{00000000-0005-0000-0000-000002130000}"/>
    <cellStyle name="_OPERATION_Pay Roll Analysis_Oct 08" xfId="3782" xr:uid="{00000000-0005-0000-0000-000003130000}"/>
    <cellStyle name="_OPERATION_Pay Roll Analysis_Oct 08 2" xfId="3783" xr:uid="{00000000-0005-0000-0000-000004130000}"/>
    <cellStyle name="_OPERATION_Pay Roll Analysis_Oct 08_Carton" xfId="3784" xr:uid="{00000000-0005-0000-0000-000005130000}"/>
    <cellStyle name="_OPERATION_Pay Roll Analysis_Oct 08_Carton 2" xfId="3785" xr:uid="{00000000-0005-0000-0000-000006130000}"/>
    <cellStyle name="_OPERATION_Pay Roll Analysis_Oct 08_Expenses Perfomance March'09" xfId="3786" xr:uid="{00000000-0005-0000-0000-000007130000}"/>
    <cellStyle name="_OPERATION_Pay Roll Analysis_Oct 08_Expenses Perfomance March'09 2" xfId="3787" xr:uid="{00000000-0005-0000-0000-000008130000}"/>
    <cellStyle name="_OPERATION_Pay Roll Analysis_Oct 08_EXPORT-MAY" xfId="3788" xr:uid="{00000000-0005-0000-0000-000009130000}"/>
    <cellStyle name="_OPERATION_Pay Roll Analysis_Oct 08_EXPORT-MAY 2" xfId="3789" xr:uid="{00000000-0005-0000-0000-00000A130000}"/>
    <cellStyle name="_OPERATION_Pay Roll Analysis_Oct 08_MIS For the Month Of Aug_09" xfId="3790" xr:uid="{00000000-0005-0000-0000-00000B130000}"/>
    <cellStyle name="_OPERATION_Pay Roll Analysis_Oct 08_MIS For the Month Of Aug_09 2" xfId="3791" xr:uid="{00000000-0005-0000-0000-00000C130000}"/>
    <cellStyle name="_OPERATION_Pay Roll Analysis_Oct 08_MIS For the Month Of DEC_09" xfId="3792" xr:uid="{00000000-0005-0000-0000-00000D130000}"/>
    <cellStyle name="_OPERATION_Pay Roll Analysis_Oct 08_MIS For the Month Of DEC_09 2" xfId="3793" xr:uid="{00000000-0005-0000-0000-00000E130000}"/>
    <cellStyle name="_OPERATION_Pay Roll Analysis_Oct 08_MIS For the Month Of Sep_09" xfId="3794" xr:uid="{00000000-0005-0000-0000-00000F130000}"/>
    <cellStyle name="_OPERATION_Pay Roll Analysis_Oct 08_MIS For the Month Of Sep_09 2" xfId="3795" xr:uid="{00000000-0005-0000-0000-000010130000}"/>
    <cellStyle name="_OPERATION_Pay Roll Analysis_Oct 08_Production  performance-May,09" xfId="3796" xr:uid="{00000000-0005-0000-0000-000011130000}"/>
    <cellStyle name="_OPERATION_Pay Roll Analysis_Oct 08_Production  performance-May,09 2" xfId="3797" xr:uid="{00000000-0005-0000-0000-000012130000}"/>
    <cellStyle name="_OPERATION_Pay Roll Analysis_Oct 08_Production Preformance report-March,09" xfId="3798" xr:uid="{00000000-0005-0000-0000-000013130000}"/>
    <cellStyle name="_OPERATION_Pay Roll Analysis_Oct 08_Production Preformance report-March,09 2" xfId="3799" xr:uid="{00000000-0005-0000-0000-000014130000}"/>
    <cellStyle name="_OPERATION_performance report- August 08 " xfId="3800" xr:uid="{00000000-0005-0000-0000-000015130000}"/>
    <cellStyle name="_OPERATION_performance report- August 08  2" xfId="3801" xr:uid="{00000000-0005-0000-0000-000016130000}"/>
    <cellStyle name="_OPERATION_performance report- August 08 _Incentive  Budget Control August'09 " xfId="3802" xr:uid="{00000000-0005-0000-0000-000017130000}"/>
    <cellStyle name="_OPERATION_performance report- August 08 _Incentive  Budget Control August'09  2" xfId="3803" xr:uid="{00000000-0005-0000-0000-000018130000}"/>
    <cellStyle name="_OPERATION_performance report- August 08 _PGCL S &amp; B analysis (Top )  May  '09  v1" xfId="3804" xr:uid="{00000000-0005-0000-0000-000019130000}"/>
    <cellStyle name="_OPERATION_performance report- August 08 _PGCL S &amp; B analysis (Top )  May  '09  v1 2" xfId="3805" xr:uid="{00000000-0005-0000-0000-00001A130000}"/>
    <cellStyle name="_OPERATION_performance report- August 08 _PGCL S &amp; B analysis (Top ) April  '09  ( R-2 on 26th May)" xfId="3806" xr:uid="{00000000-0005-0000-0000-00001B130000}"/>
    <cellStyle name="_OPERATION_performance report- August 08 _PGCL S &amp; B analysis (Top ) April  '09  ( R-2 on 26th May) 2" xfId="3807" xr:uid="{00000000-0005-0000-0000-00001C130000}"/>
    <cellStyle name="_OPERATION_performance report- August 08 _S &amp; B" xfId="3808" xr:uid="{00000000-0005-0000-0000-00001D130000}"/>
    <cellStyle name="_OPERATION_performance report- August 08 _S &amp; B 2" xfId="3809" xr:uid="{00000000-0005-0000-0000-00001E130000}"/>
    <cellStyle name="_OPERATION_performance report- August 08 _S &amp; B analysis (Top ) April  '09   " xfId="3810" xr:uid="{00000000-0005-0000-0000-00001F130000}"/>
    <cellStyle name="_OPERATION_performance report- August 08 _S &amp; B analysis (Top ) April  '09    2" xfId="3811" xr:uid="{00000000-0005-0000-0000-000020130000}"/>
    <cellStyle name="_OPERATION_performance report- August 08 _S &amp; B analysis February'10 Unit-1  " xfId="3812" xr:uid="{00000000-0005-0000-0000-000021130000}"/>
    <cellStyle name="_OPERATION_performance report- August 08 _S &amp; B analysis February'10 Unit-1   2" xfId="3813" xr:uid="{00000000-0005-0000-0000-000022130000}"/>
    <cellStyle name="_OPERATION_performance report- August 08 _S &amp; B analysis Feruary'10   " xfId="3814" xr:uid="{00000000-0005-0000-0000-000023130000}"/>
    <cellStyle name="_OPERATION_performance report- August 08 _S &amp; B analysis Feruary'10    2" xfId="3815" xr:uid="{00000000-0005-0000-0000-000024130000}"/>
    <cellStyle name="_OPERATION_performance report- August 08 _S &amp; B analysis January '10   " xfId="3816" xr:uid="{00000000-0005-0000-0000-000025130000}"/>
    <cellStyle name="_OPERATION_performance report- August 08 _S &amp; B analysis January '10    2" xfId="3817" xr:uid="{00000000-0005-0000-0000-000026130000}"/>
    <cellStyle name="_OPERATION_performance report- August 08 _S &amp; B analysis July'10 Unit-1 " xfId="6747" xr:uid="{00000000-0005-0000-0000-000027130000}"/>
    <cellStyle name="_OPERATION_performance report- August 08 _S &amp; B analysis July'10 Unit-3    " xfId="6748" xr:uid="{00000000-0005-0000-0000-000028130000}"/>
    <cellStyle name="_OPERATION_performance report- August 08 _S &amp; B analysis June10 Unit-1 " xfId="6749" xr:uid="{00000000-0005-0000-0000-000029130000}"/>
    <cellStyle name="_OPERATION_performance report- August 08 _S &amp; B analysis March 10 Unit-1  " xfId="3818" xr:uid="{00000000-0005-0000-0000-00002A130000}"/>
    <cellStyle name="_OPERATION_performance report- August 08 _S &amp; B analysis March 10 Unit-1   2" xfId="3819" xr:uid="{00000000-0005-0000-0000-00002B130000}"/>
    <cellStyle name="_OPERATION_performance report- August 08 _S &amp; B analysis May 10 Unit-1 " xfId="6750" xr:uid="{00000000-0005-0000-0000-00002C130000}"/>
    <cellStyle name="_OPERATION_performance report- July 08( R-1) " xfId="3820" xr:uid="{00000000-0005-0000-0000-00002D130000}"/>
    <cellStyle name="_OPERATION_performance report- July 08( R-1)  2" xfId="3821" xr:uid="{00000000-0005-0000-0000-00002E130000}"/>
    <cellStyle name="_OPERATION_performance report- July 08( R-1) _Incentive  Budget Control August'09 " xfId="3822" xr:uid="{00000000-0005-0000-0000-00002F130000}"/>
    <cellStyle name="_OPERATION_performance report- July 08( R-1) _Incentive  Budget Control August'09  2" xfId="3823" xr:uid="{00000000-0005-0000-0000-000030130000}"/>
    <cellStyle name="_OPERATION_performance report- July 08( R-1) _PGCL S &amp; B analysis (Top )  May  '09  v1" xfId="3824" xr:uid="{00000000-0005-0000-0000-000031130000}"/>
    <cellStyle name="_OPERATION_performance report- July 08( R-1) _PGCL S &amp; B analysis (Top )  May  '09  v1 2" xfId="3825" xr:uid="{00000000-0005-0000-0000-000032130000}"/>
    <cellStyle name="_OPERATION_performance report- July 08( R-1) _PGCL S &amp; B analysis (Top ) April  '09  ( R-2 on 26th May)" xfId="3826" xr:uid="{00000000-0005-0000-0000-000033130000}"/>
    <cellStyle name="_OPERATION_performance report- July 08( R-1) _PGCL S &amp; B analysis (Top ) April  '09  ( R-2 on 26th May) 2" xfId="3827" xr:uid="{00000000-0005-0000-0000-000034130000}"/>
    <cellStyle name="_OPERATION_performance report- July 08( R-1) _S &amp; B" xfId="3828" xr:uid="{00000000-0005-0000-0000-000035130000}"/>
    <cellStyle name="_OPERATION_performance report- July 08( R-1) _S &amp; B 2" xfId="3829" xr:uid="{00000000-0005-0000-0000-000036130000}"/>
    <cellStyle name="_OPERATION_performance report- July 08( R-1) _S &amp; B analysis (Top ) April  '09   " xfId="3830" xr:uid="{00000000-0005-0000-0000-000037130000}"/>
    <cellStyle name="_OPERATION_performance report- July 08( R-1) _S &amp; B analysis (Top ) April  '09    2" xfId="3831" xr:uid="{00000000-0005-0000-0000-000038130000}"/>
    <cellStyle name="_OPERATION_performance report- July 08( R-1) _S &amp; B analysis February'10 Unit-1  " xfId="3832" xr:uid="{00000000-0005-0000-0000-000039130000}"/>
    <cellStyle name="_OPERATION_performance report- July 08( R-1) _S &amp; B analysis February'10 Unit-1   2" xfId="3833" xr:uid="{00000000-0005-0000-0000-00003A130000}"/>
    <cellStyle name="_OPERATION_performance report- July 08( R-1) _S &amp; B analysis Feruary'10   " xfId="3834" xr:uid="{00000000-0005-0000-0000-00003B130000}"/>
    <cellStyle name="_OPERATION_performance report- July 08( R-1) _S &amp; B analysis Feruary'10    2" xfId="3835" xr:uid="{00000000-0005-0000-0000-00003C130000}"/>
    <cellStyle name="_OPERATION_performance report- July 08( R-1) _S &amp; B analysis January '10   " xfId="3836" xr:uid="{00000000-0005-0000-0000-00003D130000}"/>
    <cellStyle name="_OPERATION_performance report- July 08( R-1) _S &amp; B analysis January '10    2" xfId="3837" xr:uid="{00000000-0005-0000-0000-00003E130000}"/>
    <cellStyle name="_OPERATION_performance report- July 08( R-1) _S &amp; B analysis July'10 Unit-1 " xfId="6751" xr:uid="{00000000-0005-0000-0000-00003F130000}"/>
    <cellStyle name="_OPERATION_performance report- July 08( R-1) _S &amp; B analysis July'10 Unit-3    " xfId="6752" xr:uid="{00000000-0005-0000-0000-000040130000}"/>
    <cellStyle name="_OPERATION_performance report- July 08( R-1) _S &amp; B analysis June10 Unit-1 " xfId="6753" xr:uid="{00000000-0005-0000-0000-000041130000}"/>
    <cellStyle name="_OPERATION_performance report- July 08( R-1) _S &amp; B analysis March 10 Unit-1  " xfId="3838" xr:uid="{00000000-0005-0000-0000-000042130000}"/>
    <cellStyle name="_OPERATION_performance report- July 08( R-1) _S &amp; B analysis March 10 Unit-1   2" xfId="3839" xr:uid="{00000000-0005-0000-0000-000043130000}"/>
    <cellStyle name="_OPERATION_performance report- July 08( R-1) _S &amp; B analysis May 10 Unit-1 " xfId="6754" xr:uid="{00000000-0005-0000-0000-000044130000}"/>
    <cellStyle name="_OPERATION_performance report- June 08 ( R-1)" xfId="3840" xr:uid="{00000000-0005-0000-0000-000045130000}"/>
    <cellStyle name="_OPERATION_performance report- June 08 ( R-1) 2" xfId="3841" xr:uid="{00000000-0005-0000-0000-000046130000}"/>
    <cellStyle name="_OPERATION_performance report- June 08 ( R-1)_Incentive  Budget Control August'09 " xfId="3842" xr:uid="{00000000-0005-0000-0000-000047130000}"/>
    <cellStyle name="_OPERATION_performance report- June 08 ( R-1)_Incentive  Budget Control August'09  2" xfId="3843" xr:uid="{00000000-0005-0000-0000-000048130000}"/>
    <cellStyle name="_OPERATION_performance report- June 08 ( R-1)_PGCL S &amp; B analysis (Top )  May  '09  v1" xfId="3844" xr:uid="{00000000-0005-0000-0000-000049130000}"/>
    <cellStyle name="_OPERATION_performance report- June 08 ( R-1)_PGCL S &amp; B analysis (Top )  May  '09  v1 2" xfId="3845" xr:uid="{00000000-0005-0000-0000-00004A130000}"/>
    <cellStyle name="_OPERATION_performance report- June 08 ( R-1)_PGCL S &amp; B analysis (Top ) April  '09  ( R-2 on 26th May)" xfId="3846" xr:uid="{00000000-0005-0000-0000-00004B130000}"/>
    <cellStyle name="_OPERATION_performance report- June 08 ( R-1)_PGCL S &amp; B analysis (Top ) April  '09  ( R-2 on 26th May) 2" xfId="3847" xr:uid="{00000000-0005-0000-0000-00004C130000}"/>
    <cellStyle name="_OPERATION_performance report- June 08 ( R-1)_S &amp; B" xfId="3848" xr:uid="{00000000-0005-0000-0000-00004D130000}"/>
    <cellStyle name="_OPERATION_performance report- June 08 ( R-1)_S &amp; B 2" xfId="3849" xr:uid="{00000000-0005-0000-0000-00004E130000}"/>
    <cellStyle name="_OPERATION_performance report- June 08 ( R-1)_S &amp; B analysis (Top ) April  '09   " xfId="3850" xr:uid="{00000000-0005-0000-0000-00004F130000}"/>
    <cellStyle name="_OPERATION_performance report- June 08 ( R-1)_S &amp; B analysis (Top ) April  '09    2" xfId="3851" xr:uid="{00000000-0005-0000-0000-000050130000}"/>
    <cellStyle name="_OPERATION_performance report- June 08 ( R-1)_S &amp; B analysis February'10 Unit-1  " xfId="3852" xr:uid="{00000000-0005-0000-0000-000051130000}"/>
    <cellStyle name="_OPERATION_performance report- June 08 ( R-1)_S &amp; B analysis February'10 Unit-1   2" xfId="3853" xr:uid="{00000000-0005-0000-0000-000052130000}"/>
    <cellStyle name="_OPERATION_performance report- June 08 ( R-1)_S &amp; B analysis Feruary'10   " xfId="3854" xr:uid="{00000000-0005-0000-0000-000053130000}"/>
    <cellStyle name="_OPERATION_performance report- June 08 ( R-1)_S &amp; B analysis Feruary'10    2" xfId="3855" xr:uid="{00000000-0005-0000-0000-000054130000}"/>
    <cellStyle name="_OPERATION_performance report- June 08 ( R-1)_S &amp; B analysis January '10   " xfId="3856" xr:uid="{00000000-0005-0000-0000-000055130000}"/>
    <cellStyle name="_OPERATION_performance report- June 08 ( R-1)_S &amp; B analysis January '10    2" xfId="3857" xr:uid="{00000000-0005-0000-0000-000056130000}"/>
    <cellStyle name="_OPERATION_performance report- June 08 ( R-1)_S &amp; B analysis July'10 Unit-1 " xfId="6755" xr:uid="{00000000-0005-0000-0000-000057130000}"/>
    <cellStyle name="_OPERATION_performance report- June 08 ( R-1)_S &amp; B analysis July'10 Unit-3    " xfId="6756" xr:uid="{00000000-0005-0000-0000-000058130000}"/>
    <cellStyle name="_OPERATION_performance report- June 08 ( R-1)_S &amp; B analysis June10 Unit-1 " xfId="6757" xr:uid="{00000000-0005-0000-0000-000059130000}"/>
    <cellStyle name="_OPERATION_performance report- June 08 ( R-1)_S &amp; B analysis March 10 Unit-1  " xfId="3858" xr:uid="{00000000-0005-0000-0000-00005A130000}"/>
    <cellStyle name="_OPERATION_performance report- June 08 ( R-1)_S &amp; B analysis March 10 Unit-1   2" xfId="3859" xr:uid="{00000000-0005-0000-0000-00005B130000}"/>
    <cellStyle name="_OPERATION_performance report- June 08 ( R-1)_S &amp; B analysis May 10 Unit-1 " xfId="6758" xr:uid="{00000000-0005-0000-0000-00005C130000}"/>
    <cellStyle name="_OPERATION_performance report of Formate" xfId="3860" xr:uid="{00000000-0005-0000-0000-00005D130000}"/>
    <cellStyle name="_OPERATION_performance report of Formate 2" xfId="3861" xr:uid="{00000000-0005-0000-0000-00005E130000}"/>
    <cellStyle name="_OPERATION_PGCL S &amp; B analysis (Top )  May  '09  v1" xfId="3862" xr:uid="{00000000-0005-0000-0000-00005F130000}"/>
    <cellStyle name="_OPERATION_PGCL S &amp; B analysis (Top )  May  '09  v1 2" xfId="3863" xr:uid="{00000000-0005-0000-0000-000060130000}"/>
    <cellStyle name="_OPERATION_PGCL S &amp; B analysis (Top ) April  '09  ( R-2 on 26th May)" xfId="3864" xr:uid="{00000000-0005-0000-0000-000061130000}"/>
    <cellStyle name="_OPERATION_PGCL S &amp; B analysis (Top ) April  '09  ( R-2 on 26th May) 2" xfId="3865" xr:uid="{00000000-0005-0000-0000-000062130000}"/>
    <cellStyle name="_OPERATION_Prod Perfomance Feb '09" xfId="3866" xr:uid="{00000000-0005-0000-0000-000063130000}"/>
    <cellStyle name="_OPERATION_Prod Perfomance Feb '09 2" xfId="3867" xr:uid="{00000000-0005-0000-0000-000064130000}"/>
    <cellStyle name="_OPERATION_Production  performance-May,09" xfId="3868" xr:uid="{00000000-0005-0000-0000-000065130000}"/>
    <cellStyle name="_OPERATION_Production  performance-May,09 2" xfId="3869" xr:uid="{00000000-0005-0000-0000-000066130000}"/>
    <cellStyle name="_OPERATION_Production Perfomsnce Feb '09" xfId="3870" xr:uid="{00000000-0005-0000-0000-000067130000}"/>
    <cellStyle name="_OPERATION_Production Perfomsnce Feb '09 2" xfId="3871" xr:uid="{00000000-0005-0000-0000-000068130000}"/>
    <cellStyle name="_OPERATION_Production Perfomsnce Feb '09_Production Preformance report-March,09" xfId="3872" xr:uid="{00000000-0005-0000-0000-000069130000}"/>
    <cellStyle name="_OPERATION_Production Perfomsnce Feb '09_Production Preformance report-March,09 2" xfId="3873" xr:uid="{00000000-0005-0000-0000-00006A130000}"/>
    <cellStyle name="_OPERATION_Production Perfomsnce Jan'09" xfId="3874" xr:uid="{00000000-0005-0000-0000-00006B130000}"/>
    <cellStyle name="_OPERATION_Production Perfomsnce Jan'09 2" xfId="3875" xr:uid="{00000000-0005-0000-0000-00006C130000}"/>
    <cellStyle name="_OPERATION_Production Perfomsnce Jan'09_Production Preformance report-March,09" xfId="3876" xr:uid="{00000000-0005-0000-0000-00006D130000}"/>
    <cellStyle name="_OPERATION_Production Perfomsnce Jan'09_Production Preformance report-March,09 2" xfId="3877" xr:uid="{00000000-0005-0000-0000-00006E130000}"/>
    <cellStyle name="_OPERATION_Provisional  Interst August  '09 " xfId="1984" xr:uid="{00000000-0005-0000-0000-00006F130000}"/>
    <cellStyle name="_OPERATION_Provisional  Interst August  '09  2" xfId="3878" xr:uid="{00000000-0005-0000-0000-000070130000}"/>
    <cellStyle name="_OPERATION_Provisional  Interst August  '09 _Addition Fixed Assets" xfId="1985" xr:uid="{00000000-0005-0000-0000-000071130000}"/>
    <cellStyle name="_OPERATION_Provisional  Interst August  '09 _Book2" xfId="1986" xr:uid="{00000000-0005-0000-0000-000072130000}"/>
    <cellStyle name="_OPERATION_Provisional  Interst August  '09 _Closing Stock of 31st August'10" xfId="1987" xr:uid="{00000000-0005-0000-0000-000073130000}"/>
    <cellStyle name="_OPERATION_Provisional  Interst August  '09 _Copy of Fabrics Closing Stock of 09-10" xfId="1988" xr:uid="{00000000-0005-0000-0000-000074130000}"/>
    <cellStyle name="_OPERATION_Provisional  Interst August  '09 _Financial Statement - EGMCL 30th  June'10(New)" xfId="1989" xr:uid="{00000000-0005-0000-0000-000075130000}"/>
    <cellStyle name="_OPERATION_Provisional  Interst August  '09 _Financial Statement - EGMCL 30th Sep '2010" xfId="1990" xr:uid="{00000000-0005-0000-0000-000076130000}"/>
    <cellStyle name="_OPERATION_Provisional  Interst August  '09 _Financial Statement - EGMCL dated 17.06.10" xfId="1991" xr:uid="{00000000-0005-0000-0000-000077130000}"/>
    <cellStyle name="_OPERATION_Provisional  Interst August  '09 _Financial Statement - EGMCL May'10" xfId="1992" xr:uid="{00000000-0005-0000-0000-000078130000}"/>
    <cellStyle name="_OPERATION_Provisional  Interst August  '09 _Import Register (Unit-1)" xfId="3879" xr:uid="{00000000-0005-0000-0000-000079130000}"/>
    <cellStyle name="_OPERATION_Provisional  Interst August  '09 _Import Register (Unit-1) 2" xfId="3880" xr:uid="{00000000-0005-0000-0000-00007A130000}"/>
    <cellStyle name="_OPERATION_Provisional  Interst August  '09 _Summary OF Stock " xfId="1993" xr:uid="{00000000-0005-0000-0000-00007B130000}"/>
    <cellStyle name="_OPERATION_Provisional  Interst August  '09 _Summary OF Stock _Addition Fixed Assets" xfId="1994" xr:uid="{00000000-0005-0000-0000-00007C130000}"/>
    <cellStyle name="_OPERATION_Provisional  Interst August  '09 _Summary OF Stock _Book2" xfId="1995" xr:uid="{00000000-0005-0000-0000-00007D130000}"/>
    <cellStyle name="_OPERATION_Provisional  Interst August  '09 _Summary OF Stock _Closing Stock of 31st August'10" xfId="1996" xr:uid="{00000000-0005-0000-0000-00007E130000}"/>
    <cellStyle name="_OPERATION_Provisional  Interst August  '09 _Summary OF Stock _Copy of Fabrics Closing Stock of 09-10" xfId="1997" xr:uid="{00000000-0005-0000-0000-00007F130000}"/>
    <cellStyle name="_OPERATION_Provisional  Interst August  '09 _Summary OF Stock _Financial Statement - EGMCL 30th  June'10(New)" xfId="1998" xr:uid="{00000000-0005-0000-0000-000080130000}"/>
    <cellStyle name="_OPERATION_Provisional  Interst August  '09 _Summary OF Stock _Financial Statement - EGMCL 30th Sep '2010" xfId="1999" xr:uid="{00000000-0005-0000-0000-000081130000}"/>
    <cellStyle name="_OPERATION_Provisional  Interst August  '09 _Transit" xfId="2000" xr:uid="{00000000-0005-0000-0000-000082130000}"/>
    <cellStyle name="_OPERATION_Provisional  Interst August  '09 _TrialBal 30th June '10-2" xfId="2001" xr:uid="{00000000-0005-0000-0000-000083130000}"/>
    <cellStyle name="_OPERATION_S &amp; B" xfId="3881" xr:uid="{00000000-0005-0000-0000-000084130000}"/>
    <cellStyle name="_OPERATION_S &amp; B 2" xfId="3882" xr:uid="{00000000-0005-0000-0000-000085130000}"/>
    <cellStyle name="_OPERATION_S &amp; B analysis (Top ) April  '09   " xfId="3883" xr:uid="{00000000-0005-0000-0000-000086130000}"/>
    <cellStyle name="_OPERATION_S &amp; B analysis (Top ) April  '09    2" xfId="3884" xr:uid="{00000000-0005-0000-0000-000087130000}"/>
    <cellStyle name="_OPERATION_S &amp; B analysis February'10 Unit-1  " xfId="3885" xr:uid="{00000000-0005-0000-0000-000088130000}"/>
    <cellStyle name="_OPERATION_S &amp; B analysis February'10 Unit-1   2" xfId="3886" xr:uid="{00000000-0005-0000-0000-000089130000}"/>
    <cellStyle name="_OPERATION_S &amp; B analysis Feruary'10   " xfId="3887" xr:uid="{00000000-0005-0000-0000-00008A130000}"/>
    <cellStyle name="_OPERATION_S &amp; B analysis Feruary'10    2" xfId="3888" xr:uid="{00000000-0005-0000-0000-00008B130000}"/>
    <cellStyle name="_OPERATION_S &amp; B analysis January '10   " xfId="3889" xr:uid="{00000000-0005-0000-0000-00008C130000}"/>
    <cellStyle name="_OPERATION_S &amp; B analysis January '10    2" xfId="3890" xr:uid="{00000000-0005-0000-0000-00008D130000}"/>
    <cellStyle name="_OPERATION_S &amp; B analysis July'10 Unit-1 " xfId="6759" xr:uid="{00000000-0005-0000-0000-00008E130000}"/>
    <cellStyle name="_OPERATION_S &amp; B analysis July'10 Unit-3    " xfId="6760" xr:uid="{00000000-0005-0000-0000-00008F130000}"/>
    <cellStyle name="_OPERATION_S &amp; B analysis June10 Unit-1 " xfId="6761" xr:uid="{00000000-0005-0000-0000-000090130000}"/>
    <cellStyle name="_OPERATION_S &amp; B analysis March 10 Unit-1  " xfId="3891" xr:uid="{00000000-0005-0000-0000-000091130000}"/>
    <cellStyle name="_OPERATION_S &amp; B analysis March 10 Unit-1   2" xfId="3892" xr:uid="{00000000-0005-0000-0000-000092130000}"/>
    <cellStyle name="_OPERATION_S &amp; B analysis May 10 Unit-1 " xfId="6762" xr:uid="{00000000-0005-0000-0000-000093130000}"/>
    <cellStyle name="_OPERATION_Summary OF Stock " xfId="2002" xr:uid="{00000000-0005-0000-0000-000094130000}"/>
    <cellStyle name="_OPERATION_Summary OF Stock _Addition Fixed Assets" xfId="2003" xr:uid="{00000000-0005-0000-0000-000095130000}"/>
    <cellStyle name="_OPERATION_Summary OF Stock _Book2" xfId="2004" xr:uid="{00000000-0005-0000-0000-000096130000}"/>
    <cellStyle name="_OPERATION_Summary OF Stock _Closing Stock of 31st August'10" xfId="2005" xr:uid="{00000000-0005-0000-0000-000097130000}"/>
    <cellStyle name="_OPERATION_Summary OF Stock _Copy of Fabrics Closing Stock of 09-10" xfId="2006" xr:uid="{00000000-0005-0000-0000-000098130000}"/>
    <cellStyle name="_OPERATION_Summary OF Stock _Financial Statement - EGMCL 30th  June'10(New)" xfId="2007" xr:uid="{00000000-0005-0000-0000-000099130000}"/>
    <cellStyle name="_OPERATION_Summary OF Stock _Financial Statement - EGMCL 30th Sep '2010" xfId="2008" xr:uid="{00000000-0005-0000-0000-00009A130000}"/>
    <cellStyle name="_OPERATION_Transit" xfId="2009" xr:uid="{00000000-0005-0000-0000-00009B130000}"/>
    <cellStyle name="_OPERATION_TrialBal 30th June '10-2" xfId="2010" xr:uid="{00000000-0005-0000-0000-00009C130000}"/>
    <cellStyle name="_OPERATION_Washing" xfId="2011" xr:uid="{00000000-0005-0000-0000-00009D130000}"/>
    <cellStyle name="_OPERATION_Washing 2" xfId="3893" xr:uid="{00000000-0005-0000-0000-00009E130000}"/>
    <cellStyle name="_OPERATION_Weekly Report Last Week" xfId="3894" xr:uid="{00000000-0005-0000-0000-00009F130000}"/>
    <cellStyle name="_OPERATION_Weekly Report Last Week 2" xfId="3895" xr:uid="{00000000-0005-0000-0000-0000A0130000}"/>
    <cellStyle name="_OPERATION_Weekly Report Last Week_Production Preformance report-March,09" xfId="3896" xr:uid="{00000000-0005-0000-0000-0000A1130000}"/>
    <cellStyle name="_OPERATION_Weekly Report Last Week_Production Preformance report-March,09 2" xfId="3897" xr:uid="{00000000-0005-0000-0000-0000A2130000}"/>
    <cellStyle name="_OPERATION_Weekly Repot Last Week of Feb'09" xfId="3898" xr:uid="{00000000-0005-0000-0000-0000A3130000}"/>
    <cellStyle name="_OPERATION_Weekly Repot Last Week of Feb'09 2" xfId="3899" xr:uid="{00000000-0005-0000-0000-0000A4130000}"/>
    <cellStyle name="_OPERATION_Weekly Repot Last Week of Feb'09_Production Preformance report-March,09" xfId="3900" xr:uid="{00000000-0005-0000-0000-0000A5130000}"/>
    <cellStyle name="_OPERATION_Weekly Repot Last Week of Feb'09_Production Preformance report-March,09 2" xfId="3901" xr:uid="{00000000-0005-0000-0000-0000A6130000}"/>
    <cellStyle name="_OPERATION_Working of Production Performance May '09" xfId="3902" xr:uid="{00000000-0005-0000-0000-0000A7130000}"/>
    <cellStyle name="_OPERATION_Working of Production Performance May '09 2" xfId="3903" xr:uid="{00000000-0005-0000-0000-0000A8130000}"/>
    <cellStyle name="_Overall funds reconciliation" xfId="2012" xr:uid="{00000000-0005-0000-0000-0000A9130000}"/>
    <cellStyle name="_Overall funds reconciliation_Addition Fixed Assets" xfId="2013" xr:uid="{00000000-0005-0000-0000-0000AA130000}"/>
    <cellStyle name="_Overall funds reconciliation_Book2" xfId="2014" xr:uid="{00000000-0005-0000-0000-0000AB130000}"/>
    <cellStyle name="_Overall funds reconciliation_Closing Stock of 31st August'10" xfId="2015" xr:uid="{00000000-0005-0000-0000-0000AC130000}"/>
    <cellStyle name="_Overall funds reconciliation_Copy of Fabrics Closing Stock of 09-10" xfId="2016" xr:uid="{00000000-0005-0000-0000-0000AD130000}"/>
    <cellStyle name="_Overall funds reconciliation_EGMCL  Cash flow -  Oct. 19" xfId="2017" xr:uid="{00000000-0005-0000-0000-0000AE130000}"/>
    <cellStyle name="_Overall funds reconciliation_EGMCL  Cash flow -  Oct. 19_Addition Fixed Assets" xfId="2018" xr:uid="{00000000-0005-0000-0000-0000AF130000}"/>
    <cellStyle name="_Overall funds reconciliation_EGMCL  Cash flow -  Oct. 19_Book2" xfId="2019" xr:uid="{00000000-0005-0000-0000-0000B0130000}"/>
    <cellStyle name="_Overall funds reconciliation_EGMCL  Cash flow -  Oct. 19_Closing Stock of 31st August'10" xfId="2020" xr:uid="{00000000-0005-0000-0000-0000B1130000}"/>
    <cellStyle name="_Overall funds reconciliation_EGMCL  Cash flow -  Oct. 19_Copy of Fabrics Closing Stock of 09-10" xfId="2021" xr:uid="{00000000-0005-0000-0000-0000B2130000}"/>
    <cellStyle name="_Overall funds reconciliation_EGMCL  Cash flow -  Oct. 19_Financial Statement - EGMCL 30th  June'10(New)" xfId="2022" xr:uid="{00000000-0005-0000-0000-0000B3130000}"/>
    <cellStyle name="_Overall funds reconciliation_EGMCL  Cash flow -  Oct. 19_Financial Statement - EGMCL 30th Sep '2010" xfId="2023" xr:uid="{00000000-0005-0000-0000-0000B4130000}"/>
    <cellStyle name="_Overall funds reconciliation_EGMCL  Cash flow -  Oct. 19_Financial Statement - EGMCL dated 17.06.10" xfId="2024" xr:uid="{00000000-0005-0000-0000-0000B5130000}"/>
    <cellStyle name="_Overall funds reconciliation_EGMCL  Cash flow -  Oct. 19_Financial Statement - EGMCL May'10" xfId="2025" xr:uid="{00000000-0005-0000-0000-0000B6130000}"/>
    <cellStyle name="_Overall funds reconciliation_EGMCL  Cash flow -  Oct. 19_Summary OF Stock " xfId="2026" xr:uid="{00000000-0005-0000-0000-0000B7130000}"/>
    <cellStyle name="_Overall funds reconciliation_EGMCL  Cash flow -  Oct. 19_TrialBal 30th June '10-2" xfId="2027" xr:uid="{00000000-0005-0000-0000-0000B8130000}"/>
    <cellStyle name="_Overall funds reconciliation_Financial Statement - EGMCL 30th  June'10(New)" xfId="2028" xr:uid="{00000000-0005-0000-0000-0000B9130000}"/>
    <cellStyle name="_Overall funds reconciliation_Financial Statement - EGMCL 30th Sep '2010" xfId="2029" xr:uid="{00000000-0005-0000-0000-0000BA130000}"/>
    <cellStyle name="_Overall funds reconciliation_Financial Statement - EGMCL dated 17.06.10" xfId="2030" xr:uid="{00000000-0005-0000-0000-0000BB130000}"/>
    <cellStyle name="_Overall funds reconciliation_Financial Statement - EGMCL May'10" xfId="2031" xr:uid="{00000000-0005-0000-0000-0000BC130000}"/>
    <cellStyle name="_Overall funds reconciliation_Summary OF Stock " xfId="2032" xr:uid="{00000000-0005-0000-0000-0000BD130000}"/>
    <cellStyle name="_Overall funds reconciliation_TrialBal 30th June '10-2" xfId="2033" xr:uid="{00000000-0005-0000-0000-0000BE130000}"/>
    <cellStyle name="_OverHaed Details" xfId="2034" xr:uid="{00000000-0005-0000-0000-0000BF130000}"/>
    <cellStyle name="_OverHaed Details_Book1" xfId="2035" xr:uid="{00000000-0005-0000-0000-0000C0130000}"/>
    <cellStyle name="_OverHaed Details_Book1_Addition Fixed Assets" xfId="2036" xr:uid="{00000000-0005-0000-0000-0000C1130000}"/>
    <cellStyle name="_OverHaed Details_Book1_Book2" xfId="2037" xr:uid="{00000000-0005-0000-0000-0000C2130000}"/>
    <cellStyle name="_OverHaed Details_Book1_Closing Stock of 31st August'10" xfId="2038" xr:uid="{00000000-0005-0000-0000-0000C3130000}"/>
    <cellStyle name="_OverHaed Details_Book1_Copy of Fabrics Closing Stock of 09-10" xfId="2039" xr:uid="{00000000-0005-0000-0000-0000C4130000}"/>
    <cellStyle name="_OverHaed Details_Book1_Financial Statement - EGMCL 30th  June'10(New)" xfId="2040" xr:uid="{00000000-0005-0000-0000-0000C5130000}"/>
    <cellStyle name="_OverHaed Details_Book1_Financial Statement - EGMCL 30th Sep '2010" xfId="2041" xr:uid="{00000000-0005-0000-0000-0000C6130000}"/>
    <cellStyle name="_OverHaed Details_Book1_Financial Statement - EGMCL May'10" xfId="2042" xr:uid="{00000000-0005-0000-0000-0000C7130000}"/>
    <cellStyle name="_Prod Perfomance Feb '09" xfId="3904" xr:uid="{00000000-0005-0000-0000-0000C8130000}"/>
    <cellStyle name="_Prod Perfomance Feb '09 2" xfId="3905" xr:uid="{00000000-0005-0000-0000-0000C9130000}"/>
    <cellStyle name="_Production Perfomsnce Feb '09" xfId="3906" xr:uid="{00000000-0005-0000-0000-0000CA130000}"/>
    <cellStyle name="_Production Perfomsnce Feb '09 2" xfId="3907" xr:uid="{00000000-0005-0000-0000-0000CB130000}"/>
    <cellStyle name="_Production Perfomsnce Feb '09_Carton" xfId="3908" xr:uid="{00000000-0005-0000-0000-0000CC130000}"/>
    <cellStyle name="_Production Perfomsnce Feb '09_Carton 2" xfId="3909" xr:uid="{00000000-0005-0000-0000-0000CD130000}"/>
    <cellStyle name="_Production Perfomsnce Feb '09_Expenses Perfomance March'09" xfId="3910" xr:uid="{00000000-0005-0000-0000-0000CE130000}"/>
    <cellStyle name="_Production Perfomsnce Feb '09_Expenses Perfomance March'09 2" xfId="3911" xr:uid="{00000000-0005-0000-0000-0000CF130000}"/>
    <cellStyle name="_Production Perfomsnce Feb '09_EXPORT-MAY" xfId="3912" xr:uid="{00000000-0005-0000-0000-0000D0130000}"/>
    <cellStyle name="_Production Perfomsnce Feb '09_EXPORT-MAY 2" xfId="3913" xr:uid="{00000000-0005-0000-0000-0000D1130000}"/>
    <cellStyle name="_Production Perfomsnce Feb '09_MIS For the Month Of Aug_09" xfId="3914" xr:uid="{00000000-0005-0000-0000-0000D2130000}"/>
    <cellStyle name="_Production Perfomsnce Feb '09_MIS For the Month Of Aug_09 2" xfId="3915" xr:uid="{00000000-0005-0000-0000-0000D3130000}"/>
    <cellStyle name="_Production Perfomsnce Feb '09_MIS For the Month Of DEC_09" xfId="3916" xr:uid="{00000000-0005-0000-0000-0000D4130000}"/>
    <cellStyle name="_Production Perfomsnce Feb '09_MIS For the Month Of DEC_09 2" xfId="3917" xr:uid="{00000000-0005-0000-0000-0000D5130000}"/>
    <cellStyle name="_Production Perfomsnce Feb '09_MIS For the Month Of Sep_09" xfId="3918" xr:uid="{00000000-0005-0000-0000-0000D6130000}"/>
    <cellStyle name="_Production Perfomsnce Feb '09_MIS For the Month Of Sep_09 2" xfId="3919" xr:uid="{00000000-0005-0000-0000-0000D7130000}"/>
    <cellStyle name="_Production Perfomsnce Feb '09_Production  performance-May,09" xfId="3920" xr:uid="{00000000-0005-0000-0000-0000D8130000}"/>
    <cellStyle name="_Production Perfomsnce Feb '09_Production  performance-May,09 2" xfId="3921" xr:uid="{00000000-0005-0000-0000-0000D9130000}"/>
    <cellStyle name="_Production Perfomsnce Feb '09_Production Preformance report-March,09" xfId="3922" xr:uid="{00000000-0005-0000-0000-0000DA130000}"/>
    <cellStyle name="_Production Perfomsnce Feb '09_Production Preformance report-March,09 2" xfId="3923" xr:uid="{00000000-0005-0000-0000-0000DB130000}"/>
    <cellStyle name="_Production Perfomsnce Feb '09_Projection of Cash Flow Based on Performance Report" xfId="3924" xr:uid="{00000000-0005-0000-0000-0000DC130000}"/>
    <cellStyle name="_Production Perfomsnce Feb '09_Projection of Cash Flow Based on Performance Report 2" xfId="3925" xr:uid="{00000000-0005-0000-0000-0000DD130000}"/>
    <cellStyle name="_Production Perfomsnce Feb '09_Projection of Cash Flow Based on Performance Report_MIS For the Month Of Aug_09" xfId="3926" xr:uid="{00000000-0005-0000-0000-0000DE130000}"/>
    <cellStyle name="_Production Perfomsnce Feb '09_Projection of Cash Flow Based on Performance Report_MIS For the Month Of Aug_09 2" xfId="3927" xr:uid="{00000000-0005-0000-0000-0000DF130000}"/>
    <cellStyle name="_Production Perfomsnce Feb '09_Projection of Cash Flow Based on Performance Report_MIS For the Month Of DEC_09" xfId="3928" xr:uid="{00000000-0005-0000-0000-0000E0130000}"/>
    <cellStyle name="_Production Perfomsnce Feb '09_Projection of Cash Flow Based on Performance Report_MIS For the Month Of DEC_09 2" xfId="3929" xr:uid="{00000000-0005-0000-0000-0000E1130000}"/>
    <cellStyle name="_Production Perfomsnce Feb '09_Projection of Cash Flow Based on Performance Report_MIS For the Month Of Sep_09" xfId="3930" xr:uid="{00000000-0005-0000-0000-0000E2130000}"/>
    <cellStyle name="_Production Perfomsnce Feb '09_Projection of Cash Flow Based on Performance Report_MIS For the Month Of Sep_09 2" xfId="3931" xr:uid="{00000000-0005-0000-0000-0000E3130000}"/>
    <cellStyle name="_Production Perfomsnce Jan'09" xfId="3932" xr:uid="{00000000-0005-0000-0000-0000E4130000}"/>
    <cellStyle name="_Production Perfomsnce Jan'09 2" xfId="3933" xr:uid="{00000000-0005-0000-0000-0000E5130000}"/>
    <cellStyle name="_Production Perfomsnce Jan'09_Carton" xfId="3934" xr:uid="{00000000-0005-0000-0000-0000E6130000}"/>
    <cellStyle name="_Production Perfomsnce Jan'09_Carton 2" xfId="3935" xr:uid="{00000000-0005-0000-0000-0000E7130000}"/>
    <cellStyle name="_Production Perfomsnce Jan'09_Expenses Perfomance March'09" xfId="3936" xr:uid="{00000000-0005-0000-0000-0000E8130000}"/>
    <cellStyle name="_Production Perfomsnce Jan'09_Expenses Perfomance March'09 2" xfId="3937" xr:uid="{00000000-0005-0000-0000-0000E9130000}"/>
    <cellStyle name="_Production Perfomsnce Jan'09_EXPORT-MAY" xfId="3938" xr:uid="{00000000-0005-0000-0000-0000EA130000}"/>
    <cellStyle name="_Production Perfomsnce Jan'09_EXPORT-MAY 2" xfId="3939" xr:uid="{00000000-0005-0000-0000-0000EB130000}"/>
    <cellStyle name="_Production Perfomsnce Jan'09_MIS For the Month Of Aug_09" xfId="3940" xr:uid="{00000000-0005-0000-0000-0000EC130000}"/>
    <cellStyle name="_Production Perfomsnce Jan'09_MIS For the Month Of Aug_09 2" xfId="3941" xr:uid="{00000000-0005-0000-0000-0000ED130000}"/>
    <cellStyle name="_Production Perfomsnce Jan'09_MIS For the Month Of DEC_09" xfId="3942" xr:uid="{00000000-0005-0000-0000-0000EE130000}"/>
    <cellStyle name="_Production Perfomsnce Jan'09_MIS For the Month Of DEC_09 2" xfId="3943" xr:uid="{00000000-0005-0000-0000-0000EF130000}"/>
    <cellStyle name="_Production Perfomsnce Jan'09_MIS For the Month Of Sep_09" xfId="3944" xr:uid="{00000000-0005-0000-0000-0000F0130000}"/>
    <cellStyle name="_Production Perfomsnce Jan'09_MIS For the Month Of Sep_09 2" xfId="3945" xr:uid="{00000000-0005-0000-0000-0000F1130000}"/>
    <cellStyle name="_Production Perfomsnce Jan'09_Production  performance-May,09" xfId="3946" xr:uid="{00000000-0005-0000-0000-0000F2130000}"/>
    <cellStyle name="_Production Perfomsnce Jan'09_Production  performance-May,09 2" xfId="3947" xr:uid="{00000000-0005-0000-0000-0000F3130000}"/>
    <cellStyle name="_Production Perfomsnce Jan'09_Production Preformance report-March,09" xfId="3948" xr:uid="{00000000-0005-0000-0000-0000F4130000}"/>
    <cellStyle name="_Production Perfomsnce Jan'09_Production Preformance report-March,09 2" xfId="3949" xr:uid="{00000000-0005-0000-0000-0000F5130000}"/>
    <cellStyle name="_Production Perfomsnce Jan'09_Projection of Cash Flow Based on Performance Report" xfId="3950" xr:uid="{00000000-0005-0000-0000-0000F6130000}"/>
    <cellStyle name="_Production Perfomsnce Jan'09_Projection of Cash Flow Based on Performance Report 2" xfId="3951" xr:uid="{00000000-0005-0000-0000-0000F7130000}"/>
    <cellStyle name="_Production Perfomsnce Jan'09_Projection of Cash Flow Based on Performance Report_MIS For the Month Of Aug_09" xfId="3952" xr:uid="{00000000-0005-0000-0000-0000F8130000}"/>
    <cellStyle name="_Production Perfomsnce Jan'09_Projection of Cash Flow Based on Performance Report_MIS For the Month Of Aug_09 2" xfId="3953" xr:uid="{00000000-0005-0000-0000-0000F9130000}"/>
    <cellStyle name="_Production Perfomsnce Jan'09_Projection of Cash Flow Based on Performance Report_MIS For the Month Of DEC_09" xfId="3954" xr:uid="{00000000-0005-0000-0000-0000FA130000}"/>
    <cellStyle name="_Production Perfomsnce Jan'09_Projection of Cash Flow Based on Performance Report_MIS For the Month Of DEC_09 2" xfId="3955" xr:uid="{00000000-0005-0000-0000-0000FB130000}"/>
    <cellStyle name="_Production Perfomsnce Jan'09_Projection of Cash Flow Based on Performance Report_MIS For the Month Of Sep_09" xfId="3956" xr:uid="{00000000-0005-0000-0000-0000FC130000}"/>
    <cellStyle name="_Production Perfomsnce Jan'09_Projection of Cash Flow Based on Performance Report_MIS For the Month Of Sep_09 2" xfId="3957" xr:uid="{00000000-0005-0000-0000-0000FD130000}"/>
    <cellStyle name="_S &amp; B Analisys August " xfId="3958" xr:uid="{00000000-0005-0000-0000-0000FE130000}"/>
    <cellStyle name="_S &amp; B Analisys August _Carton" xfId="3959" xr:uid="{00000000-0005-0000-0000-0000FF130000}"/>
    <cellStyle name="_S &amp; B Analisys August _Expenses Perfomance March'09" xfId="3960" xr:uid="{00000000-0005-0000-0000-000000140000}"/>
    <cellStyle name="_S &amp; B Analisys August _EXPORT-MAY" xfId="3961" xr:uid="{00000000-0005-0000-0000-000001140000}"/>
    <cellStyle name="_S &amp; B Analisys August _MIS For the Month Of Aug_09" xfId="3962" xr:uid="{00000000-0005-0000-0000-000002140000}"/>
    <cellStyle name="_S &amp; B Analisys August _MIS For the Month Of DEC_09" xfId="3963" xr:uid="{00000000-0005-0000-0000-000003140000}"/>
    <cellStyle name="_S &amp; B Analisys August _MIS For the Month Of Sep_09" xfId="3964" xr:uid="{00000000-0005-0000-0000-000004140000}"/>
    <cellStyle name="_S &amp; B Analisys August _PGCL-S&amp;B-Augt 09 FINAL" xfId="3965" xr:uid="{00000000-0005-0000-0000-000005140000}"/>
    <cellStyle name="_S &amp; B Analisys August _Production  performance-May,09" xfId="3966" xr:uid="{00000000-0005-0000-0000-000006140000}"/>
    <cellStyle name="_S &amp; B Analisys August _Production Preformance report-March,09" xfId="3967" xr:uid="{00000000-0005-0000-0000-000007140000}"/>
    <cellStyle name="_S &amp; B Analysis -July,08" xfId="3968" xr:uid="{00000000-0005-0000-0000-000008140000}"/>
    <cellStyle name="_S &amp; B Analysis -July,08_Carton" xfId="3969" xr:uid="{00000000-0005-0000-0000-000009140000}"/>
    <cellStyle name="_S &amp; B Analysis -July,08_Expenses Perfomance March'09" xfId="3970" xr:uid="{00000000-0005-0000-0000-00000A140000}"/>
    <cellStyle name="_S &amp; B Analysis -July,08_EXPORT-MAY" xfId="3971" xr:uid="{00000000-0005-0000-0000-00000B140000}"/>
    <cellStyle name="_S &amp; B Analysis -July,08_MIS For the Month Of Aug_09" xfId="3972" xr:uid="{00000000-0005-0000-0000-00000C140000}"/>
    <cellStyle name="_S &amp; B Analysis -July,08_MIS For the Month Of DEC_09" xfId="3973" xr:uid="{00000000-0005-0000-0000-00000D140000}"/>
    <cellStyle name="_S &amp; B Analysis -July,08_MIS For the Month Of Sep_09" xfId="3974" xr:uid="{00000000-0005-0000-0000-00000E140000}"/>
    <cellStyle name="_S &amp; B Analysis -July,08_PGCL-S&amp;B-Augt 09 FINAL" xfId="3975" xr:uid="{00000000-0005-0000-0000-00000F140000}"/>
    <cellStyle name="_S &amp; B Analysis -July,08_Production  performance-May,09" xfId="3976" xr:uid="{00000000-0005-0000-0000-000010140000}"/>
    <cellStyle name="_S &amp; B Analysis -July,08_Production Preformance report-March,09" xfId="3977" xr:uid="{00000000-0005-0000-0000-000011140000}"/>
    <cellStyle name="_Sales BOM Views v1" xfId="3978" xr:uid="{00000000-0005-0000-0000-000012140000}"/>
    <cellStyle name="_Sheet2" xfId="3979" xr:uid="{00000000-0005-0000-0000-000013140000}"/>
    <cellStyle name="_Sheet2_~9402871" xfId="3980" xr:uid="{00000000-0005-0000-0000-000014140000}"/>
    <cellStyle name="_Sheet2_~9402871 2" xfId="8208" xr:uid="{00000000-0005-0000-0000-000015140000}"/>
    <cellStyle name="_Sheet2_~9402871 3" xfId="8209" xr:uid="{00000000-0005-0000-0000-000016140000}"/>
    <cellStyle name="_Sheet2_Interest - Jan' 09" xfId="3981" xr:uid="{00000000-0005-0000-0000-000017140000}"/>
    <cellStyle name="_Sheet2_Interest - Jan' 09 2" xfId="8210" xr:uid="{00000000-0005-0000-0000-000018140000}"/>
    <cellStyle name="_Sheet2_Interest - Jan' 09 3" xfId="8211" xr:uid="{00000000-0005-0000-0000-000019140000}"/>
    <cellStyle name="_Sheet2_Production Preformance report-March,09" xfId="3982" xr:uid="{00000000-0005-0000-0000-00001A140000}"/>
    <cellStyle name="_Style" xfId="2043" xr:uid="{00000000-0005-0000-0000-00001B140000}"/>
    <cellStyle name="_Style 2" xfId="3983" xr:uid="{00000000-0005-0000-0000-00001C140000}"/>
    <cellStyle name="_Style_~5419312" xfId="6763" xr:uid="{00000000-0005-0000-0000-00001D140000}"/>
    <cellStyle name="_Style_~5419312 2" xfId="7914" xr:uid="{00000000-0005-0000-0000-00001E140000}"/>
    <cellStyle name="_Style_~5419312_BANK POSITION FOR ALL BANK ( CITI, HSBC &amp; SCB )" xfId="6764" xr:uid="{00000000-0005-0000-0000-00001F140000}"/>
    <cellStyle name="_Style_~5419312_BANK POSITION FOR ALL BANK ( CITI, HSBC &amp; SCB ) 2" xfId="6765" xr:uid="{00000000-0005-0000-0000-000020140000}"/>
    <cellStyle name="_Style_~5419312_BANK POSITION FOR ALL BANK ( CITI, HSBC &amp; SCB ) 3" xfId="6766" xr:uid="{00000000-0005-0000-0000-000021140000}"/>
    <cellStyle name="_Style_~5419312_BANK POSITION FOR ALL BANK ( CITI, HSBC , SCB &amp; EBL )" xfId="6767" xr:uid="{00000000-0005-0000-0000-000022140000}"/>
    <cellStyle name="_Style_~5419312_BANK POSITION FOR ALL BANK ( CITI, HSBC , SCB &amp; EBL ) 2" xfId="7915" xr:uid="{00000000-0005-0000-0000-000023140000}"/>
    <cellStyle name="_Style_~5419312_BANK POSITION FOR ALL BANK ( CITI, HSBC , SCB &amp; EBL )_1" xfId="7916" xr:uid="{00000000-0005-0000-0000-000024140000}"/>
    <cellStyle name="_Style_~5419312_BANK POSITION FOR ALL BANK ( CITI, HSBC , SCB &amp; EBL )_1 2" xfId="7917" xr:uid="{00000000-0005-0000-0000-000025140000}"/>
    <cellStyle name="_Style_~5419312_BANK POSITION FOR ALL BANK ( CITI, HSBC , SCB &amp; EBL )_Copy of HSBC MOB  Month of April ,2012 ( Final )" xfId="7918" xr:uid="{00000000-0005-0000-0000-000026140000}"/>
    <cellStyle name="_Style_~5419312_BANK POSITION FOR ALL BANK ( CITI, HSBC , SCB &amp; EBL )_Copy of HSBC MOB  Month of April ,2012 ( Final ) 2" xfId="7919" xr:uid="{00000000-0005-0000-0000-000027140000}"/>
    <cellStyle name="_Style_~5419312_BANK POSITION FOR ALL BANK ( CITI, HSBC , SCB &amp; EBL )_SCB MOB Month Of May  ,2012 - ( Final )" xfId="7920" xr:uid="{00000000-0005-0000-0000-000028140000}"/>
    <cellStyle name="_Style_~5419312_BANK POSITION FOR ALL BANK ( CITI, HSBC , SCB &amp; EBL )_SCB MOB Month Of May  ,2012 - ( Final ) 2" xfId="7921" xr:uid="{00000000-0005-0000-0000-000029140000}"/>
    <cellStyle name="_Style_~5419312_BANK POSITION FOR ALL BANK ( CITI, HSBC , SCB &amp; EBL )-1" xfId="7922" xr:uid="{00000000-0005-0000-0000-00002A140000}"/>
    <cellStyle name="_Style_~5419312_BANK POSITION FOR ALL BANK ( CITI, HSBC , SCB &amp; EBL )-1 2" xfId="7923" xr:uid="{00000000-0005-0000-0000-00002B140000}"/>
    <cellStyle name="_Style_~5419312_Citi MOB - June, 2011 ( Final )- REVISED" xfId="6768" xr:uid="{00000000-0005-0000-0000-00002C140000}"/>
    <cellStyle name="_Style_~5419312_CITI MOB  Month of December 2011- Final" xfId="6769" xr:uid="{00000000-0005-0000-0000-00002D140000}"/>
    <cellStyle name="_Style_~5419312_Copy of HSBC MOB  Month of April ,2012 ( Final )" xfId="7924" xr:uid="{00000000-0005-0000-0000-00002E140000}"/>
    <cellStyle name="_Style_~5419312_Copy of HSBC MOB  Month of April ,2012 ( Final ) 2" xfId="7925" xr:uid="{00000000-0005-0000-0000-00002F140000}"/>
    <cellStyle name="_Style_~5419312_EGMCL-FUND-PLAN-CITI" xfId="6770" xr:uid="{00000000-0005-0000-0000-000030140000}"/>
    <cellStyle name="_Style_~5419312_EGMCL-FUND-PLAN-CITI -1" xfId="6771" xr:uid="{00000000-0005-0000-0000-000031140000}"/>
    <cellStyle name="_Style_~5419312_EGMCL-FUND-PLAN-CITI -1 2" xfId="6772" xr:uid="{00000000-0005-0000-0000-000032140000}"/>
    <cellStyle name="_Style_~5419312_EGMCL-FUND-PLAN-CITI -1 3" xfId="6773" xr:uid="{00000000-0005-0000-0000-000033140000}"/>
    <cellStyle name="_Style_~5419312_EGMCL-FUND-PLAN-CITI_1" xfId="6774" xr:uid="{00000000-0005-0000-0000-000034140000}"/>
    <cellStyle name="_Style_~5419312_EGMCL-FUND-PLAN-CITI_1 2" xfId="6775" xr:uid="{00000000-0005-0000-0000-000035140000}"/>
    <cellStyle name="_Style_~5419312_EGMCL-FUND-PLAN-CITI_1 3" xfId="6776" xr:uid="{00000000-0005-0000-0000-000036140000}"/>
    <cellStyle name="_Style_~5419312_EGMCL-FUND-PLAN-CITI_Citi MOB - June, 2011 ( Final )- REVISED" xfId="6777" xr:uid="{00000000-0005-0000-0000-000037140000}"/>
    <cellStyle name="_Style_~5419312_June Export" xfId="6778" xr:uid="{00000000-0005-0000-0000-000038140000}"/>
    <cellStyle name="_Style_~5419312_June Export 2" xfId="6779" xr:uid="{00000000-0005-0000-0000-000039140000}"/>
    <cellStyle name="_Style_~5419312_June Export 3" xfId="6780" xr:uid="{00000000-0005-0000-0000-00003A140000}"/>
    <cellStyle name="_Style_~5419312_June Import" xfId="6781" xr:uid="{00000000-0005-0000-0000-00003B140000}"/>
    <cellStyle name="_Style_~5419312_June Import 2" xfId="6782" xr:uid="{00000000-0005-0000-0000-00003C140000}"/>
    <cellStyle name="_Style_~5419312_June Import 3" xfId="6783" xr:uid="{00000000-0005-0000-0000-00003D140000}"/>
    <cellStyle name="_Style_~5419312_SCB MOB Month Of May  ,2012 - ( Final )" xfId="7926" xr:uid="{00000000-0005-0000-0000-00003E140000}"/>
    <cellStyle name="_Style_~5419312_SCB MOB Month Of May  ,2012 - ( Final ) 2" xfId="7927" xr:uid="{00000000-0005-0000-0000-00003F140000}"/>
    <cellStyle name="_Style_~7314120" xfId="6784" xr:uid="{00000000-0005-0000-0000-000040140000}"/>
    <cellStyle name="_Style_~7314120 2" xfId="7928" xr:uid="{00000000-0005-0000-0000-000041140000}"/>
    <cellStyle name="_Style_~7314120_BANK POSITION FOR ALL BANK ( CITI, HSBC &amp; SCB )" xfId="6785" xr:uid="{00000000-0005-0000-0000-000042140000}"/>
    <cellStyle name="_Style_~7314120_BANK POSITION FOR ALL BANK ( CITI, HSBC &amp; SCB ) 2" xfId="6786" xr:uid="{00000000-0005-0000-0000-000043140000}"/>
    <cellStyle name="_Style_~7314120_BANK POSITION FOR ALL BANK ( CITI, HSBC &amp; SCB ) 3" xfId="6787" xr:uid="{00000000-0005-0000-0000-000044140000}"/>
    <cellStyle name="_Style_~7314120_BANK POSITION FOR ALL BANK ( CITI, HSBC , SCB &amp; EBL )" xfId="6788" xr:uid="{00000000-0005-0000-0000-000045140000}"/>
    <cellStyle name="_Style_~7314120_BANK POSITION FOR ALL BANK ( CITI, HSBC , SCB &amp; EBL ) 2" xfId="7929" xr:uid="{00000000-0005-0000-0000-000046140000}"/>
    <cellStyle name="_Style_~7314120_Citi MOB - June, 2011 ( Final )- REVISED" xfId="6789" xr:uid="{00000000-0005-0000-0000-000047140000}"/>
    <cellStyle name="_Style_~7314120_CITI MOB  Month of December 2011- Final" xfId="6790" xr:uid="{00000000-0005-0000-0000-000048140000}"/>
    <cellStyle name="_Style_~7314120_EGMCL-FUND-PLAN-CITI" xfId="6791" xr:uid="{00000000-0005-0000-0000-000049140000}"/>
    <cellStyle name="_Style_~7314120_EGMCL-FUND-PLAN-CITI -1" xfId="6792" xr:uid="{00000000-0005-0000-0000-00004A140000}"/>
    <cellStyle name="_Style_~7314120_EGMCL-FUND-PLAN-CITI -1 2" xfId="6793" xr:uid="{00000000-0005-0000-0000-00004B140000}"/>
    <cellStyle name="_Style_~7314120_EGMCL-FUND-PLAN-CITI -1 3" xfId="6794" xr:uid="{00000000-0005-0000-0000-00004C140000}"/>
    <cellStyle name="_Style_~7314120_EGMCL-FUND-PLAN-CITI 2" xfId="6795" xr:uid="{00000000-0005-0000-0000-00004D140000}"/>
    <cellStyle name="_Style_~7314120_EGMCL-FUND-PLAN-CITI 3" xfId="6796" xr:uid="{00000000-0005-0000-0000-00004E140000}"/>
    <cellStyle name="_Style_~7314120_EGMCL-FUND-PLAN-CITI 4" xfId="7930" xr:uid="{00000000-0005-0000-0000-00004F140000}"/>
    <cellStyle name="_Style_~7314120_June Export" xfId="6797" xr:uid="{00000000-0005-0000-0000-000050140000}"/>
    <cellStyle name="_Style_~7314120_June Export 2" xfId="6798" xr:uid="{00000000-0005-0000-0000-000051140000}"/>
    <cellStyle name="_Style_~7314120_June Export 3" xfId="6799" xr:uid="{00000000-0005-0000-0000-000052140000}"/>
    <cellStyle name="_Style_~7314120_June Import" xfId="6800" xr:uid="{00000000-0005-0000-0000-000053140000}"/>
    <cellStyle name="_Style_~7314120_June Import 2" xfId="6801" xr:uid="{00000000-0005-0000-0000-000054140000}"/>
    <cellStyle name="_Style_~7314120_June Import 3" xfId="6802" xr:uid="{00000000-0005-0000-0000-000055140000}"/>
    <cellStyle name="_Style_~7507028" xfId="6803" xr:uid="{00000000-0005-0000-0000-000056140000}"/>
    <cellStyle name="_Style_~7507028 2" xfId="7931" xr:uid="{00000000-0005-0000-0000-000057140000}"/>
    <cellStyle name="_Style_~7507028_BANK POSITION FOR ALL BANK ( CITI, HSBC &amp; SCB )" xfId="6804" xr:uid="{00000000-0005-0000-0000-000058140000}"/>
    <cellStyle name="_Style_~7507028_BANK POSITION FOR ALL BANK ( CITI, HSBC &amp; SCB ) 2" xfId="6805" xr:uid="{00000000-0005-0000-0000-000059140000}"/>
    <cellStyle name="_Style_~7507028_BANK POSITION FOR ALL BANK ( CITI, HSBC &amp; SCB ) 3" xfId="6806" xr:uid="{00000000-0005-0000-0000-00005A140000}"/>
    <cellStyle name="_Style_~7507028_BANK POSITION FOR ALL BANK ( CITI, HSBC , SCB &amp; EBL )" xfId="6807" xr:uid="{00000000-0005-0000-0000-00005B140000}"/>
    <cellStyle name="_Style_~7507028_BANK POSITION FOR ALL BANK ( CITI, HSBC , SCB &amp; EBL ) 2" xfId="7932" xr:uid="{00000000-0005-0000-0000-00005C140000}"/>
    <cellStyle name="_Style_~7507028_Citi MOB - June, 2011 ( Final )- REVISED" xfId="6808" xr:uid="{00000000-0005-0000-0000-00005D140000}"/>
    <cellStyle name="_Style_~7507028_CITI MOB  Month of December 2011- Final" xfId="6809" xr:uid="{00000000-0005-0000-0000-00005E140000}"/>
    <cellStyle name="_Style_~7507028_EGMCL-FUND-PLAN-CITI" xfId="6810" xr:uid="{00000000-0005-0000-0000-00005F140000}"/>
    <cellStyle name="_Style_~7507028_EGMCL-FUND-PLAN-CITI -1" xfId="6811" xr:uid="{00000000-0005-0000-0000-000060140000}"/>
    <cellStyle name="_Style_~7507028_EGMCL-FUND-PLAN-CITI -1 2" xfId="6812" xr:uid="{00000000-0005-0000-0000-000061140000}"/>
    <cellStyle name="_Style_~7507028_EGMCL-FUND-PLAN-CITI -1 3" xfId="6813" xr:uid="{00000000-0005-0000-0000-000062140000}"/>
    <cellStyle name="_Style_~7507028_EGMCL-FUND-PLAN-CITI 2" xfId="6814" xr:uid="{00000000-0005-0000-0000-000063140000}"/>
    <cellStyle name="_Style_~7507028_EGMCL-FUND-PLAN-CITI 3" xfId="6815" xr:uid="{00000000-0005-0000-0000-000064140000}"/>
    <cellStyle name="_Style_~7507028_EGMCL-FUND-PLAN-CITI 4" xfId="7933" xr:uid="{00000000-0005-0000-0000-000065140000}"/>
    <cellStyle name="_Style_~7507028_June Export" xfId="6816" xr:uid="{00000000-0005-0000-0000-000066140000}"/>
    <cellStyle name="_Style_~7507028_June Export 2" xfId="6817" xr:uid="{00000000-0005-0000-0000-000067140000}"/>
    <cellStyle name="_Style_~7507028_June Export 3" xfId="6818" xr:uid="{00000000-0005-0000-0000-000068140000}"/>
    <cellStyle name="_Style_~7507028_June Import" xfId="6819" xr:uid="{00000000-0005-0000-0000-000069140000}"/>
    <cellStyle name="_Style_~7507028_June Import 2" xfId="6820" xr:uid="{00000000-0005-0000-0000-00006A140000}"/>
    <cellStyle name="_Style_~7507028_June Import 3" xfId="6821" xr:uid="{00000000-0005-0000-0000-00006B140000}"/>
    <cellStyle name="_Style_~8003395" xfId="3984" xr:uid="{00000000-0005-0000-0000-00006C140000}"/>
    <cellStyle name="_Style_~8003395 2" xfId="3985" xr:uid="{00000000-0005-0000-0000-00006D140000}"/>
    <cellStyle name="_Style_~8003395_Incentive  Budget Control August'09 " xfId="3986" xr:uid="{00000000-0005-0000-0000-00006E140000}"/>
    <cellStyle name="_Style_~8003395_Incentive  Budget Control August'09  2" xfId="3987" xr:uid="{00000000-0005-0000-0000-00006F140000}"/>
    <cellStyle name="_Style_~8003395_PGCL S &amp; B analysis (Top )  May  '09  v1" xfId="3988" xr:uid="{00000000-0005-0000-0000-000070140000}"/>
    <cellStyle name="_Style_~8003395_PGCL S &amp; B analysis (Top )  May  '09  v1 2" xfId="3989" xr:uid="{00000000-0005-0000-0000-000071140000}"/>
    <cellStyle name="_Style_~8003395_PGCL S &amp; B analysis (Top ) April  '09  ( R-2 on 26th May)" xfId="3990" xr:uid="{00000000-0005-0000-0000-000072140000}"/>
    <cellStyle name="_Style_~8003395_PGCL S &amp; B analysis (Top ) April  '09  ( R-2 on 26th May) 2" xfId="3991" xr:uid="{00000000-0005-0000-0000-000073140000}"/>
    <cellStyle name="_Style_~8003395_S &amp; B" xfId="3992" xr:uid="{00000000-0005-0000-0000-000074140000}"/>
    <cellStyle name="_Style_~8003395_S &amp; B 2" xfId="3993" xr:uid="{00000000-0005-0000-0000-000075140000}"/>
    <cellStyle name="_Style_~8003395_S &amp; B analysis (Top ) April  '09   " xfId="3994" xr:uid="{00000000-0005-0000-0000-000076140000}"/>
    <cellStyle name="_Style_~8003395_S &amp; B analysis (Top ) April  '09    2" xfId="3995" xr:uid="{00000000-0005-0000-0000-000077140000}"/>
    <cellStyle name="_Style_~8003395_S &amp; B analysis February'10 Unit-1  " xfId="3996" xr:uid="{00000000-0005-0000-0000-000078140000}"/>
    <cellStyle name="_Style_~8003395_S &amp; B analysis February'10 Unit-1   2" xfId="3997" xr:uid="{00000000-0005-0000-0000-000079140000}"/>
    <cellStyle name="_Style_~8003395_S &amp; B analysis Feruary'10   " xfId="3998" xr:uid="{00000000-0005-0000-0000-00007A140000}"/>
    <cellStyle name="_Style_~8003395_S &amp; B analysis Feruary'10    2" xfId="3999" xr:uid="{00000000-0005-0000-0000-00007B140000}"/>
    <cellStyle name="_Style_~8003395_S &amp; B analysis January '10   " xfId="4000" xr:uid="{00000000-0005-0000-0000-00007C140000}"/>
    <cellStyle name="_Style_~8003395_S &amp; B analysis January '10    2" xfId="4001" xr:uid="{00000000-0005-0000-0000-00007D140000}"/>
    <cellStyle name="_Style_~8003395_S &amp; B analysis July'10 Unit-1 " xfId="6822" xr:uid="{00000000-0005-0000-0000-00007E140000}"/>
    <cellStyle name="_Style_~8003395_S &amp; B analysis July'10 Unit-3    " xfId="6823" xr:uid="{00000000-0005-0000-0000-00007F140000}"/>
    <cellStyle name="_Style_~8003395_S &amp; B analysis June10 Unit-1 " xfId="6824" xr:uid="{00000000-0005-0000-0000-000080140000}"/>
    <cellStyle name="_Style_~8003395_S &amp; B analysis March 10 Unit-1  " xfId="4002" xr:uid="{00000000-0005-0000-0000-000081140000}"/>
    <cellStyle name="_Style_~8003395_S &amp; B analysis March 10 Unit-1   2" xfId="4003" xr:uid="{00000000-0005-0000-0000-000082140000}"/>
    <cellStyle name="_Style_~8003395_S &amp; B analysis May 10 Unit-1 " xfId="6825" xr:uid="{00000000-0005-0000-0000-000083140000}"/>
    <cellStyle name="_Style_~8749959" xfId="4004" xr:uid="{00000000-0005-0000-0000-000084140000}"/>
    <cellStyle name="_Style_~8749959 2" xfId="4005" xr:uid="{00000000-0005-0000-0000-000085140000}"/>
    <cellStyle name="_Style_~9014545" xfId="2044" xr:uid="{00000000-0005-0000-0000-000086140000}"/>
    <cellStyle name="_Style_~9402871" xfId="4006" xr:uid="{00000000-0005-0000-0000-000087140000}"/>
    <cellStyle name="_Style_~9402871 2" xfId="8212" xr:uid="{00000000-0005-0000-0000-000088140000}"/>
    <cellStyle name="_Style_~9402871 3" xfId="8213" xr:uid="{00000000-0005-0000-0000-000089140000}"/>
    <cellStyle name="_Style_~9711529" xfId="4007" xr:uid="{00000000-0005-0000-0000-00008A140000}"/>
    <cellStyle name="_Style_Addition Fixed Assets" xfId="2045" xr:uid="{00000000-0005-0000-0000-00008B140000}"/>
    <cellStyle name="_Style_Bank  Statement-CITI" xfId="6826" xr:uid="{00000000-0005-0000-0000-00008C140000}"/>
    <cellStyle name="_Style_Bank  Statement-CITI 2" xfId="7934" xr:uid="{00000000-0005-0000-0000-00008D140000}"/>
    <cellStyle name="_Style_Bank  Statement-CITI_BANK POSITION FOR ALL BANK ( CITI, HSBC &amp; SCB )" xfId="6827" xr:uid="{00000000-0005-0000-0000-00008E140000}"/>
    <cellStyle name="_Style_Bank  Statement-CITI_BANK POSITION FOR ALL BANK ( CITI, HSBC &amp; SCB ) 2" xfId="6828" xr:uid="{00000000-0005-0000-0000-00008F140000}"/>
    <cellStyle name="_Style_Bank  Statement-CITI_BANK POSITION FOR ALL BANK ( CITI, HSBC &amp; SCB ) 3" xfId="6829" xr:uid="{00000000-0005-0000-0000-000090140000}"/>
    <cellStyle name="_Style_Bank  Statement-CITI_BANK POSITION FOR ALL BANK ( CITI, HSBC , SCB &amp; EBL )" xfId="6830" xr:uid="{00000000-0005-0000-0000-000091140000}"/>
    <cellStyle name="_Style_Bank  Statement-CITI_BANK POSITION FOR ALL BANK ( CITI, HSBC , SCB &amp; EBL ) 2" xfId="7935" xr:uid="{00000000-0005-0000-0000-000092140000}"/>
    <cellStyle name="_Style_Bank  Statement-CITI_Citi MOB - June, 2011 ( Final )- REVISED" xfId="6831" xr:uid="{00000000-0005-0000-0000-000093140000}"/>
    <cellStyle name="_Style_Bank  Statement-CITI_CITI MOB  Month of December 2011- Final" xfId="6832" xr:uid="{00000000-0005-0000-0000-000094140000}"/>
    <cellStyle name="_Style_Bank  Statement-CITI_EGMCL-FUND-PLAN-CITI" xfId="6833" xr:uid="{00000000-0005-0000-0000-000095140000}"/>
    <cellStyle name="_Style_Bank  Statement-CITI_EGMCL-FUND-PLAN-CITI -1" xfId="6834" xr:uid="{00000000-0005-0000-0000-000096140000}"/>
    <cellStyle name="_Style_Bank  Statement-CITI_EGMCL-FUND-PLAN-CITI -1 2" xfId="6835" xr:uid="{00000000-0005-0000-0000-000097140000}"/>
    <cellStyle name="_Style_Bank  Statement-CITI_EGMCL-FUND-PLAN-CITI -1 3" xfId="6836" xr:uid="{00000000-0005-0000-0000-000098140000}"/>
    <cellStyle name="_Style_Bank  Statement-CITI_EGMCL-FUND-PLAN-CITI 2" xfId="6837" xr:uid="{00000000-0005-0000-0000-000099140000}"/>
    <cellStyle name="_Style_Bank  Statement-CITI_EGMCL-FUND-PLAN-CITI 3" xfId="6838" xr:uid="{00000000-0005-0000-0000-00009A140000}"/>
    <cellStyle name="_Style_Bank  Statement-CITI_EGMCL-FUND-PLAN-CITI 4" xfId="7936" xr:uid="{00000000-0005-0000-0000-00009B140000}"/>
    <cellStyle name="_Style_Bank  Statement-CITI_June Export" xfId="6839" xr:uid="{00000000-0005-0000-0000-00009C140000}"/>
    <cellStyle name="_Style_Bank  Statement-CITI_June Export 2" xfId="6840" xr:uid="{00000000-0005-0000-0000-00009D140000}"/>
    <cellStyle name="_Style_Bank  Statement-CITI_June Export 3" xfId="6841" xr:uid="{00000000-0005-0000-0000-00009E140000}"/>
    <cellStyle name="_Style_Bank  Statement-CITI_June Import" xfId="6842" xr:uid="{00000000-0005-0000-0000-00009F140000}"/>
    <cellStyle name="_Style_Bank  Statement-CITI_June Import 2" xfId="6843" xr:uid="{00000000-0005-0000-0000-0000A0140000}"/>
    <cellStyle name="_Style_Bank  Statement-CITI_June Import 3" xfId="6844" xr:uid="{00000000-0005-0000-0000-0000A1140000}"/>
    <cellStyle name="_Style_Book1" xfId="2046" xr:uid="{00000000-0005-0000-0000-0000A2140000}"/>
    <cellStyle name="_Style_Book1_Addition Fixed Assets" xfId="2047" xr:uid="{00000000-0005-0000-0000-0000A3140000}"/>
    <cellStyle name="_Style_Book1_Book2" xfId="2048" xr:uid="{00000000-0005-0000-0000-0000A4140000}"/>
    <cellStyle name="_Style_Book1_Closing Stock of 31st August'10" xfId="2049" xr:uid="{00000000-0005-0000-0000-0000A5140000}"/>
    <cellStyle name="_Style_Book1_Copy of Fabrics Closing Stock of 09-10" xfId="2050" xr:uid="{00000000-0005-0000-0000-0000A6140000}"/>
    <cellStyle name="_Style_Book1_Financial Statement - EGMCL 30th  June'10(New)" xfId="2051" xr:uid="{00000000-0005-0000-0000-0000A7140000}"/>
    <cellStyle name="_Style_Book1_Financial Statement - EGMCL 30th Sep '2010" xfId="2052" xr:uid="{00000000-0005-0000-0000-0000A8140000}"/>
    <cellStyle name="_Style_Book2" xfId="2053" xr:uid="{00000000-0005-0000-0000-0000A9140000}"/>
    <cellStyle name="_Style_Book2 2" xfId="4008" xr:uid="{00000000-0005-0000-0000-0000AA140000}"/>
    <cellStyle name="_Style_Carton" xfId="4009" xr:uid="{00000000-0005-0000-0000-0000AB140000}"/>
    <cellStyle name="_Style_Carton 2" xfId="4010" xr:uid="{00000000-0005-0000-0000-0000AC140000}"/>
    <cellStyle name="_Style_Closing Stock of 31st August'10" xfId="2054" xr:uid="{00000000-0005-0000-0000-0000AD140000}"/>
    <cellStyle name="_Style_combined  financial statement of  CIPL &amp; CFPL February 2010-hkg" xfId="4011" xr:uid="{00000000-0005-0000-0000-0000AE140000}"/>
    <cellStyle name="_Style_Copy of Fabrics Closing Stock of 09-10" xfId="2055" xr:uid="{00000000-0005-0000-0000-0000AF140000}"/>
    <cellStyle name="_Style_Debtors may'10" xfId="2056" xr:uid="{00000000-0005-0000-0000-0000B0140000}"/>
    <cellStyle name="_Style_Debtors may'10_Addition Fixed Assets" xfId="2057" xr:uid="{00000000-0005-0000-0000-0000B1140000}"/>
    <cellStyle name="_Style_Debtors may'10_Book2" xfId="2058" xr:uid="{00000000-0005-0000-0000-0000B2140000}"/>
    <cellStyle name="_Style_Debtors may'10_Closing Stock of 31st August'10" xfId="2059" xr:uid="{00000000-0005-0000-0000-0000B3140000}"/>
    <cellStyle name="_Style_Debtors may'10_Copy of Fabrics Closing Stock of 09-10" xfId="2060" xr:uid="{00000000-0005-0000-0000-0000B4140000}"/>
    <cellStyle name="_Style_Debtors may'10_Financial Statement - EGMCL 30th  June'10(New)" xfId="2061" xr:uid="{00000000-0005-0000-0000-0000B5140000}"/>
    <cellStyle name="_Style_Debtors may'10_Financial Statement - EGMCL 30th Sep '2010" xfId="2062" xr:uid="{00000000-0005-0000-0000-0000B6140000}"/>
    <cellStyle name="_Style_Debtors may'10_Financial Statement - EGMCL May'10" xfId="2063" xr:uid="{00000000-0005-0000-0000-0000B7140000}"/>
    <cellStyle name="_Style_EGMCL  Cash flow -  Oct. 19" xfId="2064" xr:uid="{00000000-0005-0000-0000-0000B8140000}"/>
    <cellStyle name="_Style_EGMCL  Cash flow -  Oct. 19 2" xfId="4012" xr:uid="{00000000-0005-0000-0000-0000B9140000}"/>
    <cellStyle name="_Style_Exp Perfomance Feb'09" xfId="4013" xr:uid="{00000000-0005-0000-0000-0000BA140000}"/>
    <cellStyle name="_Style_Exp Perfomance Feb'09 2" xfId="4014" xr:uid="{00000000-0005-0000-0000-0000BB140000}"/>
    <cellStyle name="_Style_Exp Perfomance Feb'09_Carton" xfId="4015" xr:uid="{00000000-0005-0000-0000-0000BC140000}"/>
    <cellStyle name="_Style_Exp Perfomance Feb'09_Carton 2" xfId="4016" xr:uid="{00000000-0005-0000-0000-0000BD140000}"/>
    <cellStyle name="_Style_Exp Perfomance Feb'09_Expenses Perfomance March'09" xfId="4017" xr:uid="{00000000-0005-0000-0000-0000BE140000}"/>
    <cellStyle name="_Style_Exp Perfomance Feb'09_Expenses Perfomance March'09 2" xfId="4018" xr:uid="{00000000-0005-0000-0000-0000BF140000}"/>
    <cellStyle name="_Style_Exp Perfomance Feb'09_EXPORT-MAY" xfId="4019" xr:uid="{00000000-0005-0000-0000-0000C0140000}"/>
    <cellStyle name="_Style_Exp Perfomance Feb'09_EXPORT-MAY 2" xfId="4020" xr:uid="{00000000-0005-0000-0000-0000C1140000}"/>
    <cellStyle name="_Style_Exp Perfomance Feb'09_MIS For the Month Of Aug_09" xfId="4021" xr:uid="{00000000-0005-0000-0000-0000C2140000}"/>
    <cellStyle name="_Style_Exp Perfomance Feb'09_MIS For the Month Of Aug_09 2" xfId="4022" xr:uid="{00000000-0005-0000-0000-0000C3140000}"/>
    <cellStyle name="_Style_Exp Perfomance Feb'09_MIS For the Month Of DEC_09" xfId="4023" xr:uid="{00000000-0005-0000-0000-0000C4140000}"/>
    <cellStyle name="_Style_Exp Perfomance Feb'09_MIS For the Month Of DEC_09 2" xfId="4024" xr:uid="{00000000-0005-0000-0000-0000C5140000}"/>
    <cellStyle name="_Style_Exp Perfomance Feb'09_MIS For the Month Of Sep_09" xfId="4025" xr:uid="{00000000-0005-0000-0000-0000C6140000}"/>
    <cellStyle name="_Style_Exp Perfomance Feb'09_MIS For the Month Of Sep_09 2" xfId="4026" xr:uid="{00000000-0005-0000-0000-0000C7140000}"/>
    <cellStyle name="_Style_Exp Perfomance Feb'09_Production  performance-May,09" xfId="4027" xr:uid="{00000000-0005-0000-0000-0000C8140000}"/>
    <cellStyle name="_Style_Exp Perfomance Feb'09_Production  performance-May,09 2" xfId="4028" xr:uid="{00000000-0005-0000-0000-0000C9140000}"/>
    <cellStyle name="_Style_Exp Perfomance Feb'09_Production Preformance report-March,09" xfId="4029" xr:uid="{00000000-0005-0000-0000-0000CA140000}"/>
    <cellStyle name="_Style_Exp Perfomance Feb'09_Production Preformance report-March,09 2" xfId="4030" xr:uid="{00000000-0005-0000-0000-0000CB140000}"/>
    <cellStyle name="_Style_Exp Perfomance Feb'09_Projection of Cash Flow Based on Performance Report" xfId="4031" xr:uid="{00000000-0005-0000-0000-0000CC140000}"/>
    <cellStyle name="_Style_Exp Perfomance Feb'09_Projection of Cash Flow Based on Performance Report 2" xfId="4032" xr:uid="{00000000-0005-0000-0000-0000CD140000}"/>
    <cellStyle name="_Style_Exp Perfomance Feb'09_Projection of Cash Flow Based on Performance Report_MIS For the Month Of Aug_09" xfId="4033" xr:uid="{00000000-0005-0000-0000-0000CE140000}"/>
    <cellStyle name="_Style_Exp Perfomance Feb'09_Projection of Cash Flow Based on Performance Report_MIS For the Month Of Aug_09 2" xfId="4034" xr:uid="{00000000-0005-0000-0000-0000CF140000}"/>
    <cellStyle name="_Style_Exp Perfomance Feb'09_Projection of Cash Flow Based on Performance Report_MIS For the Month Of DEC_09" xfId="4035" xr:uid="{00000000-0005-0000-0000-0000D0140000}"/>
    <cellStyle name="_Style_Exp Perfomance Feb'09_Projection of Cash Flow Based on Performance Report_MIS For the Month Of DEC_09 2" xfId="4036" xr:uid="{00000000-0005-0000-0000-0000D1140000}"/>
    <cellStyle name="_Style_Exp Perfomance Feb'09_Projection of Cash Flow Based on Performance Report_MIS For the Month Of Sep_09" xfId="4037" xr:uid="{00000000-0005-0000-0000-0000D2140000}"/>
    <cellStyle name="_Style_Exp Perfomance Feb'09_Projection of Cash Flow Based on Performance Report_MIS For the Month Of Sep_09 2" xfId="4038" xr:uid="{00000000-0005-0000-0000-0000D3140000}"/>
    <cellStyle name="_Style_Expense Analysis -Dec-08PP" xfId="4039" xr:uid="{00000000-0005-0000-0000-0000D4140000}"/>
    <cellStyle name="_Style_Expense Analysis -Dec-08PP 2" xfId="4040" xr:uid="{00000000-0005-0000-0000-0000D5140000}"/>
    <cellStyle name="_Style_Expense Analysis -Dec-08PP_Production Preformance report-March,09" xfId="4041" xr:uid="{00000000-0005-0000-0000-0000D6140000}"/>
    <cellStyle name="_Style_Expense Analysis -Dec-08PP_Production Preformance report-March,09 2" xfId="4042" xr:uid="{00000000-0005-0000-0000-0000D7140000}"/>
    <cellStyle name="_Style_Expense Analysis -June'09PP" xfId="4043" xr:uid="{00000000-0005-0000-0000-0000D8140000}"/>
    <cellStyle name="_Style_Expense Analysis -June'09PP 2" xfId="4044" xr:uid="{00000000-0005-0000-0000-0000D9140000}"/>
    <cellStyle name="_Style_Export Register" xfId="4045" xr:uid="{00000000-0005-0000-0000-0000DA140000}"/>
    <cellStyle name="_Style_Export Register 2" xfId="4046" xr:uid="{00000000-0005-0000-0000-0000DB140000}"/>
    <cellStyle name="_Style_EXPORT-MAY" xfId="4047" xr:uid="{00000000-0005-0000-0000-0000DC140000}"/>
    <cellStyle name="_Style_EXPORT-MAY 2" xfId="4048" xr:uid="{00000000-0005-0000-0000-0000DD140000}"/>
    <cellStyle name="_Style_Financial Statement - EGMCL 30th  June'10(New)" xfId="2065" xr:uid="{00000000-0005-0000-0000-0000DE140000}"/>
    <cellStyle name="_Style_Financial Statement - EGMCL 30th Sep '2010" xfId="2066" xr:uid="{00000000-0005-0000-0000-0000DF140000}"/>
    <cellStyle name="_Style_Financial Statement - EGMCL dated 17.06.10" xfId="2067" xr:uid="{00000000-0005-0000-0000-0000E0140000}"/>
    <cellStyle name="_Style_Financial Statement - EGMCL May'10" xfId="2068" xr:uid="{00000000-0005-0000-0000-0000E1140000}"/>
    <cellStyle name="_Style_HSBC-APRIL-2010" xfId="4049" xr:uid="{00000000-0005-0000-0000-0000E2140000}"/>
    <cellStyle name="_Style_HSBC-APRIL-2010 2" xfId="4050" xr:uid="{00000000-0005-0000-0000-0000E3140000}"/>
    <cellStyle name="_Style_Import GRN Details-Unit-1" xfId="4051" xr:uid="{00000000-0005-0000-0000-0000E4140000}"/>
    <cellStyle name="_Style_Import GRN Details-Unit-1 2" xfId="4052" xr:uid="{00000000-0005-0000-0000-0000E5140000}"/>
    <cellStyle name="_Style_Import loan Sep to Nov HSBC '09" xfId="2069" xr:uid="{00000000-0005-0000-0000-0000E6140000}"/>
    <cellStyle name="_Style_Import loan Sep to Nov HSBC '09 2" xfId="4053" xr:uid="{00000000-0005-0000-0000-0000E7140000}"/>
    <cellStyle name="_Style_Import loan Sep to Nov HSBC '09_Addition Fixed Assets" xfId="2070" xr:uid="{00000000-0005-0000-0000-0000E8140000}"/>
    <cellStyle name="_Style_Import loan Sep to Nov HSBC '09_Book2" xfId="2071" xr:uid="{00000000-0005-0000-0000-0000E9140000}"/>
    <cellStyle name="_Style_Import loan Sep to Nov HSBC '09_Closing Stock of 31st August'10" xfId="2072" xr:uid="{00000000-0005-0000-0000-0000EA140000}"/>
    <cellStyle name="_Style_Import loan Sep to Nov HSBC '09_Copy of Fabrics Closing Stock of 09-10" xfId="2073" xr:uid="{00000000-0005-0000-0000-0000EB140000}"/>
    <cellStyle name="_Style_Import loan Sep to Nov HSBC '09_Financial Statement - EGMCL 30th  June'10(New)" xfId="2074" xr:uid="{00000000-0005-0000-0000-0000EC140000}"/>
    <cellStyle name="_Style_Import loan Sep to Nov HSBC '09_Financial Statement - EGMCL 30th Sep '2010" xfId="2075" xr:uid="{00000000-0005-0000-0000-0000ED140000}"/>
    <cellStyle name="_Style_Import loan Sep to Nov HSBC '09_Financial Statement - EGMCL dated 17.06.10" xfId="2076" xr:uid="{00000000-0005-0000-0000-0000EE140000}"/>
    <cellStyle name="_Style_Import loan Sep to Nov HSBC '09_Financial Statement - EGMCL May'10" xfId="2077" xr:uid="{00000000-0005-0000-0000-0000EF140000}"/>
    <cellStyle name="_Style_Import loan Sep to Nov HSBC '09_Import Register (Unit-1)" xfId="4054" xr:uid="{00000000-0005-0000-0000-0000F0140000}"/>
    <cellStyle name="_Style_Import loan Sep to Nov HSBC '09_Import Register (Unit-1) 2" xfId="4055" xr:uid="{00000000-0005-0000-0000-0000F1140000}"/>
    <cellStyle name="_Style_Import loan Sep to Nov HSBC '09_Summary OF Stock " xfId="2078" xr:uid="{00000000-0005-0000-0000-0000F2140000}"/>
    <cellStyle name="_Style_Import loan Sep to Nov HSBC '09_Summary OF Stock _Addition Fixed Assets" xfId="2079" xr:uid="{00000000-0005-0000-0000-0000F3140000}"/>
    <cellStyle name="_Style_Import loan Sep to Nov HSBC '09_Summary OF Stock _Book2" xfId="2080" xr:uid="{00000000-0005-0000-0000-0000F4140000}"/>
    <cellStyle name="_Style_Import loan Sep to Nov HSBC '09_Summary OF Stock _Closing Stock of 31st August'10" xfId="2081" xr:uid="{00000000-0005-0000-0000-0000F5140000}"/>
    <cellStyle name="_Style_Import loan Sep to Nov HSBC '09_Summary OF Stock _Copy of Fabrics Closing Stock of 09-10" xfId="2082" xr:uid="{00000000-0005-0000-0000-0000F6140000}"/>
    <cellStyle name="_Style_Import loan Sep to Nov HSBC '09_Summary OF Stock _Financial Statement - EGMCL 30th  June'10(New)" xfId="2083" xr:uid="{00000000-0005-0000-0000-0000F7140000}"/>
    <cellStyle name="_Style_Import loan Sep to Nov HSBC '09_Summary OF Stock _Financial Statement - EGMCL 30th Sep '2010" xfId="2084" xr:uid="{00000000-0005-0000-0000-0000F8140000}"/>
    <cellStyle name="_Style_Import loan Sep to Nov HSBC '09_Transit" xfId="2085" xr:uid="{00000000-0005-0000-0000-0000F9140000}"/>
    <cellStyle name="_Style_Import loan Sep to Nov HSBC '09_TrialBal 30th June '10-2" xfId="2086" xr:uid="{00000000-0005-0000-0000-0000FA140000}"/>
    <cellStyle name="_Style_Incentive  Budget Control August'09 " xfId="4056" xr:uid="{00000000-0005-0000-0000-0000FB140000}"/>
    <cellStyle name="_Style_Incentive  Budget Control August'09  2" xfId="4057" xr:uid="{00000000-0005-0000-0000-0000FC140000}"/>
    <cellStyle name="_Style_Interest - Jan' 09" xfId="4058" xr:uid="{00000000-0005-0000-0000-0000FD140000}"/>
    <cellStyle name="_Style_Interest - Jan' 09 2" xfId="8214" xr:uid="{00000000-0005-0000-0000-0000FE140000}"/>
    <cellStyle name="_Style_Interest - Jan' 09 3" xfId="8215" xr:uid="{00000000-0005-0000-0000-0000FF140000}"/>
    <cellStyle name="_Style_Limit Chart- CITI NA - July'10" xfId="2087" xr:uid="{00000000-0005-0000-0000-000000150000}"/>
    <cellStyle name="_Style_Limit Chart- CITI NA - June'10" xfId="2088" xr:uid="{00000000-0005-0000-0000-000001150000}"/>
    <cellStyle name="_Style_Limit Chart- CITI NA - October '09" xfId="2089" xr:uid="{00000000-0005-0000-0000-000002150000}"/>
    <cellStyle name="_Style_Limit Chart- CITI NA - October '09 2" xfId="4059" xr:uid="{00000000-0005-0000-0000-000003150000}"/>
    <cellStyle name="_Style_Limit Chart- CITI NA - October '09_Addition Fixed Assets" xfId="2090" xr:uid="{00000000-0005-0000-0000-000004150000}"/>
    <cellStyle name="_Style_Limit Chart- CITI NA - October '09_Book2" xfId="2091" xr:uid="{00000000-0005-0000-0000-000005150000}"/>
    <cellStyle name="_Style_Limit Chart- CITI NA - October '09_Closing Stock of 31st August'10" xfId="2092" xr:uid="{00000000-0005-0000-0000-000006150000}"/>
    <cellStyle name="_Style_Limit Chart- CITI NA - October '09_Copy of Fabrics Closing Stock of 09-10" xfId="2093" xr:uid="{00000000-0005-0000-0000-000007150000}"/>
    <cellStyle name="_Style_Limit Chart- CITI NA - October '09_Financial Statement - EGMCL 30th  June'10(New)" xfId="2094" xr:uid="{00000000-0005-0000-0000-000008150000}"/>
    <cellStyle name="_Style_Limit Chart- CITI NA - October '09_Financial Statement - EGMCL 30th Sep '2010" xfId="2095" xr:uid="{00000000-0005-0000-0000-000009150000}"/>
    <cellStyle name="_Style_Limit Chart- CITI NA - October '09_Financial Statement - EGMCL dated 17.06.10" xfId="2096" xr:uid="{00000000-0005-0000-0000-00000A150000}"/>
    <cellStyle name="_Style_Limit Chart- CITI NA - October '09_Financial Statement - EGMCL May'10" xfId="2097" xr:uid="{00000000-0005-0000-0000-00000B150000}"/>
    <cellStyle name="_Style_Limit Chart- CITI NA - October '09_Import Register (Unit-1)" xfId="4060" xr:uid="{00000000-0005-0000-0000-00000C150000}"/>
    <cellStyle name="_Style_Limit Chart- CITI NA - October '09_Import Register (Unit-1) 2" xfId="4061" xr:uid="{00000000-0005-0000-0000-00000D150000}"/>
    <cellStyle name="_Style_Limit Chart- CITI NA - October '09_Summary OF Stock " xfId="2098" xr:uid="{00000000-0005-0000-0000-00000E150000}"/>
    <cellStyle name="_Style_Limit Chart- CITI NA - October '09_Summary OF Stock _Addition Fixed Assets" xfId="2099" xr:uid="{00000000-0005-0000-0000-00000F150000}"/>
    <cellStyle name="_Style_Limit Chart- CITI NA - October '09_Summary OF Stock _Book2" xfId="2100" xr:uid="{00000000-0005-0000-0000-000010150000}"/>
    <cellStyle name="_Style_Limit Chart- CITI NA - October '09_Summary OF Stock _Closing Stock of 31st August'10" xfId="2101" xr:uid="{00000000-0005-0000-0000-000011150000}"/>
    <cellStyle name="_Style_Limit Chart- CITI NA - October '09_Summary OF Stock _Copy of Fabrics Closing Stock of 09-10" xfId="2102" xr:uid="{00000000-0005-0000-0000-000012150000}"/>
    <cellStyle name="_Style_Limit Chart- CITI NA - October '09_Summary OF Stock _Financial Statement - EGMCL 30th  June'10(New)" xfId="2103" xr:uid="{00000000-0005-0000-0000-000013150000}"/>
    <cellStyle name="_Style_Limit Chart- CITI NA - October '09_Summary OF Stock _Financial Statement - EGMCL 30th Sep '2010" xfId="2104" xr:uid="{00000000-0005-0000-0000-000014150000}"/>
    <cellStyle name="_Style_Limit Chart- CITI NA - October '09_Transit" xfId="2105" xr:uid="{00000000-0005-0000-0000-000015150000}"/>
    <cellStyle name="_Style_Limit Chart- CITI NA - October '09_TrialBal 30th June '10-2" xfId="2106" xr:uid="{00000000-0005-0000-0000-000016150000}"/>
    <cellStyle name="_Style_Limit Chart HSBC- APRIL'10" xfId="2107" xr:uid="{00000000-0005-0000-0000-000017150000}"/>
    <cellStyle name="_Style_Limit Chart HSBC- APRIL'10_Addition Fixed Assets" xfId="2108" xr:uid="{00000000-0005-0000-0000-000018150000}"/>
    <cellStyle name="_Style_Limit Chart HSBC- APRIL'10_Book2" xfId="2109" xr:uid="{00000000-0005-0000-0000-000019150000}"/>
    <cellStyle name="_Style_Limit Chart HSBC- APRIL'10_Closing Stock of 31st August'10" xfId="2110" xr:uid="{00000000-0005-0000-0000-00001A150000}"/>
    <cellStyle name="_Style_Limit Chart HSBC- APRIL'10_Copy of Fabrics Closing Stock of 09-10" xfId="2111" xr:uid="{00000000-0005-0000-0000-00001B150000}"/>
    <cellStyle name="_Style_Limit Chart HSBC- APRIL'10_Financial Statement - EGMCL 30th  June'10(New)" xfId="2112" xr:uid="{00000000-0005-0000-0000-00001C150000}"/>
    <cellStyle name="_Style_Limit Chart HSBC- APRIL'10_Financial Statement - EGMCL 30th Sep '2010" xfId="2113" xr:uid="{00000000-0005-0000-0000-00001D150000}"/>
    <cellStyle name="_Style_Limit Chart HSBC- APRIL'10_Financial Statement - EGMCL dated 17.06.10" xfId="2114" xr:uid="{00000000-0005-0000-0000-00001E150000}"/>
    <cellStyle name="_Style_Limit Chart HSBC- APRIL'10_Financial Statement - EGMCL May'10" xfId="2115" xr:uid="{00000000-0005-0000-0000-00001F150000}"/>
    <cellStyle name="_Style_Limit Chart HSBC- APRIL'10_Summary OF Stock " xfId="2116" xr:uid="{00000000-0005-0000-0000-000020150000}"/>
    <cellStyle name="_Style_Limit Chart HSBC- APRIL'10_Summary OF Stock _Addition Fixed Assets" xfId="2117" xr:uid="{00000000-0005-0000-0000-000021150000}"/>
    <cellStyle name="_Style_Limit Chart HSBC- APRIL'10_Summary OF Stock _Book2" xfId="2118" xr:uid="{00000000-0005-0000-0000-000022150000}"/>
    <cellStyle name="_Style_Limit Chart HSBC- APRIL'10_Summary OF Stock _Closing Stock of 31st August'10" xfId="2119" xr:uid="{00000000-0005-0000-0000-000023150000}"/>
    <cellStyle name="_Style_Limit Chart HSBC- APRIL'10_Summary OF Stock _Copy of Fabrics Closing Stock of 09-10" xfId="2120" xr:uid="{00000000-0005-0000-0000-000024150000}"/>
    <cellStyle name="_Style_Limit Chart HSBC- APRIL'10_Summary OF Stock _Financial Statement - EGMCL 30th  June'10(New)" xfId="2121" xr:uid="{00000000-0005-0000-0000-000025150000}"/>
    <cellStyle name="_Style_Limit Chart HSBC- APRIL'10_Summary OF Stock _Financial Statement - EGMCL 30th Sep '2010" xfId="2122" xr:uid="{00000000-0005-0000-0000-000026150000}"/>
    <cellStyle name="_Style_Limit Chart HSBC- APRIL'10_Summary Sheet " xfId="2123" xr:uid="{00000000-0005-0000-0000-000027150000}"/>
    <cellStyle name="_Style_Limit Chart HSBC- APRIL'10_Summary Sheet _Addition Fixed Assets" xfId="2124" xr:uid="{00000000-0005-0000-0000-000028150000}"/>
    <cellStyle name="_Style_Limit Chart HSBC- APRIL'10_Summary Sheet _Book2" xfId="2125" xr:uid="{00000000-0005-0000-0000-000029150000}"/>
    <cellStyle name="_Style_Limit Chart HSBC- APRIL'10_Summary Sheet _Closing Stock of 31st August'10" xfId="2126" xr:uid="{00000000-0005-0000-0000-00002A150000}"/>
    <cellStyle name="_Style_Limit Chart HSBC- APRIL'10_Summary Sheet _Copy of Fabrics Closing Stock of 09-10" xfId="2127" xr:uid="{00000000-0005-0000-0000-00002B150000}"/>
    <cellStyle name="_Style_Limit Chart HSBC- APRIL'10_Summary Sheet _Financial Statement - EGMCL 30th  June'10(New)" xfId="2128" xr:uid="{00000000-0005-0000-0000-00002C150000}"/>
    <cellStyle name="_Style_Limit Chart HSBC- APRIL'10_Summary Sheet _Financial Statement - EGMCL 30th Sep '2010" xfId="2129" xr:uid="{00000000-0005-0000-0000-00002D150000}"/>
    <cellStyle name="_Style_Limit Chart HSBC- APRIL'10_Summary Sheet _Financial Statement - EGMCL dated 17.06.10" xfId="2130" xr:uid="{00000000-0005-0000-0000-00002E150000}"/>
    <cellStyle name="_Style_Limit Chart HSBC- APRIL'10_Summary Sheet _Financial Statement - EGMCL May'10" xfId="2131" xr:uid="{00000000-0005-0000-0000-00002F150000}"/>
    <cellStyle name="_Style_Limit Chart HSBC- APRIL'10_Summary Sheet _Summary OF Stock " xfId="2132" xr:uid="{00000000-0005-0000-0000-000030150000}"/>
    <cellStyle name="_Style_Limit Chart HSBC- APRIL'10_Summary Sheet _TrialBal 30th June '10-2" xfId="2133" xr:uid="{00000000-0005-0000-0000-000031150000}"/>
    <cellStyle name="_Style_Limit Chart HSBC- APRIL'10_TrialBal 30th June '10-2" xfId="2134" xr:uid="{00000000-0005-0000-0000-000032150000}"/>
    <cellStyle name="_Style_Limit Chart HSBC- August '09" xfId="2135" xr:uid="{00000000-0005-0000-0000-000033150000}"/>
    <cellStyle name="_Style_Limit Chart HSBC- August '09 2" xfId="4062" xr:uid="{00000000-0005-0000-0000-000034150000}"/>
    <cellStyle name="_Style_Limit Chart HSBC- August '09_Addition Fixed Assets" xfId="2136" xr:uid="{00000000-0005-0000-0000-000035150000}"/>
    <cellStyle name="_Style_Limit Chart HSBC- August '09_Book2" xfId="2137" xr:uid="{00000000-0005-0000-0000-000036150000}"/>
    <cellStyle name="_Style_Limit Chart HSBC- August '09_Closing Stock of 31st August'10" xfId="2138" xr:uid="{00000000-0005-0000-0000-000037150000}"/>
    <cellStyle name="_Style_Limit Chart HSBC- August '09_Copy of Fabrics Closing Stock of 09-10" xfId="2139" xr:uid="{00000000-0005-0000-0000-000038150000}"/>
    <cellStyle name="_Style_Limit Chart HSBC- August '09_Financial Statement - EGMCL 30th  June'10(New)" xfId="2140" xr:uid="{00000000-0005-0000-0000-000039150000}"/>
    <cellStyle name="_Style_Limit Chart HSBC- August '09_Financial Statement - EGMCL 30th Sep '2010" xfId="2141" xr:uid="{00000000-0005-0000-0000-00003A150000}"/>
    <cellStyle name="_Style_Limit Chart HSBC- August '09_Financial Statement - EGMCL dated 17.06.10" xfId="2142" xr:uid="{00000000-0005-0000-0000-00003B150000}"/>
    <cellStyle name="_Style_Limit Chart HSBC- August '09_Financial Statement - EGMCL May'10" xfId="2143" xr:uid="{00000000-0005-0000-0000-00003C150000}"/>
    <cellStyle name="_Style_Limit Chart HSBC- August '09_Import Register (Unit-1)" xfId="4063" xr:uid="{00000000-0005-0000-0000-00003D150000}"/>
    <cellStyle name="_Style_Limit Chart HSBC- August '09_Import Register (Unit-1) 2" xfId="4064" xr:uid="{00000000-0005-0000-0000-00003E150000}"/>
    <cellStyle name="_Style_Limit Chart HSBC- August '09_Summary OF Stock " xfId="2144" xr:uid="{00000000-0005-0000-0000-00003F150000}"/>
    <cellStyle name="_Style_Limit Chart HSBC- August '09_Summary OF Stock _Addition Fixed Assets" xfId="2145" xr:uid="{00000000-0005-0000-0000-000040150000}"/>
    <cellStyle name="_Style_Limit Chart HSBC- August '09_Summary OF Stock _Book2" xfId="2146" xr:uid="{00000000-0005-0000-0000-000041150000}"/>
    <cellStyle name="_Style_Limit Chart HSBC- August '09_Summary OF Stock _Closing Stock of 31st August'10" xfId="2147" xr:uid="{00000000-0005-0000-0000-000042150000}"/>
    <cellStyle name="_Style_Limit Chart HSBC- August '09_Summary OF Stock _Copy of Fabrics Closing Stock of 09-10" xfId="2148" xr:uid="{00000000-0005-0000-0000-000043150000}"/>
    <cellStyle name="_Style_Limit Chart HSBC- August '09_Summary OF Stock _Financial Statement - EGMCL 30th  June'10(New)" xfId="2149" xr:uid="{00000000-0005-0000-0000-000044150000}"/>
    <cellStyle name="_Style_Limit Chart HSBC- August '09_Summary OF Stock _Financial Statement - EGMCL 30th Sep '2010" xfId="2150" xr:uid="{00000000-0005-0000-0000-000045150000}"/>
    <cellStyle name="_Style_Limit Chart HSBC- August '09_Summary Sheet " xfId="2151" xr:uid="{00000000-0005-0000-0000-000046150000}"/>
    <cellStyle name="_Style_Limit Chart HSBC- August '09_Summary Sheet _Addition Fixed Assets" xfId="2152" xr:uid="{00000000-0005-0000-0000-000047150000}"/>
    <cellStyle name="_Style_Limit Chart HSBC- August '09_Summary Sheet _Book2" xfId="2153" xr:uid="{00000000-0005-0000-0000-000048150000}"/>
    <cellStyle name="_Style_Limit Chart HSBC- August '09_Summary Sheet _Closing Stock of 31st August'10" xfId="2154" xr:uid="{00000000-0005-0000-0000-000049150000}"/>
    <cellStyle name="_Style_Limit Chart HSBC- August '09_Summary Sheet _Copy of Fabrics Closing Stock of 09-10" xfId="2155" xr:uid="{00000000-0005-0000-0000-00004A150000}"/>
    <cellStyle name="_Style_Limit Chart HSBC- August '09_Summary Sheet _Financial Statement - EGMCL 30th  June'10(New)" xfId="2156" xr:uid="{00000000-0005-0000-0000-00004B150000}"/>
    <cellStyle name="_Style_Limit Chart HSBC- August '09_Summary Sheet _Financial Statement - EGMCL 30th Sep '2010" xfId="2157" xr:uid="{00000000-0005-0000-0000-00004C150000}"/>
    <cellStyle name="_Style_Limit Chart HSBC- August '09_Summary Sheet _Financial Statement - EGMCL dated 17.06.10" xfId="2158" xr:uid="{00000000-0005-0000-0000-00004D150000}"/>
    <cellStyle name="_Style_Limit Chart HSBC- August '09_Summary Sheet _Financial Statement - EGMCL May'10" xfId="2159" xr:uid="{00000000-0005-0000-0000-00004E150000}"/>
    <cellStyle name="_Style_Limit Chart HSBC- August '09_Summary Sheet _Summary OF Stock " xfId="2160" xr:uid="{00000000-0005-0000-0000-00004F150000}"/>
    <cellStyle name="_Style_Limit Chart HSBC- August '09_Summary Sheet _TrialBal 30th June '10-2" xfId="2161" xr:uid="{00000000-0005-0000-0000-000050150000}"/>
    <cellStyle name="_Style_Limit Chart HSBC- August '09_Transit" xfId="2162" xr:uid="{00000000-0005-0000-0000-000051150000}"/>
    <cellStyle name="_Style_Limit Chart HSBC- August '09_Transit_Closing Stock of 31st August'10" xfId="2163" xr:uid="{00000000-0005-0000-0000-000052150000}"/>
    <cellStyle name="_Style_Limit Chart HSBC- August '09_TrialBal 30th June '10-2" xfId="2164" xr:uid="{00000000-0005-0000-0000-000053150000}"/>
    <cellStyle name="_Style_Limit Chart HSBC- Dec'09" xfId="4065" xr:uid="{00000000-0005-0000-0000-000054150000}"/>
    <cellStyle name="_Style_Limit Chart HSBC- Dec'09 2" xfId="4066" xr:uid="{00000000-0005-0000-0000-000055150000}"/>
    <cellStyle name="_Style_Limit Chart HSBC- Dec'09_Import Register (Unit-1)" xfId="4067" xr:uid="{00000000-0005-0000-0000-000056150000}"/>
    <cellStyle name="_Style_Limit Chart HSBC- Dec'09_Import Register (Unit-1) 2" xfId="4068" xr:uid="{00000000-0005-0000-0000-000057150000}"/>
    <cellStyle name="_Style_Limit Chart HSBC- Jan'10" xfId="4069" xr:uid="{00000000-0005-0000-0000-000058150000}"/>
    <cellStyle name="_Style_Limit Chart HSBC- July '09" xfId="2165" xr:uid="{00000000-0005-0000-0000-000059150000}"/>
    <cellStyle name="_Style_Limit Chart HSBC- July '09 2" xfId="4070" xr:uid="{00000000-0005-0000-0000-00005A150000}"/>
    <cellStyle name="_Style_Limit Chart HSBC- July '09_Addition Fixed Assets" xfId="2166" xr:uid="{00000000-0005-0000-0000-00005B150000}"/>
    <cellStyle name="_Style_Limit Chart HSBC- July '09_Book2" xfId="2167" xr:uid="{00000000-0005-0000-0000-00005C150000}"/>
    <cellStyle name="_Style_Limit Chart HSBC- July '09_Closing Stock of 31st August'10" xfId="2168" xr:uid="{00000000-0005-0000-0000-00005D150000}"/>
    <cellStyle name="_Style_Limit Chart HSBC- July '09_Copy of Fabrics Closing Stock of 09-10" xfId="2169" xr:uid="{00000000-0005-0000-0000-00005E150000}"/>
    <cellStyle name="_Style_Limit Chart HSBC- July '09_Financial Statement - EGMCL 30th  June'10(New)" xfId="2170" xr:uid="{00000000-0005-0000-0000-00005F150000}"/>
    <cellStyle name="_Style_Limit Chart HSBC- July '09_Financial Statement - EGMCL 30th Sep '2010" xfId="2171" xr:uid="{00000000-0005-0000-0000-000060150000}"/>
    <cellStyle name="_Style_Limit Chart HSBC- July '09_Financial Statement - EGMCL dated 17.06.10" xfId="2172" xr:uid="{00000000-0005-0000-0000-000061150000}"/>
    <cellStyle name="_Style_Limit Chart HSBC- July '09_Financial Statement - EGMCL May'10" xfId="2173" xr:uid="{00000000-0005-0000-0000-000062150000}"/>
    <cellStyle name="_Style_Limit Chart HSBC- July '09_Import Register (Unit-1)" xfId="4071" xr:uid="{00000000-0005-0000-0000-000063150000}"/>
    <cellStyle name="_Style_Limit Chart HSBC- July '09_Import Register (Unit-1) 2" xfId="4072" xr:uid="{00000000-0005-0000-0000-000064150000}"/>
    <cellStyle name="_Style_Limit Chart HSBC- July '09_Summary OF Stock " xfId="2174" xr:uid="{00000000-0005-0000-0000-000065150000}"/>
    <cellStyle name="_Style_Limit Chart HSBC- July '09_Summary OF Stock _Addition Fixed Assets" xfId="2175" xr:uid="{00000000-0005-0000-0000-000066150000}"/>
    <cellStyle name="_Style_Limit Chart HSBC- July '09_Summary OF Stock _Book2" xfId="2176" xr:uid="{00000000-0005-0000-0000-000067150000}"/>
    <cellStyle name="_Style_Limit Chart HSBC- July '09_Summary OF Stock _Closing Stock of 31st August'10" xfId="2177" xr:uid="{00000000-0005-0000-0000-000068150000}"/>
    <cellStyle name="_Style_Limit Chart HSBC- July '09_Summary OF Stock _Copy of Fabrics Closing Stock of 09-10" xfId="2178" xr:uid="{00000000-0005-0000-0000-000069150000}"/>
    <cellStyle name="_Style_Limit Chart HSBC- July '09_Summary OF Stock _Financial Statement - EGMCL 30th  June'10(New)" xfId="2179" xr:uid="{00000000-0005-0000-0000-00006A150000}"/>
    <cellStyle name="_Style_Limit Chart HSBC- July '09_Summary OF Stock _Financial Statement - EGMCL 30th Sep '2010" xfId="2180" xr:uid="{00000000-0005-0000-0000-00006B150000}"/>
    <cellStyle name="_Style_Limit Chart HSBC- July '09_Summary Sheet " xfId="2181" xr:uid="{00000000-0005-0000-0000-00006C150000}"/>
    <cellStyle name="_Style_Limit Chart HSBC- July '09_Summary Sheet _Addition Fixed Assets" xfId="2182" xr:uid="{00000000-0005-0000-0000-00006D150000}"/>
    <cellStyle name="_Style_Limit Chart HSBC- July '09_Summary Sheet _Book2" xfId="2183" xr:uid="{00000000-0005-0000-0000-00006E150000}"/>
    <cellStyle name="_Style_Limit Chart HSBC- July '09_Summary Sheet _Closing Stock of 31st August'10" xfId="2184" xr:uid="{00000000-0005-0000-0000-00006F150000}"/>
    <cellStyle name="_Style_Limit Chart HSBC- July '09_Summary Sheet _Copy of Fabrics Closing Stock of 09-10" xfId="2185" xr:uid="{00000000-0005-0000-0000-000070150000}"/>
    <cellStyle name="_Style_Limit Chart HSBC- July '09_Summary Sheet _Financial Statement - EGMCL 30th  June'10(New)" xfId="2186" xr:uid="{00000000-0005-0000-0000-000071150000}"/>
    <cellStyle name="_Style_Limit Chart HSBC- July '09_Summary Sheet _Financial Statement - EGMCL 30th Sep '2010" xfId="2187" xr:uid="{00000000-0005-0000-0000-000072150000}"/>
    <cellStyle name="_Style_Limit Chart HSBC- July '09_Summary Sheet _Financial Statement - EGMCL dated 17.06.10" xfId="2188" xr:uid="{00000000-0005-0000-0000-000073150000}"/>
    <cellStyle name="_Style_Limit Chart HSBC- July '09_Summary Sheet _Financial Statement - EGMCL May'10" xfId="2189" xr:uid="{00000000-0005-0000-0000-000074150000}"/>
    <cellStyle name="_Style_Limit Chart HSBC- July '09_Summary Sheet _Summary OF Stock " xfId="2190" xr:uid="{00000000-0005-0000-0000-000075150000}"/>
    <cellStyle name="_Style_Limit Chart HSBC- July '09_Summary Sheet _TrialBal 30th June '10-2" xfId="2191" xr:uid="{00000000-0005-0000-0000-000076150000}"/>
    <cellStyle name="_Style_Limit Chart HSBC- July '09_Transit" xfId="2192" xr:uid="{00000000-0005-0000-0000-000077150000}"/>
    <cellStyle name="_Style_Limit Chart HSBC- July '09_Transit_Closing Stock of 31st August'10" xfId="2193" xr:uid="{00000000-0005-0000-0000-000078150000}"/>
    <cellStyle name="_Style_Limit Chart HSBC- July '09_TrialBal 30th June '10-2" xfId="2194" xr:uid="{00000000-0005-0000-0000-000079150000}"/>
    <cellStyle name="_Style_Limit Chart HSBC- July'10" xfId="2195" xr:uid="{00000000-0005-0000-0000-00007A150000}"/>
    <cellStyle name="_Style_Limit Chart HSBC- July'10_Closing Stock of 31st August'10" xfId="2196" xr:uid="{00000000-0005-0000-0000-00007B150000}"/>
    <cellStyle name="_Style_Limit Chart HSBC- June '09" xfId="6845" xr:uid="{00000000-0005-0000-0000-00007C150000}"/>
    <cellStyle name="_Style_Limit Chart HSBC- June '09 2" xfId="7937" xr:uid="{00000000-0005-0000-0000-00007D150000}"/>
    <cellStyle name="_Style_Limit Chart HSBC- June '09_BANK POSITION FOR ALL BANK ( CITI, HSBC &amp; SCB )" xfId="6846" xr:uid="{00000000-0005-0000-0000-00007E150000}"/>
    <cellStyle name="_Style_Limit Chart HSBC- June '09_BANK POSITION FOR ALL BANK ( CITI, HSBC &amp; SCB ) 2" xfId="6847" xr:uid="{00000000-0005-0000-0000-00007F150000}"/>
    <cellStyle name="_Style_Limit Chart HSBC- June '09_BANK POSITION FOR ALL BANK ( CITI, HSBC &amp; SCB ) 3" xfId="6848" xr:uid="{00000000-0005-0000-0000-000080150000}"/>
    <cellStyle name="_Style_Limit Chart HSBC- June '09_BANK POSITION FOR ALL BANK ( CITI, HSBC &amp; SCB ) 4" xfId="6849" xr:uid="{00000000-0005-0000-0000-000081150000}"/>
    <cellStyle name="_Style_Limit Chart HSBC- June '09_BANK POSITION FOR ALL BANK ( CITI, HSBC &amp; SCB ) 5" xfId="6850" xr:uid="{00000000-0005-0000-0000-000082150000}"/>
    <cellStyle name="_Style_Limit Chart HSBC- June '09_BANK POSITION FOR ALL BANK ( CITI, HSBC &amp; SCB )_Copy of HSBC MOB  Month of April ,2012 ( Final )" xfId="7938" xr:uid="{00000000-0005-0000-0000-000083150000}"/>
    <cellStyle name="_Style_Limit Chart HSBC- June '09_BANK POSITION FOR ALL BANK ( CITI, HSBC &amp; SCB )_Copy of HSBC MOB  Month of April ,2012 ( Final ) 2" xfId="7939" xr:uid="{00000000-0005-0000-0000-000084150000}"/>
    <cellStyle name="_Style_Limit Chart HSBC- June '09_BANK POSITION FOR ALL BANK ( CITI, HSBC &amp; SCB )_SCB MOB Month Of May  ,2012 - ( Final )" xfId="7940" xr:uid="{00000000-0005-0000-0000-000085150000}"/>
    <cellStyle name="_Style_Limit Chart HSBC- June '09_BANK POSITION FOR ALL BANK ( CITI, HSBC &amp; SCB )_SCB MOB Month Of May  ,2012 - ( Final ) 2" xfId="7941" xr:uid="{00000000-0005-0000-0000-000086150000}"/>
    <cellStyle name="_Style_Limit Chart HSBC- June '09_BANK POSITION FOR ALL BANK ( CITI, HSBC , SCB &amp; EBL )" xfId="6851" xr:uid="{00000000-0005-0000-0000-000087150000}"/>
    <cellStyle name="_Style_Limit Chart HSBC- June '09_BANK POSITION FOR ALL BANK ( CITI, HSBC , SCB &amp; EBL ) 2" xfId="7942" xr:uid="{00000000-0005-0000-0000-000088150000}"/>
    <cellStyle name="_Style_Limit Chart HSBC- June '09_BANK POSITION FOR ALL BANK ( CITI, HSBC , SCB &amp; EBL )_Copy of HSBC MOB  Month of April ,2012 ( Final )" xfId="7943" xr:uid="{00000000-0005-0000-0000-000089150000}"/>
    <cellStyle name="_Style_Limit Chart HSBC- June '09_BANK POSITION FOR ALL BANK ( CITI, HSBC , SCB &amp; EBL )_Copy of HSBC MOB  Month of April ,2012 ( Final ) 2" xfId="7944" xr:uid="{00000000-0005-0000-0000-00008A150000}"/>
    <cellStyle name="_Style_Limit Chart HSBC- June '09_BANK POSITION FOR ALL BANK ( CITI, HSBC , SCB &amp; EBL )_SCB MOB Month Of May  ,2012 - ( Final )" xfId="7945" xr:uid="{00000000-0005-0000-0000-00008B150000}"/>
    <cellStyle name="_Style_Limit Chart HSBC- June '09_BANK POSITION FOR ALL BANK ( CITI, HSBC , SCB &amp; EBL )_SCB MOB Month Of May  ,2012 - ( Final ) 2" xfId="7946" xr:uid="{00000000-0005-0000-0000-00008C150000}"/>
    <cellStyle name="_Style_Limit Chart HSBC- June '09_Citi MOB - June, 2011 ( Final )- REVISED" xfId="6852" xr:uid="{00000000-0005-0000-0000-00008D150000}"/>
    <cellStyle name="_Style_Limit Chart HSBC- June '09_CITI MOB  Month of December 2011- Final" xfId="6853" xr:uid="{00000000-0005-0000-0000-00008E150000}"/>
    <cellStyle name="_Style_Limit Chart HSBC- June '09_EGMCL-FUND-PLAN-CITI" xfId="6854" xr:uid="{00000000-0005-0000-0000-00008F150000}"/>
    <cellStyle name="_Style_Limit Chart HSBC- June '09_EGMCL-FUND-PLAN-CITI -1" xfId="6855" xr:uid="{00000000-0005-0000-0000-000090150000}"/>
    <cellStyle name="_Style_Limit Chart HSBC- June '09_EGMCL-FUND-PLAN-CITI -1 2" xfId="6856" xr:uid="{00000000-0005-0000-0000-000091150000}"/>
    <cellStyle name="_Style_Limit Chart HSBC- June '09_EGMCL-FUND-PLAN-CITI -1 3" xfId="6857" xr:uid="{00000000-0005-0000-0000-000092150000}"/>
    <cellStyle name="_Style_Limit Chart HSBC- June '09_EGMCL-FUND-PLAN-CITI_1" xfId="6858" xr:uid="{00000000-0005-0000-0000-000093150000}"/>
    <cellStyle name="_Style_Limit Chart HSBC- June '09_EGMCL-FUND-PLAN-CITI_1 2" xfId="6859" xr:uid="{00000000-0005-0000-0000-000094150000}"/>
    <cellStyle name="_Style_Limit Chart HSBC- June '09_EGMCL-FUND-PLAN-CITI_1 3" xfId="6860" xr:uid="{00000000-0005-0000-0000-000095150000}"/>
    <cellStyle name="_Style_Limit Chart HSBC- June '09_EGMCL-FUND-PLAN-CITI_Citi MOB - June, 2011 ( Final )- REVISED" xfId="6861" xr:uid="{00000000-0005-0000-0000-000096150000}"/>
    <cellStyle name="_Style_Limit Chart HSBC- June '09_June Export" xfId="6862" xr:uid="{00000000-0005-0000-0000-000097150000}"/>
    <cellStyle name="_Style_Limit Chart HSBC- June '09_June Export 2" xfId="6863" xr:uid="{00000000-0005-0000-0000-000098150000}"/>
    <cellStyle name="_Style_Limit Chart HSBC- June '09_June Export 3" xfId="6864" xr:uid="{00000000-0005-0000-0000-000099150000}"/>
    <cellStyle name="_Style_Limit Chart HSBC- June '09_June Export 4" xfId="6865" xr:uid="{00000000-0005-0000-0000-00009A150000}"/>
    <cellStyle name="_Style_Limit Chart HSBC- June '09_June Export 5" xfId="6866" xr:uid="{00000000-0005-0000-0000-00009B150000}"/>
    <cellStyle name="_Style_Limit Chart HSBC- June '09_June Export_Copy of HSBC MOB  Month of April ,2012 ( Final )" xfId="7947" xr:uid="{00000000-0005-0000-0000-00009C150000}"/>
    <cellStyle name="_Style_Limit Chart HSBC- June '09_June Export_Copy of HSBC MOB  Month of April ,2012 ( Final ) 2" xfId="7948" xr:uid="{00000000-0005-0000-0000-00009D150000}"/>
    <cellStyle name="_Style_Limit Chart HSBC- June '09_June Export_SCB MOB Month Of May  ,2012 - ( Final )" xfId="7949" xr:uid="{00000000-0005-0000-0000-00009E150000}"/>
    <cellStyle name="_Style_Limit Chart HSBC- June '09_June Export_SCB MOB Month Of May  ,2012 - ( Final ) 2" xfId="7950" xr:uid="{00000000-0005-0000-0000-00009F150000}"/>
    <cellStyle name="_Style_Limit Chart HSBC- June '09_June Import" xfId="6867" xr:uid="{00000000-0005-0000-0000-0000A0150000}"/>
    <cellStyle name="_Style_Limit Chart HSBC- June '09_June Import 2" xfId="6868" xr:uid="{00000000-0005-0000-0000-0000A1150000}"/>
    <cellStyle name="_Style_Limit Chart HSBC- June '09_June Import 3" xfId="6869" xr:uid="{00000000-0005-0000-0000-0000A2150000}"/>
    <cellStyle name="_Style_Limit Chart HSBC- June '09_June Import 4" xfId="6870" xr:uid="{00000000-0005-0000-0000-0000A3150000}"/>
    <cellStyle name="_Style_Limit Chart HSBC- June '09_June Import 5" xfId="6871" xr:uid="{00000000-0005-0000-0000-0000A4150000}"/>
    <cellStyle name="_Style_Limit Chart HSBC- June '09_June Import_Copy of HSBC MOB  Month of April ,2012 ( Final )" xfId="7951" xr:uid="{00000000-0005-0000-0000-0000A5150000}"/>
    <cellStyle name="_Style_Limit Chart HSBC- June '09_June Import_Copy of HSBC MOB  Month of April ,2012 ( Final ) 2" xfId="7952" xr:uid="{00000000-0005-0000-0000-0000A6150000}"/>
    <cellStyle name="_Style_Limit Chart HSBC- June '09_June Import_SCB MOB Month Of May  ,2012 - ( Final )" xfId="7953" xr:uid="{00000000-0005-0000-0000-0000A7150000}"/>
    <cellStyle name="_Style_Limit Chart HSBC- June '09_June Import_SCB MOB Month Of May  ,2012 - ( Final ) 2" xfId="7954" xr:uid="{00000000-0005-0000-0000-0000A8150000}"/>
    <cellStyle name="_Style_Limit Chart HSBC- June'10" xfId="4073" xr:uid="{00000000-0005-0000-0000-0000A9150000}"/>
    <cellStyle name="_Style_Limit Chart HSBC- MARCH'10" xfId="4074" xr:uid="{00000000-0005-0000-0000-0000AA150000}"/>
    <cellStyle name="_Style_Limit Chart HSBC- MAY'10" xfId="4075" xr:uid="{00000000-0005-0000-0000-0000AB150000}"/>
    <cellStyle name="_Style_Limit Chart HSBC- October '09" xfId="2197" xr:uid="{00000000-0005-0000-0000-0000AC150000}"/>
    <cellStyle name="_Style_Limit Chart HSBC- October '09 2" xfId="4076" xr:uid="{00000000-0005-0000-0000-0000AD150000}"/>
    <cellStyle name="_Style_Limit Chart HSBC- October '09_Addition Fixed Assets" xfId="2198" xr:uid="{00000000-0005-0000-0000-0000AE150000}"/>
    <cellStyle name="_Style_Limit Chart HSBC- October '09_Book2" xfId="2199" xr:uid="{00000000-0005-0000-0000-0000AF150000}"/>
    <cellStyle name="_Style_Limit Chart HSBC- October '09_Closing Stock of 31st August'10" xfId="2200" xr:uid="{00000000-0005-0000-0000-0000B0150000}"/>
    <cellStyle name="_Style_Limit Chart HSBC- October '09_Copy of Fabrics Closing Stock of 09-10" xfId="2201" xr:uid="{00000000-0005-0000-0000-0000B1150000}"/>
    <cellStyle name="_Style_Limit Chart HSBC- October '09_Financial Statement - EGMCL 30th  June'10(New)" xfId="2202" xr:uid="{00000000-0005-0000-0000-0000B2150000}"/>
    <cellStyle name="_Style_Limit Chart HSBC- October '09_Financial Statement - EGMCL 30th Sep '2010" xfId="2203" xr:uid="{00000000-0005-0000-0000-0000B3150000}"/>
    <cellStyle name="_Style_Limit Chart HSBC- October '09_Financial Statement - EGMCL dated 17.06.10" xfId="2204" xr:uid="{00000000-0005-0000-0000-0000B4150000}"/>
    <cellStyle name="_Style_Limit Chart HSBC- October '09_Financial Statement - EGMCL May'10" xfId="2205" xr:uid="{00000000-0005-0000-0000-0000B5150000}"/>
    <cellStyle name="_Style_Limit Chart HSBC- October '09_Import Register (Unit-1)" xfId="4077" xr:uid="{00000000-0005-0000-0000-0000B6150000}"/>
    <cellStyle name="_Style_Limit Chart HSBC- October '09_Import Register (Unit-1) 2" xfId="4078" xr:uid="{00000000-0005-0000-0000-0000B7150000}"/>
    <cellStyle name="_Style_Limit Chart HSBC- October '09_Summary OF Stock " xfId="2206" xr:uid="{00000000-0005-0000-0000-0000B8150000}"/>
    <cellStyle name="_Style_Limit Chart HSBC- October '09_Summary OF Stock _Addition Fixed Assets" xfId="2207" xr:uid="{00000000-0005-0000-0000-0000B9150000}"/>
    <cellStyle name="_Style_Limit Chart HSBC- October '09_Summary OF Stock _Book2" xfId="2208" xr:uid="{00000000-0005-0000-0000-0000BA150000}"/>
    <cellStyle name="_Style_Limit Chart HSBC- October '09_Summary OF Stock _Closing Stock of 31st August'10" xfId="2209" xr:uid="{00000000-0005-0000-0000-0000BB150000}"/>
    <cellStyle name="_Style_Limit Chart HSBC- October '09_Summary OF Stock _Copy of Fabrics Closing Stock of 09-10" xfId="2210" xr:uid="{00000000-0005-0000-0000-0000BC150000}"/>
    <cellStyle name="_Style_Limit Chart HSBC- October '09_Summary OF Stock _Financial Statement - EGMCL 30th  June'10(New)" xfId="2211" xr:uid="{00000000-0005-0000-0000-0000BD150000}"/>
    <cellStyle name="_Style_Limit Chart HSBC- October '09_Summary OF Stock _Financial Statement - EGMCL 30th Sep '2010" xfId="2212" xr:uid="{00000000-0005-0000-0000-0000BE150000}"/>
    <cellStyle name="_Style_Limit Chart HSBC- October '09_Summary Sheet " xfId="2213" xr:uid="{00000000-0005-0000-0000-0000BF150000}"/>
    <cellStyle name="_Style_Limit Chart HSBC- October '09_Summary Sheet _Addition Fixed Assets" xfId="2214" xr:uid="{00000000-0005-0000-0000-0000C0150000}"/>
    <cellStyle name="_Style_Limit Chart HSBC- October '09_Summary Sheet _Book2" xfId="2215" xr:uid="{00000000-0005-0000-0000-0000C1150000}"/>
    <cellStyle name="_Style_Limit Chart HSBC- October '09_Summary Sheet _Closing Stock of 31st August'10" xfId="2216" xr:uid="{00000000-0005-0000-0000-0000C2150000}"/>
    <cellStyle name="_Style_Limit Chart HSBC- October '09_Summary Sheet _Copy of Fabrics Closing Stock of 09-10" xfId="2217" xr:uid="{00000000-0005-0000-0000-0000C3150000}"/>
    <cellStyle name="_Style_Limit Chart HSBC- October '09_Summary Sheet _Financial Statement - EGMCL 30th  June'10(New)" xfId="2218" xr:uid="{00000000-0005-0000-0000-0000C4150000}"/>
    <cellStyle name="_Style_Limit Chart HSBC- October '09_Summary Sheet _Financial Statement - EGMCL 30th Sep '2010" xfId="2219" xr:uid="{00000000-0005-0000-0000-0000C5150000}"/>
    <cellStyle name="_Style_Limit Chart HSBC- October '09_Summary Sheet _Financial Statement - EGMCL dated 17.06.10" xfId="2220" xr:uid="{00000000-0005-0000-0000-0000C6150000}"/>
    <cellStyle name="_Style_Limit Chart HSBC- October '09_Summary Sheet _Financial Statement - EGMCL May'10" xfId="2221" xr:uid="{00000000-0005-0000-0000-0000C7150000}"/>
    <cellStyle name="_Style_Limit Chart HSBC- October '09_Summary Sheet _Summary OF Stock " xfId="2222" xr:uid="{00000000-0005-0000-0000-0000C8150000}"/>
    <cellStyle name="_Style_Limit Chart HSBC- October '09_Summary Sheet _TrialBal 30th June '10-2" xfId="2223" xr:uid="{00000000-0005-0000-0000-0000C9150000}"/>
    <cellStyle name="_Style_Limit Chart HSBC- October '09_Transit" xfId="2224" xr:uid="{00000000-0005-0000-0000-0000CA150000}"/>
    <cellStyle name="_Style_Limit Chart HSBC- October '09_Transit_Closing Stock of 31st August'10" xfId="2225" xr:uid="{00000000-0005-0000-0000-0000CB150000}"/>
    <cellStyle name="_Style_Limit Chart HSBC- October '09_TrialBal 30th June '10-2" xfId="2226" xr:uid="{00000000-0005-0000-0000-0000CC150000}"/>
    <cellStyle name="_Style_Limit Chart HSBC-April '09" xfId="2227" xr:uid="{00000000-0005-0000-0000-0000CD150000}"/>
    <cellStyle name="_Style_Limit Chart HSBC-April '09 2" xfId="4079" xr:uid="{00000000-0005-0000-0000-0000CE150000}"/>
    <cellStyle name="_Style_Limit Chart HSBC-April '09_Addition Fixed Assets" xfId="2228" xr:uid="{00000000-0005-0000-0000-0000CF150000}"/>
    <cellStyle name="_Style_Limit Chart HSBC-April '09_Book2" xfId="2229" xr:uid="{00000000-0005-0000-0000-0000D0150000}"/>
    <cellStyle name="_Style_Limit Chart HSBC-April '09_Closing Stock of 31st August'10" xfId="2230" xr:uid="{00000000-0005-0000-0000-0000D1150000}"/>
    <cellStyle name="_Style_Limit Chart HSBC-April '09_Copy of Fabrics Closing Stock of 09-10" xfId="2231" xr:uid="{00000000-0005-0000-0000-0000D2150000}"/>
    <cellStyle name="_Style_Limit Chart HSBC-April '09_Financial Statement - EGMCL 30th  June'10(New)" xfId="2232" xr:uid="{00000000-0005-0000-0000-0000D3150000}"/>
    <cellStyle name="_Style_Limit Chart HSBC-April '09_Financial Statement - EGMCL 30th Sep '2010" xfId="2233" xr:uid="{00000000-0005-0000-0000-0000D4150000}"/>
    <cellStyle name="_Style_Limit Chart HSBC-April '09_Financial Statement - EGMCL dated 17.06.10" xfId="2234" xr:uid="{00000000-0005-0000-0000-0000D5150000}"/>
    <cellStyle name="_Style_Limit Chart HSBC-April '09_Financial Statement - EGMCL May'10" xfId="2235" xr:uid="{00000000-0005-0000-0000-0000D6150000}"/>
    <cellStyle name="_Style_Limit Chart HSBC-April '09_Import Register (Unit-1)" xfId="4080" xr:uid="{00000000-0005-0000-0000-0000D7150000}"/>
    <cellStyle name="_Style_Limit Chart HSBC-April '09_Import Register (Unit-1) 2" xfId="4081" xr:uid="{00000000-0005-0000-0000-0000D8150000}"/>
    <cellStyle name="_Style_Limit Chart HSBC-April '09_Summary OF Stock " xfId="2236" xr:uid="{00000000-0005-0000-0000-0000D9150000}"/>
    <cellStyle name="_Style_Limit Chart HSBC-April '09_Summary OF Stock _Addition Fixed Assets" xfId="2237" xr:uid="{00000000-0005-0000-0000-0000DA150000}"/>
    <cellStyle name="_Style_Limit Chart HSBC-April '09_Summary OF Stock _Book2" xfId="2238" xr:uid="{00000000-0005-0000-0000-0000DB150000}"/>
    <cellStyle name="_Style_Limit Chart HSBC-April '09_Summary OF Stock _Closing Stock of 31st August'10" xfId="2239" xr:uid="{00000000-0005-0000-0000-0000DC150000}"/>
    <cellStyle name="_Style_Limit Chart HSBC-April '09_Summary OF Stock _Copy of Fabrics Closing Stock of 09-10" xfId="2240" xr:uid="{00000000-0005-0000-0000-0000DD150000}"/>
    <cellStyle name="_Style_Limit Chart HSBC-April '09_Summary OF Stock _Financial Statement - EGMCL 30th  June'10(New)" xfId="2241" xr:uid="{00000000-0005-0000-0000-0000DE150000}"/>
    <cellStyle name="_Style_Limit Chart HSBC-April '09_Summary OF Stock _Financial Statement - EGMCL 30th Sep '2010" xfId="2242" xr:uid="{00000000-0005-0000-0000-0000DF150000}"/>
    <cellStyle name="_Style_Limit Chart HSBC-April '09_Summary Sheet " xfId="2243" xr:uid="{00000000-0005-0000-0000-0000E0150000}"/>
    <cellStyle name="_Style_Limit Chart HSBC-April '09_Summary Sheet _Addition Fixed Assets" xfId="2244" xr:uid="{00000000-0005-0000-0000-0000E1150000}"/>
    <cellStyle name="_Style_Limit Chart HSBC-April '09_Summary Sheet _Book2" xfId="2245" xr:uid="{00000000-0005-0000-0000-0000E2150000}"/>
    <cellStyle name="_Style_Limit Chart HSBC-April '09_Summary Sheet _Closing Stock of 31st August'10" xfId="2246" xr:uid="{00000000-0005-0000-0000-0000E3150000}"/>
    <cellStyle name="_Style_Limit Chart HSBC-April '09_Summary Sheet _Copy of Fabrics Closing Stock of 09-10" xfId="2247" xr:uid="{00000000-0005-0000-0000-0000E4150000}"/>
    <cellStyle name="_Style_Limit Chart HSBC-April '09_Summary Sheet _Financial Statement - EGMCL 30th  June'10(New)" xfId="2248" xr:uid="{00000000-0005-0000-0000-0000E5150000}"/>
    <cellStyle name="_Style_Limit Chart HSBC-April '09_Summary Sheet _Financial Statement - EGMCL 30th Sep '2010" xfId="2249" xr:uid="{00000000-0005-0000-0000-0000E6150000}"/>
    <cellStyle name="_Style_Limit Chart HSBC-April '09_Summary Sheet _Financial Statement - EGMCL dated 17.06.10" xfId="2250" xr:uid="{00000000-0005-0000-0000-0000E7150000}"/>
    <cellStyle name="_Style_Limit Chart HSBC-April '09_Summary Sheet _Financial Statement - EGMCL May'10" xfId="2251" xr:uid="{00000000-0005-0000-0000-0000E8150000}"/>
    <cellStyle name="_Style_Limit Chart HSBC-April '09_Summary Sheet _Summary OF Stock " xfId="2252" xr:uid="{00000000-0005-0000-0000-0000E9150000}"/>
    <cellStyle name="_Style_Limit Chart HSBC-April '09_Summary Sheet _TrialBal 30th June '10-2" xfId="2253" xr:uid="{00000000-0005-0000-0000-0000EA150000}"/>
    <cellStyle name="_Style_Limit Chart HSBC-April '09_Transit" xfId="2254" xr:uid="{00000000-0005-0000-0000-0000EB150000}"/>
    <cellStyle name="_Style_Limit Chart HSBC-April '09_Transit_Closing Stock of 31st August'10" xfId="2255" xr:uid="{00000000-0005-0000-0000-0000EC150000}"/>
    <cellStyle name="_Style_Limit Chart HSBC-April '09_TrialBal 30th June '10-2" xfId="2256" xr:uid="{00000000-0005-0000-0000-0000ED150000}"/>
    <cellStyle name="_Style_Limit Chart HSBC-MAY '09" xfId="2257" xr:uid="{00000000-0005-0000-0000-0000EE150000}"/>
    <cellStyle name="_Style_Limit Chart HSBC-MAY '09 2" xfId="4082" xr:uid="{00000000-0005-0000-0000-0000EF150000}"/>
    <cellStyle name="_Style_Limit Chart HSBC-MAY '09_Addition Fixed Assets" xfId="2258" xr:uid="{00000000-0005-0000-0000-0000F0150000}"/>
    <cellStyle name="_Style_Limit Chart HSBC-MAY '09_Book2" xfId="2259" xr:uid="{00000000-0005-0000-0000-0000F1150000}"/>
    <cellStyle name="_Style_Limit Chart HSBC-MAY '09_Closing Stock of 31st August'10" xfId="2260" xr:uid="{00000000-0005-0000-0000-0000F2150000}"/>
    <cellStyle name="_Style_Limit Chart HSBC-MAY '09_Copy of Fabrics Closing Stock of 09-10" xfId="2261" xr:uid="{00000000-0005-0000-0000-0000F3150000}"/>
    <cellStyle name="_Style_Limit Chart HSBC-MAY '09_Financial Statement - EGMCL 30th  June'10(New)" xfId="2262" xr:uid="{00000000-0005-0000-0000-0000F4150000}"/>
    <cellStyle name="_Style_Limit Chart HSBC-MAY '09_Financial Statement - EGMCL 30th Sep '2010" xfId="2263" xr:uid="{00000000-0005-0000-0000-0000F5150000}"/>
    <cellStyle name="_Style_Limit Chart HSBC-MAY '09_Financial Statement - EGMCL dated 17.06.10" xfId="2264" xr:uid="{00000000-0005-0000-0000-0000F6150000}"/>
    <cellStyle name="_Style_Limit Chart HSBC-MAY '09_Financial Statement - EGMCL May'10" xfId="2265" xr:uid="{00000000-0005-0000-0000-0000F7150000}"/>
    <cellStyle name="_Style_Limit Chart HSBC-MAY '09_Import Register (Unit-1)" xfId="4083" xr:uid="{00000000-0005-0000-0000-0000F8150000}"/>
    <cellStyle name="_Style_Limit Chart HSBC-MAY '09_Import Register (Unit-1) 2" xfId="4084" xr:uid="{00000000-0005-0000-0000-0000F9150000}"/>
    <cellStyle name="_Style_Limit Chart HSBC-MAY '09_Summary OF Stock " xfId="2266" xr:uid="{00000000-0005-0000-0000-0000FA150000}"/>
    <cellStyle name="_Style_Limit Chart HSBC-MAY '09_Summary OF Stock _Addition Fixed Assets" xfId="2267" xr:uid="{00000000-0005-0000-0000-0000FB150000}"/>
    <cellStyle name="_Style_Limit Chart HSBC-MAY '09_Summary OF Stock _Book2" xfId="2268" xr:uid="{00000000-0005-0000-0000-0000FC150000}"/>
    <cellStyle name="_Style_Limit Chart HSBC-MAY '09_Summary OF Stock _Closing Stock of 31st August'10" xfId="2269" xr:uid="{00000000-0005-0000-0000-0000FD150000}"/>
    <cellStyle name="_Style_Limit Chart HSBC-MAY '09_Summary OF Stock _Copy of Fabrics Closing Stock of 09-10" xfId="2270" xr:uid="{00000000-0005-0000-0000-0000FE150000}"/>
    <cellStyle name="_Style_Limit Chart HSBC-MAY '09_Summary OF Stock _Financial Statement - EGMCL 30th  June'10(New)" xfId="2271" xr:uid="{00000000-0005-0000-0000-0000FF150000}"/>
    <cellStyle name="_Style_Limit Chart HSBC-MAY '09_Summary OF Stock _Financial Statement - EGMCL 30th Sep '2010" xfId="2272" xr:uid="{00000000-0005-0000-0000-000000160000}"/>
    <cellStyle name="_Style_Limit Chart HSBC-MAY '09_Summary Sheet " xfId="2273" xr:uid="{00000000-0005-0000-0000-000001160000}"/>
    <cellStyle name="_Style_Limit Chart HSBC-MAY '09_Summary Sheet _Addition Fixed Assets" xfId="2274" xr:uid="{00000000-0005-0000-0000-000002160000}"/>
    <cellStyle name="_Style_Limit Chart HSBC-MAY '09_Summary Sheet _Book2" xfId="2275" xr:uid="{00000000-0005-0000-0000-000003160000}"/>
    <cellStyle name="_Style_Limit Chart HSBC-MAY '09_Summary Sheet _Closing Stock of 31st August'10" xfId="2276" xr:uid="{00000000-0005-0000-0000-000004160000}"/>
    <cellStyle name="_Style_Limit Chart HSBC-MAY '09_Summary Sheet _Copy of Fabrics Closing Stock of 09-10" xfId="2277" xr:uid="{00000000-0005-0000-0000-000005160000}"/>
    <cellStyle name="_Style_Limit Chart HSBC-MAY '09_Summary Sheet _Financial Statement - EGMCL 30th  June'10(New)" xfId="2278" xr:uid="{00000000-0005-0000-0000-000006160000}"/>
    <cellStyle name="_Style_Limit Chart HSBC-MAY '09_Summary Sheet _Financial Statement - EGMCL 30th Sep '2010" xfId="2279" xr:uid="{00000000-0005-0000-0000-000007160000}"/>
    <cellStyle name="_Style_Limit Chart HSBC-MAY '09_Summary Sheet _Financial Statement - EGMCL dated 17.06.10" xfId="2280" xr:uid="{00000000-0005-0000-0000-000008160000}"/>
    <cellStyle name="_Style_Limit Chart HSBC-MAY '09_Summary Sheet _Financial Statement - EGMCL May'10" xfId="2281" xr:uid="{00000000-0005-0000-0000-000009160000}"/>
    <cellStyle name="_Style_Limit Chart HSBC-MAY '09_Summary Sheet _Summary OF Stock " xfId="2282" xr:uid="{00000000-0005-0000-0000-00000A160000}"/>
    <cellStyle name="_Style_Limit Chart HSBC-MAY '09_Summary Sheet _TrialBal 30th June '10-2" xfId="2283" xr:uid="{00000000-0005-0000-0000-00000B160000}"/>
    <cellStyle name="_Style_Limit Chart HSBC-MAY '09_Transit" xfId="2284" xr:uid="{00000000-0005-0000-0000-00000C160000}"/>
    <cellStyle name="_Style_Limit Chart HSBC-MAY '09_Transit_Closing Stock of 31st August'10" xfId="2285" xr:uid="{00000000-0005-0000-0000-00000D160000}"/>
    <cellStyle name="_Style_Limit Chart HSBC-MAY '09_TrialBal 30th June '10-2" xfId="2286" xr:uid="{00000000-0005-0000-0000-00000E160000}"/>
    <cellStyle name="_Style_limit status-  March '09" xfId="2287" xr:uid="{00000000-0005-0000-0000-00000F160000}"/>
    <cellStyle name="_Style_limit status-  March '09 2" xfId="4085" xr:uid="{00000000-0005-0000-0000-000010160000}"/>
    <cellStyle name="_Style_limit status-  March '09_1" xfId="2288" xr:uid="{00000000-0005-0000-0000-000011160000}"/>
    <cellStyle name="_Style_limit status-  March '09_1 2" xfId="4086" xr:uid="{00000000-0005-0000-0000-000012160000}"/>
    <cellStyle name="_Style_limit status-  March '09_1_Addition Fixed Assets" xfId="2289" xr:uid="{00000000-0005-0000-0000-000013160000}"/>
    <cellStyle name="_Style_limit status-  March '09_1_BANK POSITION FOR ALL BANK ( CITI, HSBC &amp; SCB )" xfId="6872" xr:uid="{00000000-0005-0000-0000-000014160000}"/>
    <cellStyle name="_Style_limit status-  March '09_1_BANK POSITION FOR ALL BANK ( CITI, HSBC &amp; SCB ) 2" xfId="6873" xr:uid="{00000000-0005-0000-0000-000015160000}"/>
    <cellStyle name="_Style_limit status-  March '09_1_BANK POSITION FOR ALL BANK ( CITI, HSBC &amp; SCB ) 3" xfId="6874" xr:uid="{00000000-0005-0000-0000-000016160000}"/>
    <cellStyle name="_Style_limit status-  March '09_1_BANK POSITION FOR ALL BANK ( CITI, HSBC , SCB &amp; EBL )" xfId="6875" xr:uid="{00000000-0005-0000-0000-000017160000}"/>
    <cellStyle name="_Style_limit status-  March '09_1_BANK POSITION FOR ALL BANK ( CITI, HSBC , SCB &amp; EBL ) 2" xfId="7955" xr:uid="{00000000-0005-0000-0000-000018160000}"/>
    <cellStyle name="_Style_limit status-  March '09_1_Book2" xfId="2290" xr:uid="{00000000-0005-0000-0000-000019160000}"/>
    <cellStyle name="_Style_limit status-  March '09_1_Citi MOB - June, 2011 ( Final )- REVISED" xfId="6876" xr:uid="{00000000-0005-0000-0000-00001A160000}"/>
    <cellStyle name="_Style_limit status-  March '09_1_CITI MOB  Month of December 2011- Final" xfId="6877" xr:uid="{00000000-0005-0000-0000-00001B160000}"/>
    <cellStyle name="_Style_limit status-  March '09_1_Closing Stock of 31st August'10" xfId="2291" xr:uid="{00000000-0005-0000-0000-00001C160000}"/>
    <cellStyle name="_Style_limit status-  March '09_1_Copy of Fabrics Closing Stock of 09-10" xfId="2292" xr:uid="{00000000-0005-0000-0000-00001D160000}"/>
    <cellStyle name="_Style_limit status-  March '09_1_EGMCL-FUND-PLAN-CITI" xfId="6878" xr:uid="{00000000-0005-0000-0000-00001E160000}"/>
    <cellStyle name="_Style_limit status-  March '09_1_EGMCL-FUND-PLAN-CITI -1" xfId="6879" xr:uid="{00000000-0005-0000-0000-00001F160000}"/>
    <cellStyle name="_Style_limit status-  March '09_1_EGMCL-FUND-PLAN-CITI -1 2" xfId="6880" xr:uid="{00000000-0005-0000-0000-000020160000}"/>
    <cellStyle name="_Style_limit status-  March '09_1_EGMCL-FUND-PLAN-CITI -1 3" xfId="6881" xr:uid="{00000000-0005-0000-0000-000021160000}"/>
    <cellStyle name="_Style_limit status-  March '09_1_EGMCL-FUND-PLAN-CITI 2" xfId="6882" xr:uid="{00000000-0005-0000-0000-000022160000}"/>
    <cellStyle name="_Style_limit status-  March '09_1_EGMCL-FUND-PLAN-CITI 3" xfId="6883" xr:uid="{00000000-0005-0000-0000-000023160000}"/>
    <cellStyle name="_Style_limit status-  March '09_1_EGMCL-FUND-PLAN-CITI 4" xfId="7956" xr:uid="{00000000-0005-0000-0000-000024160000}"/>
    <cellStyle name="_Style_limit status-  March '09_1_Financial Statement - EGMCL 30th  June'10(New)" xfId="2293" xr:uid="{00000000-0005-0000-0000-000025160000}"/>
    <cellStyle name="_Style_limit status-  March '09_1_Financial Statement - EGMCL 30th Sep '2010" xfId="2294" xr:uid="{00000000-0005-0000-0000-000026160000}"/>
    <cellStyle name="_Style_limit status-  March '09_1_Financial Statement - EGMCL dated 17.06.10" xfId="2295" xr:uid="{00000000-0005-0000-0000-000027160000}"/>
    <cellStyle name="_Style_limit status-  March '09_1_Financial Statement - EGMCL May'10" xfId="2296" xr:uid="{00000000-0005-0000-0000-000028160000}"/>
    <cellStyle name="_Style_limit status-  March '09_1_Import Register (Unit-1)" xfId="4087" xr:uid="{00000000-0005-0000-0000-000029160000}"/>
    <cellStyle name="_Style_limit status-  March '09_1_Import Register (Unit-1) 2" xfId="4088" xr:uid="{00000000-0005-0000-0000-00002A160000}"/>
    <cellStyle name="_Style_limit status-  March '09_1_June Export" xfId="6884" xr:uid="{00000000-0005-0000-0000-00002B160000}"/>
    <cellStyle name="_Style_limit status-  March '09_1_June Export 2" xfId="6885" xr:uid="{00000000-0005-0000-0000-00002C160000}"/>
    <cellStyle name="_Style_limit status-  March '09_1_June Export 3" xfId="6886" xr:uid="{00000000-0005-0000-0000-00002D160000}"/>
    <cellStyle name="_Style_limit status-  March '09_1_June Import" xfId="6887" xr:uid="{00000000-0005-0000-0000-00002E160000}"/>
    <cellStyle name="_Style_limit status-  March '09_1_June Import 2" xfId="6888" xr:uid="{00000000-0005-0000-0000-00002F160000}"/>
    <cellStyle name="_Style_limit status-  March '09_1_June Import 3" xfId="6889" xr:uid="{00000000-0005-0000-0000-000030160000}"/>
    <cellStyle name="_Style_limit status-  March '09_1_Summary OF Stock " xfId="2297" xr:uid="{00000000-0005-0000-0000-000031160000}"/>
    <cellStyle name="_Style_limit status-  March '09_1_Summary OF Stock _Addition Fixed Assets" xfId="2298" xr:uid="{00000000-0005-0000-0000-000032160000}"/>
    <cellStyle name="_Style_limit status-  March '09_1_Summary OF Stock _Book2" xfId="2299" xr:uid="{00000000-0005-0000-0000-000033160000}"/>
    <cellStyle name="_Style_limit status-  March '09_1_Summary OF Stock _Closing Stock of 31st August'10" xfId="2300" xr:uid="{00000000-0005-0000-0000-000034160000}"/>
    <cellStyle name="_Style_limit status-  March '09_1_Summary OF Stock _Copy of Fabrics Closing Stock of 09-10" xfId="2301" xr:uid="{00000000-0005-0000-0000-000035160000}"/>
    <cellStyle name="_Style_limit status-  March '09_1_Summary OF Stock _Financial Statement - EGMCL 30th  June'10(New)" xfId="2302" xr:uid="{00000000-0005-0000-0000-000036160000}"/>
    <cellStyle name="_Style_limit status-  March '09_1_Summary OF Stock _Financial Statement - EGMCL 30th Sep '2010" xfId="2303" xr:uid="{00000000-0005-0000-0000-000037160000}"/>
    <cellStyle name="_Style_limit status-  March '09_1_Transit" xfId="2304" xr:uid="{00000000-0005-0000-0000-000038160000}"/>
    <cellStyle name="_Style_limit status-  March '09_1_TrialBal 30th June '10-2" xfId="2305" xr:uid="{00000000-0005-0000-0000-000039160000}"/>
    <cellStyle name="_Style_limit status-  March '09_Addition Fixed Assets" xfId="2306" xr:uid="{00000000-0005-0000-0000-00003A160000}"/>
    <cellStyle name="_Style_limit status-  March '09_BANK POSITION FOR ALL BANK ( CITI, HSBC &amp; SCB )" xfId="6890" xr:uid="{00000000-0005-0000-0000-00003B160000}"/>
    <cellStyle name="_Style_limit status-  March '09_BANK POSITION FOR ALL BANK ( CITI, HSBC &amp; SCB ) 2" xfId="6891" xr:uid="{00000000-0005-0000-0000-00003C160000}"/>
    <cellStyle name="_Style_limit status-  March '09_BANK POSITION FOR ALL BANK ( CITI, HSBC &amp; SCB ) 3" xfId="6892" xr:uid="{00000000-0005-0000-0000-00003D160000}"/>
    <cellStyle name="_Style_limit status-  March '09_BANK POSITION FOR ALL BANK ( CITI, HSBC , SCB &amp; EBL )" xfId="6893" xr:uid="{00000000-0005-0000-0000-00003E160000}"/>
    <cellStyle name="_Style_limit status-  March '09_BANK POSITION FOR ALL BANK ( CITI, HSBC , SCB &amp; EBL ) 2" xfId="7957" xr:uid="{00000000-0005-0000-0000-00003F160000}"/>
    <cellStyle name="_Style_limit status-  March '09_Book2" xfId="2307" xr:uid="{00000000-0005-0000-0000-000040160000}"/>
    <cellStyle name="_Style_limit status-  March '09_Citi MOB - June, 2011 ( Final )- REVISED" xfId="6894" xr:uid="{00000000-0005-0000-0000-000041160000}"/>
    <cellStyle name="_Style_limit status-  March '09_CITI MOB  Month of December 2011- Final" xfId="6895" xr:uid="{00000000-0005-0000-0000-000042160000}"/>
    <cellStyle name="_Style_limit status-  March '09_Closing Stock of 31st August'10" xfId="2308" xr:uid="{00000000-0005-0000-0000-000043160000}"/>
    <cellStyle name="_Style_limit status-  March '09_Copy of Fabrics Closing Stock of 09-10" xfId="2309" xr:uid="{00000000-0005-0000-0000-000044160000}"/>
    <cellStyle name="_Style_limit status-  March '09_EGMCL-FUND-PLAN-CITI" xfId="6896" xr:uid="{00000000-0005-0000-0000-000045160000}"/>
    <cellStyle name="_Style_limit status-  March '09_EGMCL-FUND-PLAN-CITI -1" xfId="6897" xr:uid="{00000000-0005-0000-0000-000046160000}"/>
    <cellStyle name="_Style_limit status-  March '09_EGMCL-FUND-PLAN-CITI -1 2" xfId="6898" xr:uid="{00000000-0005-0000-0000-000047160000}"/>
    <cellStyle name="_Style_limit status-  March '09_EGMCL-FUND-PLAN-CITI -1 3" xfId="6899" xr:uid="{00000000-0005-0000-0000-000048160000}"/>
    <cellStyle name="_Style_limit status-  March '09_EGMCL-FUND-PLAN-CITI 2" xfId="6900" xr:uid="{00000000-0005-0000-0000-000049160000}"/>
    <cellStyle name="_Style_limit status-  March '09_EGMCL-FUND-PLAN-CITI 3" xfId="6901" xr:uid="{00000000-0005-0000-0000-00004A160000}"/>
    <cellStyle name="_Style_limit status-  March '09_EGMCL-FUND-PLAN-CITI 4" xfId="7958" xr:uid="{00000000-0005-0000-0000-00004B160000}"/>
    <cellStyle name="_Style_limit status-  March '09_Financial Statement - EGMCL 30th  June'10(New)" xfId="2310" xr:uid="{00000000-0005-0000-0000-00004C160000}"/>
    <cellStyle name="_Style_limit status-  March '09_Financial Statement - EGMCL 30th Sep '2010" xfId="2311" xr:uid="{00000000-0005-0000-0000-00004D160000}"/>
    <cellStyle name="_Style_limit status-  March '09_Financial Statement - EGMCL dated 17.06.10" xfId="2312" xr:uid="{00000000-0005-0000-0000-00004E160000}"/>
    <cellStyle name="_Style_limit status-  March '09_Financial Statement - EGMCL May'10" xfId="2313" xr:uid="{00000000-0005-0000-0000-00004F160000}"/>
    <cellStyle name="_Style_limit status-  March '09_Import Register (Unit-1)" xfId="4089" xr:uid="{00000000-0005-0000-0000-000050160000}"/>
    <cellStyle name="_Style_limit status-  March '09_Import Register (Unit-1) 2" xfId="4090" xr:uid="{00000000-0005-0000-0000-000051160000}"/>
    <cellStyle name="_Style_limit status-  March '09_June Export" xfId="6902" xr:uid="{00000000-0005-0000-0000-000052160000}"/>
    <cellStyle name="_Style_limit status-  March '09_June Export 2" xfId="6903" xr:uid="{00000000-0005-0000-0000-000053160000}"/>
    <cellStyle name="_Style_limit status-  March '09_June Export 3" xfId="6904" xr:uid="{00000000-0005-0000-0000-000054160000}"/>
    <cellStyle name="_Style_limit status-  March '09_June Import" xfId="6905" xr:uid="{00000000-0005-0000-0000-000055160000}"/>
    <cellStyle name="_Style_limit status-  March '09_June Import 2" xfId="6906" xr:uid="{00000000-0005-0000-0000-000056160000}"/>
    <cellStyle name="_Style_limit status-  March '09_June Import 3" xfId="6907" xr:uid="{00000000-0005-0000-0000-000057160000}"/>
    <cellStyle name="_Style_limit status-  March '09_Summary OF Stock " xfId="2314" xr:uid="{00000000-0005-0000-0000-000058160000}"/>
    <cellStyle name="_Style_limit status-  March '09_Summary OF Stock _Addition Fixed Assets" xfId="2315" xr:uid="{00000000-0005-0000-0000-000059160000}"/>
    <cellStyle name="_Style_limit status-  March '09_Summary OF Stock _Book2" xfId="2316" xr:uid="{00000000-0005-0000-0000-00005A160000}"/>
    <cellStyle name="_Style_limit status-  March '09_Summary OF Stock _Closing Stock of 31st August'10" xfId="2317" xr:uid="{00000000-0005-0000-0000-00005B160000}"/>
    <cellStyle name="_Style_limit status-  March '09_Summary OF Stock _Copy of Fabrics Closing Stock of 09-10" xfId="2318" xr:uid="{00000000-0005-0000-0000-00005C160000}"/>
    <cellStyle name="_Style_limit status-  March '09_Summary OF Stock _Financial Statement - EGMCL 30th  June'10(New)" xfId="2319" xr:uid="{00000000-0005-0000-0000-00005D160000}"/>
    <cellStyle name="_Style_limit status-  March '09_Summary OF Stock _Financial Statement - EGMCL 30th Sep '2010" xfId="2320" xr:uid="{00000000-0005-0000-0000-00005E160000}"/>
    <cellStyle name="_Style_limit status-  March '09_Transit" xfId="2321" xr:uid="{00000000-0005-0000-0000-00005F160000}"/>
    <cellStyle name="_Style_limit status-  March '09_TrialBal 30th June '10-2" xfId="2322" xr:uid="{00000000-0005-0000-0000-000060160000}"/>
    <cellStyle name="_Style_limit status- April  '09-CITI " xfId="2323" xr:uid="{00000000-0005-0000-0000-000061160000}"/>
    <cellStyle name="_Style_limit status- April  '09-CITI  2" xfId="4091" xr:uid="{00000000-0005-0000-0000-000062160000}"/>
    <cellStyle name="_Style_limit status- April  '09-CITI _Addition Fixed Assets" xfId="2324" xr:uid="{00000000-0005-0000-0000-000063160000}"/>
    <cellStyle name="_Style_limit status- April  '09-CITI _BANK POSITION FOR ALL BANK ( CITI, HSBC &amp; SCB )" xfId="6908" xr:uid="{00000000-0005-0000-0000-000064160000}"/>
    <cellStyle name="_Style_limit status- April  '09-CITI _BANK POSITION FOR ALL BANK ( CITI, HSBC &amp; SCB ) 2" xfId="6909" xr:uid="{00000000-0005-0000-0000-000065160000}"/>
    <cellStyle name="_Style_limit status- April  '09-CITI _BANK POSITION FOR ALL BANK ( CITI, HSBC &amp; SCB ) 3" xfId="6910" xr:uid="{00000000-0005-0000-0000-000066160000}"/>
    <cellStyle name="_Style_limit status- April  '09-CITI _BANK POSITION FOR ALL BANK ( CITI, HSBC , SCB &amp; EBL )" xfId="6911" xr:uid="{00000000-0005-0000-0000-000067160000}"/>
    <cellStyle name="_Style_limit status- April  '09-CITI _BANK POSITION FOR ALL BANK ( CITI, HSBC , SCB &amp; EBL ) 2" xfId="7959" xr:uid="{00000000-0005-0000-0000-000068160000}"/>
    <cellStyle name="_Style_limit status- April  '09-CITI _Book2" xfId="2325" xr:uid="{00000000-0005-0000-0000-000069160000}"/>
    <cellStyle name="_Style_limit status- April  '09-CITI _Citi MOB - June, 2011 ( Final )- REVISED" xfId="6912" xr:uid="{00000000-0005-0000-0000-00006A160000}"/>
    <cellStyle name="_Style_limit status- April  '09-CITI _CITI MOB  Month of December 2011- Final" xfId="6913" xr:uid="{00000000-0005-0000-0000-00006B160000}"/>
    <cellStyle name="_Style_limit status- April  '09-CITI _Closing Stock of 31st August'10" xfId="2326" xr:uid="{00000000-0005-0000-0000-00006C160000}"/>
    <cellStyle name="_Style_limit status- April  '09-CITI _Copy of Fabrics Closing Stock of 09-10" xfId="2327" xr:uid="{00000000-0005-0000-0000-00006D160000}"/>
    <cellStyle name="_Style_limit status- April  '09-CITI _EGMCL-FUND-PLAN-CITI" xfId="6914" xr:uid="{00000000-0005-0000-0000-00006E160000}"/>
    <cellStyle name="_Style_limit status- April  '09-CITI _EGMCL-FUND-PLAN-CITI -1" xfId="6915" xr:uid="{00000000-0005-0000-0000-00006F160000}"/>
    <cellStyle name="_Style_limit status- April  '09-CITI _EGMCL-FUND-PLAN-CITI -1 2" xfId="6916" xr:uid="{00000000-0005-0000-0000-000070160000}"/>
    <cellStyle name="_Style_limit status- April  '09-CITI _EGMCL-FUND-PLAN-CITI -1 3" xfId="6917" xr:uid="{00000000-0005-0000-0000-000071160000}"/>
    <cellStyle name="_Style_limit status- April  '09-CITI _EGMCL-FUND-PLAN-CITI 2" xfId="6918" xr:uid="{00000000-0005-0000-0000-000072160000}"/>
    <cellStyle name="_Style_limit status- April  '09-CITI _EGMCL-FUND-PLAN-CITI 3" xfId="6919" xr:uid="{00000000-0005-0000-0000-000073160000}"/>
    <cellStyle name="_Style_limit status- April  '09-CITI _EGMCL-FUND-PLAN-CITI 4" xfId="7960" xr:uid="{00000000-0005-0000-0000-000074160000}"/>
    <cellStyle name="_Style_limit status- April  '09-CITI _Financial Statement - EGMCL 30th  June'10(New)" xfId="2328" xr:uid="{00000000-0005-0000-0000-000075160000}"/>
    <cellStyle name="_Style_limit status- April  '09-CITI _Financial Statement - EGMCL 30th Sep '2010" xfId="2329" xr:uid="{00000000-0005-0000-0000-000076160000}"/>
    <cellStyle name="_Style_limit status- April  '09-CITI _Financial Statement - EGMCL dated 17.06.10" xfId="2330" xr:uid="{00000000-0005-0000-0000-000077160000}"/>
    <cellStyle name="_Style_limit status- April  '09-CITI _Financial Statement - EGMCL May'10" xfId="2331" xr:uid="{00000000-0005-0000-0000-000078160000}"/>
    <cellStyle name="_Style_limit status- April  '09-CITI _Import Register (Unit-1)" xfId="4092" xr:uid="{00000000-0005-0000-0000-000079160000}"/>
    <cellStyle name="_Style_limit status- April  '09-CITI _Import Register (Unit-1) 2" xfId="4093" xr:uid="{00000000-0005-0000-0000-00007A160000}"/>
    <cellStyle name="_Style_limit status- April  '09-CITI _June Export" xfId="6920" xr:uid="{00000000-0005-0000-0000-00007B160000}"/>
    <cellStyle name="_Style_limit status- April  '09-CITI _June Export 2" xfId="6921" xr:uid="{00000000-0005-0000-0000-00007C160000}"/>
    <cellStyle name="_Style_limit status- April  '09-CITI _June Export 3" xfId="6922" xr:uid="{00000000-0005-0000-0000-00007D160000}"/>
    <cellStyle name="_Style_limit status- April  '09-CITI _June Import" xfId="6923" xr:uid="{00000000-0005-0000-0000-00007E160000}"/>
    <cellStyle name="_Style_limit status- April  '09-CITI _June Import 2" xfId="6924" xr:uid="{00000000-0005-0000-0000-00007F160000}"/>
    <cellStyle name="_Style_limit status- April  '09-CITI _June Import 3" xfId="6925" xr:uid="{00000000-0005-0000-0000-000080160000}"/>
    <cellStyle name="_Style_limit status- April  '09-CITI _Summary OF Stock " xfId="2332" xr:uid="{00000000-0005-0000-0000-000081160000}"/>
    <cellStyle name="_Style_limit status- April  '09-CITI _Summary OF Stock _Addition Fixed Assets" xfId="2333" xr:uid="{00000000-0005-0000-0000-000082160000}"/>
    <cellStyle name="_Style_limit status- April  '09-CITI _Summary OF Stock _Book2" xfId="2334" xr:uid="{00000000-0005-0000-0000-000083160000}"/>
    <cellStyle name="_Style_limit status- April  '09-CITI _Summary OF Stock _Closing Stock of 31st August'10" xfId="2335" xr:uid="{00000000-0005-0000-0000-000084160000}"/>
    <cellStyle name="_Style_limit status- April  '09-CITI _Summary OF Stock _Copy of Fabrics Closing Stock of 09-10" xfId="2336" xr:uid="{00000000-0005-0000-0000-000085160000}"/>
    <cellStyle name="_Style_limit status- April  '09-CITI _Summary OF Stock _Financial Statement - EGMCL 30th  June'10(New)" xfId="2337" xr:uid="{00000000-0005-0000-0000-000086160000}"/>
    <cellStyle name="_Style_limit status- April  '09-CITI _Summary OF Stock _Financial Statement - EGMCL 30th Sep '2010" xfId="2338" xr:uid="{00000000-0005-0000-0000-000087160000}"/>
    <cellStyle name="_Style_limit status- April  '09-CITI _Transit" xfId="2339" xr:uid="{00000000-0005-0000-0000-000088160000}"/>
    <cellStyle name="_Style_limit status- April  '09-CITI _TrialBal 30th June '10-2" xfId="2340" xr:uid="{00000000-0005-0000-0000-000089160000}"/>
    <cellStyle name="_Style_Pay Roll Analysis_Dec 08" xfId="4094" xr:uid="{00000000-0005-0000-0000-00008A160000}"/>
    <cellStyle name="_Style_Pay Roll Analysis_Dec 08 2" xfId="4095" xr:uid="{00000000-0005-0000-0000-00008B160000}"/>
    <cellStyle name="_Style_Pay Roll Analysis_Dec 08_Carton" xfId="4096" xr:uid="{00000000-0005-0000-0000-00008C160000}"/>
    <cellStyle name="_Style_Pay Roll Analysis_Dec 08_Carton 2" xfId="4097" xr:uid="{00000000-0005-0000-0000-00008D160000}"/>
    <cellStyle name="_Style_Pay Roll Analysis_Dec 08_Expenses Perfomance March'09" xfId="4098" xr:uid="{00000000-0005-0000-0000-00008E160000}"/>
    <cellStyle name="_Style_Pay Roll Analysis_Dec 08_Expenses Perfomance March'09 2" xfId="4099" xr:uid="{00000000-0005-0000-0000-00008F160000}"/>
    <cellStyle name="_Style_Pay Roll Analysis_Dec 08_EXPORT-MAY" xfId="4100" xr:uid="{00000000-0005-0000-0000-000090160000}"/>
    <cellStyle name="_Style_Pay Roll Analysis_Dec 08_EXPORT-MAY 2" xfId="4101" xr:uid="{00000000-0005-0000-0000-000091160000}"/>
    <cellStyle name="_Style_Pay Roll Analysis_Dec 08_MIS For the Month Of Aug_09" xfId="4102" xr:uid="{00000000-0005-0000-0000-000092160000}"/>
    <cellStyle name="_Style_Pay Roll Analysis_Dec 08_MIS For the Month Of Aug_09 2" xfId="4103" xr:uid="{00000000-0005-0000-0000-000093160000}"/>
    <cellStyle name="_Style_Pay Roll Analysis_Dec 08_MIS For the Month Of DEC_09" xfId="4104" xr:uid="{00000000-0005-0000-0000-000094160000}"/>
    <cellStyle name="_Style_Pay Roll Analysis_Dec 08_MIS For the Month Of DEC_09 2" xfId="4105" xr:uid="{00000000-0005-0000-0000-000095160000}"/>
    <cellStyle name="_Style_Pay Roll Analysis_Dec 08_MIS For the Month Of Sep_09" xfId="4106" xr:uid="{00000000-0005-0000-0000-000096160000}"/>
    <cellStyle name="_Style_Pay Roll Analysis_Dec 08_MIS For the Month Of Sep_09 2" xfId="4107" xr:uid="{00000000-0005-0000-0000-000097160000}"/>
    <cellStyle name="_Style_Pay Roll Analysis_Dec 08_Production  performance-May,09" xfId="4108" xr:uid="{00000000-0005-0000-0000-000098160000}"/>
    <cellStyle name="_Style_Pay Roll Analysis_Dec 08_Production  performance-May,09 2" xfId="4109" xr:uid="{00000000-0005-0000-0000-000099160000}"/>
    <cellStyle name="_Style_Pay Roll Analysis_Dec 08_Production Preformance report-March,09" xfId="4110" xr:uid="{00000000-0005-0000-0000-00009A160000}"/>
    <cellStyle name="_Style_Pay Roll Analysis_Dec 08_Production Preformance report-March,09 2" xfId="4111" xr:uid="{00000000-0005-0000-0000-00009B160000}"/>
    <cellStyle name="_Style_Pay Roll Analysis_Nov 08" xfId="4112" xr:uid="{00000000-0005-0000-0000-00009C160000}"/>
    <cellStyle name="_Style_Pay Roll Analysis_Nov 08 2" xfId="4113" xr:uid="{00000000-0005-0000-0000-00009D160000}"/>
    <cellStyle name="_Style_Pay Roll Analysis_Nov 08_Carton" xfId="4114" xr:uid="{00000000-0005-0000-0000-00009E160000}"/>
    <cellStyle name="_Style_Pay Roll Analysis_Nov 08_Carton 2" xfId="4115" xr:uid="{00000000-0005-0000-0000-00009F160000}"/>
    <cellStyle name="_Style_Pay Roll Analysis_Nov 08_Expenses Perfomance March'09" xfId="4116" xr:uid="{00000000-0005-0000-0000-0000A0160000}"/>
    <cellStyle name="_Style_Pay Roll Analysis_Nov 08_Expenses Perfomance March'09 2" xfId="4117" xr:uid="{00000000-0005-0000-0000-0000A1160000}"/>
    <cellStyle name="_Style_Pay Roll Analysis_Nov 08_EXPORT-MAY" xfId="4118" xr:uid="{00000000-0005-0000-0000-0000A2160000}"/>
    <cellStyle name="_Style_Pay Roll Analysis_Nov 08_EXPORT-MAY 2" xfId="4119" xr:uid="{00000000-0005-0000-0000-0000A3160000}"/>
    <cellStyle name="_Style_Pay Roll Analysis_Nov 08_MIS For the Month Of Aug_09" xfId="4120" xr:uid="{00000000-0005-0000-0000-0000A4160000}"/>
    <cellStyle name="_Style_Pay Roll Analysis_Nov 08_MIS For the Month Of Aug_09 2" xfId="4121" xr:uid="{00000000-0005-0000-0000-0000A5160000}"/>
    <cellStyle name="_Style_Pay Roll Analysis_Nov 08_MIS For the Month Of DEC_09" xfId="4122" xr:uid="{00000000-0005-0000-0000-0000A6160000}"/>
    <cellStyle name="_Style_Pay Roll Analysis_Nov 08_MIS For the Month Of DEC_09 2" xfId="4123" xr:uid="{00000000-0005-0000-0000-0000A7160000}"/>
    <cellStyle name="_Style_Pay Roll Analysis_Nov 08_MIS For the Month Of Sep_09" xfId="4124" xr:uid="{00000000-0005-0000-0000-0000A8160000}"/>
    <cellStyle name="_Style_Pay Roll Analysis_Nov 08_MIS For the Month Of Sep_09 2" xfId="4125" xr:uid="{00000000-0005-0000-0000-0000A9160000}"/>
    <cellStyle name="_Style_Pay Roll Analysis_Nov 08_Production  performance-May,09" xfId="4126" xr:uid="{00000000-0005-0000-0000-0000AA160000}"/>
    <cellStyle name="_Style_Pay Roll Analysis_Nov 08_Production  performance-May,09 2" xfId="4127" xr:uid="{00000000-0005-0000-0000-0000AB160000}"/>
    <cellStyle name="_Style_Pay Roll Analysis_Nov 08_Production Preformance report-March,09" xfId="4128" xr:uid="{00000000-0005-0000-0000-0000AC160000}"/>
    <cellStyle name="_Style_Pay Roll Analysis_Nov 08_Production Preformance report-March,09 2" xfId="4129" xr:uid="{00000000-0005-0000-0000-0000AD160000}"/>
    <cellStyle name="_Style_Pay Roll Analysis_Oct 08" xfId="4130" xr:uid="{00000000-0005-0000-0000-0000AE160000}"/>
    <cellStyle name="_Style_Pay Roll Analysis_Oct 08 2" xfId="4131" xr:uid="{00000000-0005-0000-0000-0000AF160000}"/>
    <cellStyle name="_Style_Pay Roll Analysis_Oct 08_Carton" xfId="4132" xr:uid="{00000000-0005-0000-0000-0000B0160000}"/>
    <cellStyle name="_Style_Pay Roll Analysis_Oct 08_Carton 2" xfId="4133" xr:uid="{00000000-0005-0000-0000-0000B1160000}"/>
    <cellStyle name="_Style_Pay Roll Analysis_Oct 08_Expenses Perfomance March'09" xfId="4134" xr:uid="{00000000-0005-0000-0000-0000B2160000}"/>
    <cellStyle name="_Style_Pay Roll Analysis_Oct 08_Expenses Perfomance March'09 2" xfId="4135" xr:uid="{00000000-0005-0000-0000-0000B3160000}"/>
    <cellStyle name="_Style_Pay Roll Analysis_Oct 08_EXPORT-MAY" xfId="4136" xr:uid="{00000000-0005-0000-0000-0000B4160000}"/>
    <cellStyle name="_Style_Pay Roll Analysis_Oct 08_EXPORT-MAY 2" xfId="4137" xr:uid="{00000000-0005-0000-0000-0000B5160000}"/>
    <cellStyle name="_Style_Pay Roll Analysis_Oct 08_MIS For the Month Of Aug_09" xfId="4138" xr:uid="{00000000-0005-0000-0000-0000B6160000}"/>
    <cellStyle name="_Style_Pay Roll Analysis_Oct 08_MIS For the Month Of Aug_09 2" xfId="4139" xr:uid="{00000000-0005-0000-0000-0000B7160000}"/>
    <cellStyle name="_Style_Pay Roll Analysis_Oct 08_MIS For the Month Of DEC_09" xfId="4140" xr:uid="{00000000-0005-0000-0000-0000B8160000}"/>
    <cellStyle name="_Style_Pay Roll Analysis_Oct 08_MIS For the Month Of DEC_09 2" xfId="4141" xr:uid="{00000000-0005-0000-0000-0000B9160000}"/>
    <cellStyle name="_Style_Pay Roll Analysis_Oct 08_MIS For the Month Of Sep_09" xfId="4142" xr:uid="{00000000-0005-0000-0000-0000BA160000}"/>
    <cellStyle name="_Style_Pay Roll Analysis_Oct 08_MIS For the Month Of Sep_09 2" xfId="4143" xr:uid="{00000000-0005-0000-0000-0000BB160000}"/>
    <cellStyle name="_Style_Pay Roll Analysis_Oct 08_Production  performance-May,09" xfId="4144" xr:uid="{00000000-0005-0000-0000-0000BC160000}"/>
    <cellStyle name="_Style_Pay Roll Analysis_Oct 08_Production  performance-May,09 2" xfId="4145" xr:uid="{00000000-0005-0000-0000-0000BD160000}"/>
    <cellStyle name="_Style_Pay Roll Analysis_Oct 08_Production Preformance report-March,09" xfId="4146" xr:uid="{00000000-0005-0000-0000-0000BE160000}"/>
    <cellStyle name="_Style_Pay Roll Analysis_Oct 08_Production Preformance report-March,09 2" xfId="4147" xr:uid="{00000000-0005-0000-0000-0000BF160000}"/>
    <cellStyle name="_Style_performance report- August 08 " xfId="4148" xr:uid="{00000000-0005-0000-0000-0000C0160000}"/>
    <cellStyle name="_Style_performance report- August 08  2" xfId="4149" xr:uid="{00000000-0005-0000-0000-0000C1160000}"/>
    <cellStyle name="_Style_performance report- August 08 _Incentive  Budget Control August'09 " xfId="4150" xr:uid="{00000000-0005-0000-0000-0000C2160000}"/>
    <cellStyle name="_Style_performance report- August 08 _Incentive  Budget Control August'09  2" xfId="4151" xr:uid="{00000000-0005-0000-0000-0000C3160000}"/>
    <cellStyle name="_Style_performance report- August 08 _PGCL S &amp; B analysis (Top )  May  '09  v1" xfId="4152" xr:uid="{00000000-0005-0000-0000-0000C4160000}"/>
    <cellStyle name="_Style_performance report- August 08 _PGCL S &amp; B analysis (Top )  May  '09  v1 2" xfId="4153" xr:uid="{00000000-0005-0000-0000-0000C5160000}"/>
    <cellStyle name="_Style_performance report- August 08 _PGCL S &amp; B analysis (Top ) April  '09  ( R-2 on 26th May)" xfId="4154" xr:uid="{00000000-0005-0000-0000-0000C6160000}"/>
    <cellStyle name="_Style_performance report- August 08 _PGCL S &amp; B analysis (Top ) April  '09  ( R-2 on 26th May) 2" xfId="4155" xr:uid="{00000000-0005-0000-0000-0000C7160000}"/>
    <cellStyle name="_Style_performance report- August 08 _S &amp; B" xfId="4156" xr:uid="{00000000-0005-0000-0000-0000C8160000}"/>
    <cellStyle name="_Style_performance report- August 08 _S &amp; B 2" xfId="4157" xr:uid="{00000000-0005-0000-0000-0000C9160000}"/>
    <cellStyle name="_Style_performance report- August 08 _S &amp; B analysis (Top ) April  '09   " xfId="4158" xr:uid="{00000000-0005-0000-0000-0000CA160000}"/>
    <cellStyle name="_Style_performance report- August 08 _S &amp; B analysis (Top ) April  '09    2" xfId="4159" xr:uid="{00000000-0005-0000-0000-0000CB160000}"/>
    <cellStyle name="_Style_performance report- August 08 _S &amp; B analysis February'10 Unit-1  " xfId="4160" xr:uid="{00000000-0005-0000-0000-0000CC160000}"/>
    <cellStyle name="_Style_performance report- August 08 _S &amp; B analysis February'10 Unit-1   2" xfId="4161" xr:uid="{00000000-0005-0000-0000-0000CD160000}"/>
    <cellStyle name="_Style_performance report- August 08 _S &amp; B analysis Feruary'10   " xfId="4162" xr:uid="{00000000-0005-0000-0000-0000CE160000}"/>
    <cellStyle name="_Style_performance report- August 08 _S &amp; B analysis Feruary'10    2" xfId="4163" xr:uid="{00000000-0005-0000-0000-0000CF160000}"/>
    <cellStyle name="_Style_performance report- August 08 _S &amp; B analysis January '10   " xfId="4164" xr:uid="{00000000-0005-0000-0000-0000D0160000}"/>
    <cellStyle name="_Style_performance report- August 08 _S &amp; B analysis January '10    2" xfId="4165" xr:uid="{00000000-0005-0000-0000-0000D1160000}"/>
    <cellStyle name="_Style_performance report- August 08 _S &amp; B analysis July'10 Unit-1 " xfId="6926" xr:uid="{00000000-0005-0000-0000-0000D2160000}"/>
    <cellStyle name="_Style_performance report- August 08 _S &amp; B analysis July'10 Unit-3    " xfId="6927" xr:uid="{00000000-0005-0000-0000-0000D3160000}"/>
    <cellStyle name="_Style_performance report- August 08 _S &amp; B analysis June10 Unit-1 " xfId="6928" xr:uid="{00000000-0005-0000-0000-0000D4160000}"/>
    <cellStyle name="_Style_performance report- August 08 _S &amp; B analysis March 10 Unit-1  " xfId="4166" xr:uid="{00000000-0005-0000-0000-0000D5160000}"/>
    <cellStyle name="_Style_performance report- August 08 _S &amp; B analysis March 10 Unit-1   2" xfId="4167" xr:uid="{00000000-0005-0000-0000-0000D6160000}"/>
    <cellStyle name="_Style_performance report- August 08 _S &amp; B analysis May 10 Unit-1 " xfId="6929" xr:uid="{00000000-0005-0000-0000-0000D7160000}"/>
    <cellStyle name="_Style_performance report- July 08( R-1) " xfId="4168" xr:uid="{00000000-0005-0000-0000-0000D8160000}"/>
    <cellStyle name="_Style_performance report- July 08( R-1)  2" xfId="4169" xr:uid="{00000000-0005-0000-0000-0000D9160000}"/>
    <cellStyle name="_Style_performance report- July 08( R-1) _Incentive  Budget Control August'09 " xfId="4170" xr:uid="{00000000-0005-0000-0000-0000DA160000}"/>
    <cellStyle name="_Style_performance report- July 08( R-1) _Incentive  Budget Control August'09  2" xfId="4171" xr:uid="{00000000-0005-0000-0000-0000DB160000}"/>
    <cellStyle name="_Style_performance report- July 08( R-1) _PGCL S &amp; B analysis (Top )  May  '09  v1" xfId="4172" xr:uid="{00000000-0005-0000-0000-0000DC160000}"/>
    <cellStyle name="_Style_performance report- July 08( R-1) _PGCL S &amp; B analysis (Top )  May  '09  v1 2" xfId="4173" xr:uid="{00000000-0005-0000-0000-0000DD160000}"/>
    <cellStyle name="_Style_performance report- July 08( R-1) _PGCL S &amp; B analysis (Top ) April  '09  ( R-2 on 26th May)" xfId="4174" xr:uid="{00000000-0005-0000-0000-0000DE160000}"/>
    <cellStyle name="_Style_performance report- July 08( R-1) _PGCL S &amp; B analysis (Top ) April  '09  ( R-2 on 26th May) 2" xfId="4175" xr:uid="{00000000-0005-0000-0000-0000DF160000}"/>
    <cellStyle name="_Style_performance report- July 08( R-1) _S &amp; B" xfId="4176" xr:uid="{00000000-0005-0000-0000-0000E0160000}"/>
    <cellStyle name="_Style_performance report- July 08( R-1) _S &amp; B 2" xfId="4177" xr:uid="{00000000-0005-0000-0000-0000E1160000}"/>
    <cellStyle name="_Style_performance report- July 08( R-1) _S &amp; B analysis (Top ) April  '09   " xfId="4178" xr:uid="{00000000-0005-0000-0000-0000E2160000}"/>
    <cellStyle name="_Style_performance report- July 08( R-1) _S &amp; B analysis (Top ) April  '09    2" xfId="4179" xr:uid="{00000000-0005-0000-0000-0000E3160000}"/>
    <cellStyle name="_Style_performance report- July 08( R-1) _S &amp; B analysis February'10 Unit-1  " xfId="4180" xr:uid="{00000000-0005-0000-0000-0000E4160000}"/>
    <cellStyle name="_Style_performance report- July 08( R-1) _S &amp; B analysis February'10 Unit-1   2" xfId="4181" xr:uid="{00000000-0005-0000-0000-0000E5160000}"/>
    <cellStyle name="_Style_performance report- July 08( R-1) _S &amp; B analysis Feruary'10   " xfId="4182" xr:uid="{00000000-0005-0000-0000-0000E6160000}"/>
    <cellStyle name="_Style_performance report- July 08( R-1) _S &amp; B analysis Feruary'10    2" xfId="4183" xr:uid="{00000000-0005-0000-0000-0000E7160000}"/>
    <cellStyle name="_Style_performance report- July 08( R-1) _S &amp; B analysis January '10   " xfId="4184" xr:uid="{00000000-0005-0000-0000-0000E8160000}"/>
    <cellStyle name="_Style_performance report- July 08( R-1) _S &amp; B analysis January '10    2" xfId="4185" xr:uid="{00000000-0005-0000-0000-0000E9160000}"/>
    <cellStyle name="_Style_performance report- July 08( R-1) _S &amp; B analysis July'10 Unit-1 " xfId="6930" xr:uid="{00000000-0005-0000-0000-0000EA160000}"/>
    <cellStyle name="_Style_performance report- July 08( R-1) _S &amp; B analysis July'10 Unit-3    " xfId="6931" xr:uid="{00000000-0005-0000-0000-0000EB160000}"/>
    <cellStyle name="_Style_performance report- July 08( R-1) _S &amp; B analysis June10 Unit-1 " xfId="6932" xr:uid="{00000000-0005-0000-0000-0000EC160000}"/>
    <cellStyle name="_Style_performance report- July 08( R-1) _S &amp; B analysis March 10 Unit-1  " xfId="4186" xr:uid="{00000000-0005-0000-0000-0000ED160000}"/>
    <cellStyle name="_Style_performance report- July 08( R-1) _S &amp; B analysis March 10 Unit-1   2" xfId="4187" xr:uid="{00000000-0005-0000-0000-0000EE160000}"/>
    <cellStyle name="_Style_performance report- July 08( R-1) _S &amp; B analysis May 10 Unit-1 " xfId="6933" xr:uid="{00000000-0005-0000-0000-0000EF160000}"/>
    <cellStyle name="_Style_performance report- June 08 ( R-1)" xfId="4188" xr:uid="{00000000-0005-0000-0000-0000F0160000}"/>
    <cellStyle name="_Style_performance report- June 08 ( R-1) 2" xfId="4189" xr:uid="{00000000-0005-0000-0000-0000F1160000}"/>
    <cellStyle name="_Style_performance report- June 08 ( R-1)_Incentive  Budget Control August'09 " xfId="4190" xr:uid="{00000000-0005-0000-0000-0000F2160000}"/>
    <cellStyle name="_Style_performance report- June 08 ( R-1)_Incentive  Budget Control August'09  2" xfId="4191" xr:uid="{00000000-0005-0000-0000-0000F3160000}"/>
    <cellStyle name="_Style_performance report- June 08 ( R-1)_PGCL S &amp; B analysis (Top )  May  '09  v1" xfId="4192" xr:uid="{00000000-0005-0000-0000-0000F4160000}"/>
    <cellStyle name="_Style_performance report- June 08 ( R-1)_PGCL S &amp; B analysis (Top )  May  '09  v1 2" xfId="4193" xr:uid="{00000000-0005-0000-0000-0000F5160000}"/>
    <cellStyle name="_Style_performance report- June 08 ( R-1)_PGCL S &amp; B analysis (Top ) April  '09  ( R-2 on 26th May)" xfId="4194" xr:uid="{00000000-0005-0000-0000-0000F6160000}"/>
    <cellStyle name="_Style_performance report- June 08 ( R-1)_PGCL S &amp; B analysis (Top ) April  '09  ( R-2 on 26th May) 2" xfId="4195" xr:uid="{00000000-0005-0000-0000-0000F7160000}"/>
    <cellStyle name="_Style_performance report- June 08 ( R-1)_S &amp; B" xfId="4196" xr:uid="{00000000-0005-0000-0000-0000F8160000}"/>
    <cellStyle name="_Style_performance report- June 08 ( R-1)_S &amp; B 2" xfId="4197" xr:uid="{00000000-0005-0000-0000-0000F9160000}"/>
    <cellStyle name="_Style_performance report- June 08 ( R-1)_S &amp; B analysis (Top ) April  '09   " xfId="4198" xr:uid="{00000000-0005-0000-0000-0000FA160000}"/>
    <cellStyle name="_Style_performance report- June 08 ( R-1)_S &amp; B analysis (Top ) April  '09    2" xfId="4199" xr:uid="{00000000-0005-0000-0000-0000FB160000}"/>
    <cellStyle name="_Style_performance report- June 08 ( R-1)_S &amp; B analysis February'10 Unit-1  " xfId="4200" xr:uid="{00000000-0005-0000-0000-0000FC160000}"/>
    <cellStyle name="_Style_performance report- June 08 ( R-1)_S &amp; B analysis February'10 Unit-1   2" xfId="4201" xr:uid="{00000000-0005-0000-0000-0000FD160000}"/>
    <cellStyle name="_Style_performance report- June 08 ( R-1)_S &amp; B analysis Feruary'10   " xfId="4202" xr:uid="{00000000-0005-0000-0000-0000FE160000}"/>
    <cellStyle name="_Style_performance report- June 08 ( R-1)_S &amp; B analysis Feruary'10    2" xfId="4203" xr:uid="{00000000-0005-0000-0000-0000FF160000}"/>
    <cellStyle name="_Style_performance report- June 08 ( R-1)_S &amp; B analysis January '10   " xfId="4204" xr:uid="{00000000-0005-0000-0000-000000170000}"/>
    <cellStyle name="_Style_performance report- June 08 ( R-1)_S &amp; B analysis January '10    2" xfId="4205" xr:uid="{00000000-0005-0000-0000-000001170000}"/>
    <cellStyle name="_Style_performance report- June 08 ( R-1)_S &amp; B analysis July'10 Unit-1 " xfId="6934" xr:uid="{00000000-0005-0000-0000-000002170000}"/>
    <cellStyle name="_Style_performance report- June 08 ( R-1)_S &amp; B analysis July'10 Unit-3    " xfId="6935" xr:uid="{00000000-0005-0000-0000-000003170000}"/>
    <cellStyle name="_Style_performance report- June 08 ( R-1)_S &amp; B analysis June10 Unit-1 " xfId="6936" xr:uid="{00000000-0005-0000-0000-000004170000}"/>
    <cellStyle name="_Style_performance report- June 08 ( R-1)_S &amp; B analysis March 10 Unit-1  " xfId="4206" xr:uid="{00000000-0005-0000-0000-000005170000}"/>
    <cellStyle name="_Style_performance report- June 08 ( R-1)_S &amp; B analysis March 10 Unit-1   2" xfId="4207" xr:uid="{00000000-0005-0000-0000-000006170000}"/>
    <cellStyle name="_Style_performance report- June 08 ( R-1)_S &amp; B analysis May 10 Unit-1 " xfId="6937" xr:uid="{00000000-0005-0000-0000-000007170000}"/>
    <cellStyle name="_Style_performance report of Formate" xfId="4208" xr:uid="{00000000-0005-0000-0000-000008170000}"/>
    <cellStyle name="_Style_performance report of Formate 2" xfId="4209" xr:uid="{00000000-0005-0000-0000-000009170000}"/>
    <cellStyle name="_Style_PGCL S &amp; B analysis (Top )  May  '09  v1" xfId="4210" xr:uid="{00000000-0005-0000-0000-00000A170000}"/>
    <cellStyle name="_Style_PGCL S &amp; B analysis (Top )  May  '09  v1 2" xfId="4211" xr:uid="{00000000-0005-0000-0000-00000B170000}"/>
    <cellStyle name="_Style_PGCL S &amp; B analysis (Top ) April  '09  ( R-2 on 26th May)" xfId="4212" xr:uid="{00000000-0005-0000-0000-00000C170000}"/>
    <cellStyle name="_Style_PGCL S &amp; B analysis (Top ) April  '09  ( R-2 on 26th May) 2" xfId="4213" xr:uid="{00000000-0005-0000-0000-00000D170000}"/>
    <cellStyle name="_Style_Prod Perfomance Feb '09" xfId="4214" xr:uid="{00000000-0005-0000-0000-00000E170000}"/>
    <cellStyle name="_Style_Prod Perfomance Feb '09 2" xfId="4215" xr:uid="{00000000-0005-0000-0000-00000F170000}"/>
    <cellStyle name="_Style_Production  performance-May,09" xfId="4216" xr:uid="{00000000-0005-0000-0000-000010170000}"/>
    <cellStyle name="_Style_Production  performance-May,09 2" xfId="4217" xr:uid="{00000000-0005-0000-0000-000011170000}"/>
    <cellStyle name="_Style_Production Perfomsnce Feb '09" xfId="4218" xr:uid="{00000000-0005-0000-0000-000012170000}"/>
    <cellStyle name="_Style_Production Perfomsnce Feb '09 2" xfId="4219" xr:uid="{00000000-0005-0000-0000-000013170000}"/>
    <cellStyle name="_Style_Production Perfomsnce Feb '09_Production Preformance report-March,09" xfId="4220" xr:uid="{00000000-0005-0000-0000-000014170000}"/>
    <cellStyle name="_Style_Production Perfomsnce Feb '09_Production Preformance report-March,09 2" xfId="4221" xr:uid="{00000000-0005-0000-0000-000015170000}"/>
    <cellStyle name="_Style_Production Perfomsnce Jan'09" xfId="4222" xr:uid="{00000000-0005-0000-0000-000016170000}"/>
    <cellStyle name="_Style_Production Perfomsnce Jan'09 2" xfId="4223" xr:uid="{00000000-0005-0000-0000-000017170000}"/>
    <cellStyle name="_Style_Production Perfomsnce Jan'09_Production Preformance report-March,09" xfId="4224" xr:uid="{00000000-0005-0000-0000-000018170000}"/>
    <cellStyle name="_Style_Production Perfomsnce Jan'09_Production Preformance report-March,09 2" xfId="4225" xr:uid="{00000000-0005-0000-0000-000019170000}"/>
    <cellStyle name="_Style_Provisional  Interst August  '09 " xfId="2341" xr:uid="{00000000-0005-0000-0000-00001A170000}"/>
    <cellStyle name="_Style_Provisional  Interst August  '09  2" xfId="4226" xr:uid="{00000000-0005-0000-0000-00001B170000}"/>
    <cellStyle name="_Style_Provisional  Interst August  '09 _Addition Fixed Assets" xfId="2342" xr:uid="{00000000-0005-0000-0000-00001C170000}"/>
    <cellStyle name="_Style_Provisional  Interst August  '09 _Book2" xfId="2343" xr:uid="{00000000-0005-0000-0000-00001D170000}"/>
    <cellStyle name="_Style_Provisional  Interst August  '09 _Closing Stock of 31st August'10" xfId="2344" xr:uid="{00000000-0005-0000-0000-00001E170000}"/>
    <cellStyle name="_Style_Provisional  Interst August  '09 _Copy of Fabrics Closing Stock of 09-10" xfId="2345" xr:uid="{00000000-0005-0000-0000-00001F170000}"/>
    <cellStyle name="_Style_Provisional  Interst August  '09 _Financial Statement - EGMCL 30th  June'10(New)" xfId="2346" xr:uid="{00000000-0005-0000-0000-000020170000}"/>
    <cellStyle name="_Style_Provisional  Interst August  '09 _Financial Statement - EGMCL 30th Sep '2010" xfId="2347" xr:uid="{00000000-0005-0000-0000-000021170000}"/>
    <cellStyle name="_Style_Provisional  Interst August  '09 _Financial Statement - EGMCL dated 17.06.10" xfId="2348" xr:uid="{00000000-0005-0000-0000-000022170000}"/>
    <cellStyle name="_Style_Provisional  Interst August  '09 _Financial Statement - EGMCL May'10" xfId="2349" xr:uid="{00000000-0005-0000-0000-000023170000}"/>
    <cellStyle name="_Style_Provisional  Interst August  '09 _Import Register (Unit-1)" xfId="4227" xr:uid="{00000000-0005-0000-0000-000024170000}"/>
    <cellStyle name="_Style_Provisional  Interst August  '09 _Import Register (Unit-1) 2" xfId="4228" xr:uid="{00000000-0005-0000-0000-000025170000}"/>
    <cellStyle name="_Style_Provisional  Interst August  '09 _Summary OF Stock " xfId="2350" xr:uid="{00000000-0005-0000-0000-000026170000}"/>
    <cellStyle name="_Style_Provisional  Interst August  '09 _Summary OF Stock _Addition Fixed Assets" xfId="2351" xr:uid="{00000000-0005-0000-0000-000027170000}"/>
    <cellStyle name="_Style_Provisional  Interst August  '09 _Summary OF Stock _Book2" xfId="2352" xr:uid="{00000000-0005-0000-0000-000028170000}"/>
    <cellStyle name="_Style_Provisional  Interst August  '09 _Summary OF Stock _Closing Stock of 31st August'10" xfId="2353" xr:uid="{00000000-0005-0000-0000-000029170000}"/>
    <cellStyle name="_Style_Provisional  Interst August  '09 _Summary OF Stock _Copy of Fabrics Closing Stock of 09-10" xfId="2354" xr:uid="{00000000-0005-0000-0000-00002A170000}"/>
    <cellStyle name="_Style_Provisional  Interst August  '09 _Summary OF Stock _Financial Statement - EGMCL 30th  June'10(New)" xfId="2355" xr:uid="{00000000-0005-0000-0000-00002B170000}"/>
    <cellStyle name="_Style_Provisional  Interst August  '09 _Summary OF Stock _Financial Statement - EGMCL 30th Sep '2010" xfId="2356" xr:uid="{00000000-0005-0000-0000-00002C170000}"/>
    <cellStyle name="_Style_Provisional  Interst August  '09 _Transit" xfId="2357" xr:uid="{00000000-0005-0000-0000-00002D170000}"/>
    <cellStyle name="_Style_Provisional  Interst August  '09 _TrialBal 30th June '10-2" xfId="2358" xr:uid="{00000000-0005-0000-0000-00002E170000}"/>
    <cellStyle name="_Style_S &amp; B" xfId="4229" xr:uid="{00000000-0005-0000-0000-00002F170000}"/>
    <cellStyle name="_Style_S &amp; B 2" xfId="4230" xr:uid="{00000000-0005-0000-0000-000030170000}"/>
    <cellStyle name="_Style_S &amp; B analysis (Top ) April  '09   " xfId="4231" xr:uid="{00000000-0005-0000-0000-000031170000}"/>
    <cellStyle name="_Style_S &amp; B analysis (Top ) April  '09    2" xfId="4232" xr:uid="{00000000-0005-0000-0000-000032170000}"/>
    <cellStyle name="_Style_S &amp; B analysis February'10 Unit-1  " xfId="4233" xr:uid="{00000000-0005-0000-0000-000033170000}"/>
    <cellStyle name="_Style_S &amp; B analysis February'10 Unit-1   2" xfId="4234" xr:uid="{00000000-0005-0000-0000-000034170000}"/>
    <cellStyle name="_Style_S &amp; B analysis Feruary'10   " xfId="4235" xr:uid="{00000000-0005-0000-0000-000035170000}"/>
    <cellStyle name="_Style_S &amp; B analysis Feruary'10    2" xfId="4236" xr:uid="{00000000-0005-0000-0000-000036170000}"/>
    <cellStyle name="_Style_S &amp; B analysis January '10   " xfId="4237" xr:uid="{00000000-0005-0000-0000-000037170000}"/>
    <cellStyle name="_Style_S &amp; B analysis January '10    2" xfId="4238" xr:uid="{00000000-0005-0000-0000-000038170000}"/>
    <cellStyle name="_Style_S &amp; B analysis July'10 Unit-1 " xfId="6938" xr:uid="{00000000-0005-0000-0000-000039170000}"/>
    <cellStyle name="_Style_S &amp; B analysis July'10 Unit-3    " xfId="6939" xr:uid="{00000000-0005-0000-0000-00003A170000}"/>
    <cellStyle name="_Style_S &amp; B analysis June10 Unit-1 " xfId="6940" xr:uid="{00000000-0005-0000-0000-00003B170000}"/>
    <cellStyle name="_Style_S &amp; B analysis March 10 Unit-1  " xfId="4239" xr:uid="{00000000-0005-0000-0000-00003C170000}"/>
    <cellStyle name="_Style_S &amp; B analysis March 10 Unit-1   2" xfId="4240" xr:uid="{00000000-0005-0000-0000-00003D170000}"/>
    <cellStyle name="_Style_S &amp; B analysis May 10 Unit-1 " xfId="6941" xr:uid="{00000000-0005-0000-0000-00003E170000}"/>
    <cellStyle name="_Style_Summary OF Stock " xfId="2359" xr:uid="{00000000-0005-0000-0000-00003F170000}"/>
    <cellStyle name="_Style_Summary OF Stock _Addition Fixed Assets" xfId="2360" xr:uid="{00000000-0005-0000-0000-000040170000}"/>
    <cellStyle name="_Style_Summary OF Stock _Book2" xfId="2361" xr:uid="{00000000-0005-0000-0000-000041170000}"/>
    <cellStyle name="_Style_Summary OF Stock _Closing Stock of 31st August'10" xfId="2362" xr:uid="{00000000-0005-0000-0000-000042170000}"/>
    <cellStyle name="_Style_Summary OF Stock _Copy of Fabrics Closing Stock of 09-10" xfId="2363" xr:uid="{00000000-0005-0000-0000-000043170000}"/>
    <cellStyle name="_Style_Summary OF Stock _Financial Statement - EGMCL 30th  June'10(New)" xfId="2364" xr:uid="{00000000-0005-0000-0000-000044170000}"/>
    <cellStyle name="_Style_Summary OF Stock _Financial Statement - EGMCL 30th Sep '2010" xfId="2365" xr:uid="{00000000-0005-0000-0000-000045170000}"/>
    <cellStyle name="_Style_Transit" xfId="2366" xr:uid="{00000000-0005-0000-0000-000046170000}"/>
    <cellStyle name="_Style_TrialBal 30th June '10-2" xfId="2367" xr:uid="{00000000-0005-0000-0000-000047170000}"/>
    <cellStyle name="_Style_Washing" xfId="2368" xr:uid="{00000000-0005-0000-0000-000048170000}"/>
    <cellStyle name="_Style_Washing 2" xfId="4241" xr:uid="{00000000-0005-0000-0000-000049170000}"/>
    <cellStyle name="_Style_Weekly Report Last Week" xfId="4242" xr:uid="{00000000-0005-0000-0000-00004A170000}"/>
    <cellStyle name="_Style_Weekly Report Last Week 2" xfId="4243" xr:uid="{00000000-0005-0000-0000-00004B170000}"/>
    <cellStyle name="_Style_Weekly Report Last Week_Production Preformance report-March,09" xfId="4244" xr:uid="{00000000-0005-0000-0000-00004C170000}"/>
    <cellStyle name="_Style_Weekly Report Last Week_Production Preformance report-March,09 2" xfId="4245" xr:uid="{00000000-0005-0000-0000-00004D170000}"/>
    <cellStyle name="_Style_Weekly Repot Last Week of Feb'09" xfId="4246" xr:uid="{00000000-0005-0000-0000-00004E170000}"/>
    <cellStyle name="_Style_Weekly Repot Last Week of Feb'09 2" xfId="4247" xr:uid="{00000000-0005-0000-0000-00004F170000}"/>
    <cellStyle name="_Style_Weekly Repot Last Week of Feb'09_Production Preformance report-March,09" xfId="4248" xr:uid="{00000000-0005-0000-0000-000050170000}"/>
    <cellStyle name="_Style_Weekly Repot Last Week of Feb'09_Production Preformance report-March,09 2" xfId="4249" xr:uid="{00000000-0005-0000-0000-000051170000}"/>
    <cellStyle name="_Style_Working of Production Performance May '09" xfId="4250" xr:uid="{00000000-0005-0000-0000-000052170000}"/>
    <cellStyle name="_Style_Working of Production Performance May '09 2" xfId="4251" xr:uid="{00000000-0005-0000-0000-000053170000}"/>
    <cellStyle name="_Summary Sheet Marh'10" xfId="2369" xr:uid="{00000000-0005-0000-0000-000054170000}"/>
    <cellStyle name="_Supply Response" xfId="4252" xr:uid="{00000000-0005-0000-0000-000055170000}"/>
    <cellStyle name="_Weekly Report Last Week" xfId="4253" xr:uid="{00000000-0005-0000-0000-000056170000}"/>
    <cellStyle name="_Weekly Report Last Week 2" xfId="4254" xr:uid="{00000000-0005-0000-0000-000057170000}"/>
    <cellStyle name="_Weekly Report Last Week_Carton" xfId="4255" xr:uid="{00000000-0005-0000-0000-000058170000}"/>
    <cellStyle name="_Weekly Report Last Week_Carton 2" xfId="4256" xr:uid="{00000000-0005-0000-0000-000059170000}"/>
    <cellStyle name="_Weekly Report Last Week_Expenses Perfomance March'09" xfId="4257" xr:uid="{00000000-0005-0000-0000-00005A170000}"/>
    <cellStyle name="_Weekly Report Last Week_Expenses Perfomance March'09 2" xfId="4258" xr:uid="{00000000-0005-0000-0000-00005B170000}"/>
    <cellStyle name="_Weekly Report Last Week_EXPORT-MAY" xfId="4259" xr:uid="{00000000-0005-0000-0000-00005C170000}"/>
    <cellStyle name="_Weekly Report Last Week_EXPORT-MAY 2" xfId="4260" xr:uid="{00000000-0005-0000-0000-00005D170000}"/>
    <cellStyle name="_Weekly Report Last Week_MIS For the Month Of Aug_09" xfId="4261" xr:uid="{00000000-0005-0000-0000-00005E170000}"/>
    <cellStyle name="_Weekly Report Last Week_MIS For the Month Of Aug_09 2" xfId="4262" xr:uid="{00000000-0005-0000-0000-00005F170000}"/>
    <cellStyle name="_Weekly Report Last Week_MIS For the Month Of DEC_09" xfId="4263" xr:uid="{00000000-0005-0000-0000-000060170000}"/>
    <cellStyle name="_Weekly Report Last Week_MIS For the Month Of DEC_09 2" xfId="4264" xr:uid="{00000000-0005-0000-0000-000061170000}"/>
    <cellStyle name="_Weekly Report Last Week_MIS For the Month Of Sep_09" xfId="4265" xr:uid="{00000000-0005-0000-0000-000062170000}"/>
    <cellStyle name="_Weekly Report Last Week_MIS For the Month Of Sep_09 2" xfId="4266" xr:uid="{00000000-0005-0000-0000-000063170000}"/>
    <cellStyle name="_Weekly Report Last Week_Production  performance-May,09" xfId="4267" xr:uid="{00000000-0005-0000-0000-000064170000}"/>
    <cellStyle name="_Weekly Report Last Week_Production  performance-May,09 2" xfId="4268" xr:uid="{00000000-0005-0000-0000-000065170000}"/>
    <cellStyle name="_Weekly Report Last Week_Production Preformance report-March,09" xfId="4269" xr:uid="{00000000-0005-0000-0000-000066170000}"/>
    <cellStyle name="_Weekly Report Last Week_Production Preformance report-March,09 2" xfId="4270" xr:uid="{00000000-0005-0000-0000-000067170000}"/>
    <cellStyle name="_Weekly Report Last Week_Projection of Cash Flow Based on Performance Report" xfId="4271" xr:uid="{00000000-0005-0000-0000-000068170000}"/>
    <cellStyle name="_Weekly Report Last Week_Projection of Cash Flow Based on Performance Report 2" xfId="4272" xr:uid="{00000000-0005-0000-0000-000069170000}"/>
    <cellStyle name="_Weekly Report Last Week_Projection of Cash Flow Based on Performance Report_MIS For the Month Of Aug_09" xfId="4273" xr:uid="{00000000-0005-0000-0000-00006A170000}"/>
    <cellStyle name="_Weekly Report Last Week_Projection of Cash Flow Based on Performance Report_MIS For the Month Of Aug_09 2" xfId="4274" xr:uid="{00000000-0005-0000-0000-00006B170000}"/>
    <cellStyle name="_Weekly Report Last Week_Projection of Cash Flow Based on Performance Report_MIS For the Month Of DEC_09" xfId="4275" xr:uid="{00000000-0005-0000-0000-00006C170000}"/>
    <cellStyle name="_Weekly Report Last Week_Projection of Cash Flow Based on Performance Report_MIS For the Month Of DEC_09 2" xfId="4276" xr:uid="{00000000-0005-0000-0000-00006D170000}"/>
    <cellStyle name="_Weekly Report Last Week_Projection of Cash Flow Based on Performance Report_MIS For the Month Of Sep_09" xfId="4277" xr:uid="{00000000-0005-0000-0000-00006E170000}"/>
    <cellStyle name="_Weekly Report Last Week_Projection of Cash Flow Based on Performance Report_MIS For the Month Of Sep_09 2" xfId="4278" xr:uid="{00000000-0005-0000-0000-00006F170000}"/>
    <cellStyle name="_Weekly Repot Last Week of Feb'09" xfId="4279" xr:uid="{00000000-0005-0000-0000-000070170000}"/>
    <cellStyle name="_Weekly Repot Last Week of Feb'09 2" xfId="4280" xr:uid="{00000000-0005-0000-0000-000071170000}"/>
    <cellStyle name="_Weekly Repot Last Week of Feb'09_Carton" xfId="4281" xr:uid="{00000000-0005-0000-0000-000072170000}"/>
    <cellStyle name="_Weekly Repot Last Week of Feb'09_Carton 2" xfId="4282" xr:uid="{00000000-0005-0000-0000-000073170000}"/>
    <cellStyle name="_Weekly Repot Last Week of Feb'09_Expenses Perfomance March'09" xfId="4283" xr:uid="{00000000-0005-0000-0000-000074170000}"/>
    <cellStyle name="_Weekly Repot Last Week of Feb'09_Expenses Perfomance March'09 2" xfId="4284" xr:uid="{00000000-0005-0000-0000-000075170000}"/>
    <cellStyle name="_Weekly Repot Last Week of Feb'09_EXPORT-MAY" xfId="4285" xr:uid="{00000000-0005-0000-0000-000076170000}"/>
    <cellStyle name="_Weekly Repot Last Week of Feb'09_EXPORT-MAY 2" xfId="4286" xr:uid="{00000000-0005-0000-0000-000077170000}"/>
    <cellStyle name="_Weekly Repot Last Week of Feb'09_MIS For the Month Of Aug_09" xfId="4287" xr:uid="{00000000-0005-0000-0000-000078170000}"/>
    <cellStyle name="_Weekly Repot Last Week of Feb'09_MIS For the Month Of Aug_09 2" xfId="4288" xr:uid="{00000000-0005-0000-0000-000079170000}"/>
    <cellStyle name="_Weekly Repot Last Week of Feb'09_MIS For the Month Of DEC_09" xfId="4289" xr:uid="{00000000-0005-0000-0000-00007A170000}"/>
    <cellStyle name="_Weekly Repot Last Week of Feb'09_MIS For the Month Of DEC_09 2" xfId="4290" xr:uid="{00000000-0005-0000-0000-00007B170000}"/>
    <cellStyle name="_Weekly Repot Last Week of Feb'09_MIS For the Month Of Sep_09" xfId="4291" xr:uid="{00000000-0005-0000-0000-00007C170000}"/>
    <cellStyle name="_Weekly Repot Last Week of Feb'09_MIS For the Month Of Sep_09 2" xfId="4292" xr:uid="{00000000-0005-0000-0000-00007D170000}"/>
    <cellStyle name="_Weekly Repot Last Week of Feb'09_Production  performance-May,09" xfId="4293" xr:uid="{00000000-0005-0000-0000-00007E170000}"/>
    <cellStyle name="_Weekly Repot Last Week of Feb'09_Production  performance-May,09 2" xfId="4294" xr:uid="{00000000-0005-0000-0000-00007F170000}"/>
    <cellStyle name="_Weekly Repot Last Week of Feb'09_Production Preformance report-March,09" xfId="4295" xr:uid="{00000000-0005-0000-0000-000080170000}"/>
    <cellStyle name="_Weekly Repot Last Week of Feb'09_Production Preformance report-March,09 2" xfId="4296" xr:uid="{00000000-0005-0000-0000-000081170000}"/>
    <cellStyle name="_Weekly Repot Last Week of Feb'09_Projection of Cash Flow Based on Performance Report" xfId="4297" xr:uid="{00000000-0005-0000-0000-000082170000}"/>
    <cellStyle name="_Weekly Repot Last Week of Feb'09_Projection of Cash Flow Based on Performance Report 2" xfId="4298" xr:uid="{00000000-0005-0000-0000-000083170000}"/>
    <cellStyle name="_Weekly Repot Last Week of Feb'09_Projection of Cash Flow Based on Performance Report_MIS For the Month Of Aug_09" xfId="4299" xr:uid="{00000000-0005-0000-0000-000084170000}"/>
    <cellStyle name="_Weekly Repot Last Week of Feb'09_Projection of Cash Flow Based on Performance Report_MIS For the Month Of Aug_09 2" xfId="4300" xr:uid="{00000000-0005-0000-0000-000085170000}"/>
    <cellStyle name="_Weekly Repot Last Week of Feb'09_Projection of Cash Flow Based on Performance Report_MIS For the Month Of DEC_09" xfId="4301" xr:uid="{00000000-0005-0000-0000-000086170000}"/>
    <cellStyle name="_Weekly Repot Last Week of Feb'09_Projection of Cash Flow Based on Performance Report_MIS For the Month Of DEC_09 2" xfId="4302" xr:uid="{00000000-0005-0000-0000-000087170000}"/>
    <cellStyle name="_Weekly Repot Last Week of Feb'09_Projection of Cash Flow Based on Performance Report_MIS For the Month Of Sep_09" xfId="4303" xr:uid="{00000000-0005-0000-0000-000088170000}"/>
    <cellStyle name="_Weekly Repot Last Week of Feb'09_Projection of Cash Flow Based on Performance Report_MIS For the Month Of Sep_09 2" xfId="4304" xr:uid="{00000000-0005-0000-0000-000089170000}"/>
    <cellStyle name="=C:\WINNT\SYSTEM32\COMMAND.COM" xfId="7961" xr:uid="{00000000-0005-0000-0000-00008A170000}"/>
    <cellStyle name="0,0_x000d__x000a_NA_x000d__x000a_" xfId="6942" xr:uid="{00000000-0005-0000-0000-00008B170000}"/>
    <cellStyle name="20% - Accent1 2" xfId="4305" xr:uid="{00000000-0005-0000-0000-00008C170000}"/>
    <cellStyle name="20% - Accent1 2 2" xfId="4306" xr:uid="{00000000-0005-0000-0000-00008D170000}"/>
    <cellStyle name="20% - Accent1 2 2 2" xfId="4307" xr:uid="{00000000-0005-0000-0000-00008E170000}"/>
    <cellStyle name="20% - Accent1 2 2 2 2" xfId="8216" xr:uid="{00000000-0005-0000-0000-00008F170000}"/>
    <cellStyle name="20% - Accent1 2 2 3" xfId="8217" xr:uid="{00000000-0005-0000-0000-000090170000}"/>
    <cellStyle name="20% - Accent1 2 3" xfId="4308" xr:uid="{00000000-0005-0000-0000-000091170000}"/>
    <cellStyle name="20% - Accent1 2 3 2" xfId="4309" xr:uid="{00000000-0005-0000-0000-000092170000}"/>
    <cellStyle name="20% - Accent1 2 3 2 2" xfId="8218" xr:uid="{00000000-0005-0000-0000-000093170000}"/>
    <cellStyle name="20% - Accent1 2 3 3" xfId="8219" xr:uid="{00000000-0005-0000-0000-000094170000}"/>
    <cellStyle name="20% - Accent1 2 4" xfId="4310" xr:uid="{00000000-0005-0000-0000-000095170000}"/>
    <cellStyle name="20% - Accent1 2 4 2" xfId="8220" xr:uid="{00000000-0005-0000-0000-000096170000}"/>
    <cellStyle name="20% - Accent1 2 5" xfId="8221" xr:uid="{00000000-0005-0000-0000-000097170000}"/>
    <cellStyle name="20% - Accent1 2_PGCL Standard Feasibility (13-07-2011) @74" xfId="4311" xr:uid="{00000000-0005-0000-0000-000098170000}"/>
    <cellStyle name="20% - Accent1 3" xfId="4312" xr:uid="{00000000-0005-0000-0000-000099170000}"/>
    <cellStyle name="20% - Accent1 3 2" xfId="4313" xr:uid="{00000000-0005-0000-0000-00009A170000}"/>
    <cellStyle name="20% - Accent1 3 2 2" xfId="8222" xr:uid="{00000000-0005-0000-0000-00009B170000}"/>
    <cellStyle name="20% - Accent1 3 3" xfId="8223" xr:uid="{00000000-0005-0000-0000-00009C170000}"/>
    <cellStyle name="20% - Accent1 4" xfId="4314" xr:uid="{00000000-0005-0000-0000-00009D170000}"/>
    <cellStyle name="20% - Accent1 4 2" xfId="6943" xr:uid="{00000000-0005-0000-0000-00009E170000}"/>
    <cellStyle name="20% - Accent1 5" xfId="6944" xr:uid="{00000000-0005-0000-0000-00009F170000}"/>
    <cellStyle name="20% - Accent2 2" xfId="4315" xr:uid="{00000000-0005-0000-0000-0000A0170000}"/>
    <cellStyle name="20% - Accent2 2 2" xfId="4316" xr:uid="{00000000-0005-0000-0000-0000A1170000}"/>
    <cellStyle name="20% - Accent2 2 2 2" xfId="4317" xr:uid="{00000000-0005-0000-0000-0000A2170000}"/>
    <cellStyle name="20% - Accent2 2 2 2 2" xfId="8224" xr:uid="{00000000-0005-0000-0000-0000A3170000}"/>
    <cellStyle name="20% - Accent2 2 2 3" xfId="8225" xr:uid="{00000000-0005-0000-0000-0000A4170000}"/>
    <cellStyle name="20% - Accent2 2 3" xfId="4318" xr:uid="{00000000-0005-0000-0000-0000A5170000}"/>
    <cellStyle name="20% - Accent2 2 3 2" xfId="4319" xr:uid="{00000000-0005-0000-0000-0000A6170000}"/>
    <cellStyle name="20% - Accent2 2 3 2 2" xfId="8226" xr:uid="{00000000-0005-0000-0000-0000A7170000}"/>
    <cellStyle name="20% - Accent2 2 3 3" xfId="8227" xr:uid="{00000000-0005-0000-0000-0000A8170000}"/>
    <cellStyle name="20% - Accent2 2 4" xfId="4320" xr:uid="{00000000-0005-0000-0000-0000A9170000}"/>
    <cellStyle name="20% - Accent2 2 4 2" xfId="8228" xr:uid="{00000000-0005-0000-0000-0000AA170000}"/>
    <cellStyle name="20% - Accent2 2 5" xfId="8229" xr:uid="{00000000-0005-0000-0000-0000AB170000}"/>
    <cellStyle name="20% - Accent2 2_PGCL Standard Feasibility (13-07-2011) @74" xfId="4321" xr:uid="{00000000-0005-0000-0000-0000AC170000}"/>
    <cellStyle name="20% - Accent2 3" xfId="4322" xr:uid="{00000000-0005-0000-0000-0000AD170000}"/>
    <cellStyle name="20% - Accent2 3 2" xfId="4323" xr:uid="{00000000-0005-0000-0000-0000AE170000}"/>
    <cellStyle name="20% - Accent2 3 2 2" xfId="8230" xr:uid="{00000000-0005-0000-0000-0000AF170000}"/>
    <cellStyle name="20% - Accent2 3 3" xfId="8231" xr:uid="{00000000-0005-0000-0000-0000B0170000}"/>
    <cellStyle name="20% - Accent2 4" xfId="4324" xr:uid="{00000000-0005-0000-0000-0000B1170000}"/>
    <cellStyle name="20% - Accent2 4 2" xfId="6945" xr:uid="{00000000-0005-0000-0000-0000B2170000}"/>
    <cellStyle name="20% - Accent2 5" xfId="6946" xr:uid="{00000000-0005-0000-0000-0000B3170000}"/>
    <cellStyle name="20% - Accent3 2" xfId="4325" xr:uid="{00000000-0005-0000-0000-0000B4170000}"/>
    <cellStyle name="20% - Accent3 2 2" xfId="4326" xr:uid="{00000000-0005-0000-0000-0000B5170000}"/>
    <cellStyle name="20% - Accent3 2 2 2" xfId="4327" xr:uid="{00000000-0005-0000-0000-0000B6170000}"/>
    <cellStyle name="20% - Accent3 2 2 2 2" xfId="8232" xr:uid="{00000000-0005-0000-0000-0000B7170000}"/>
    <cellStyle name="20% - Accent3 2 2 3" xfId="8233" xr:uid="{00000000-0005-0000-0000-0000B8170000}"/>
    <cellStyle name="20% - Accent3 2 3" xfId="4328" xr:uid="{00000000-0005-0000-0000-0000B9170000}"/>
    <cellStyle name="20% - Accent3 2 3 2" xfId="4329" xr:uid="{00000000-0005-0000-0000-0000BA170000}"/>
    <cellStyle name="20% - Accent3 2 3 2 2" xfId="8234" xr:uid="{00000000-0005-0000-0000-0000BB170000}"/>
    <cellStyle name="20% - Accent3 2 3 3" xfId="8235" xr:uid="{00000000-0005-0000-0000-0000BC170000}"/>
    <cellStyle name="20% - Accent3 2 4" xfId="4330" xr:uid="{00000000-0005-0000-0000-0000BD170000}"/>
    <cellStyle name="20% - Accent3 2 4 2" xfId="8236" xr:uid="{00000000-0005-0000-0000-0000BE170000}"/>
    <cellStyle name="20% - Accent3 2 5" xfId="8237" xr:uid="{00000000-0005-0000-0000-0000BF170000}"/>
    <cellStyle name="20% - Accent3 2_PGCL Standard Feasibility (13-07-2011) @74" xfId="4331" xr:uid="{00000000-0005-0000-0000-0000C0170000}"/>
    <cellStyle name="20% - Accent3 3" xfId="4332" xr:uid="{00000000-0005-0000-0000-0000C1170000}"/>
    <cellStyle name="20% - Accent3 3 2" xfId="4333" xr:uid="{00000000-0005-0000-0000-0000C2170000}"/>
    <cellStyle name="20% - Accent3 3 2 2" xfId="8238" xr:uid="{00000000-0005-0000-0000-0000C3170000}"/>
    <cellStyle name="20% - Accent3 3 3" xfId="8239" xr:uid="{00000000-0005-0000-0000-0000C4170000}"/>
    <cellStyle name="20% - Accent3 4" xfId="4334" xr:uid="{00000000-0005-0000-0000-0000C5170000}"/>
    <cellStyle name="20% - Accent3 4 2" xfId="6947" xr:uid="{00000000-0005-0000-0000-0000C6170000}"/>
    <cellStyle name="20% - Accent3 5" xfId="6948" xr:uid="{00000000-0005-0000-0000-0000C7170000}"/>
    <cellStyle name="20% - Accent4 2" xfId="4335" xr:uid="{00000000-0005-0000-0000-0000C8170000}"/>
    <cellStyle name="20% - Accent4 2 2" xfId="4336" xr:uid="{00000000-0005-0000-0000-0000C9170000}"/>
    <cellStyle name="20% - Accent4 2 2 2" xfId="4337" xr:uid="{00000000-0005-0000-0000-0000CA170000}"/>
    <cellStyle name="20% - Accent4 2 2 2 2" xfId="8240" xr:uid="{00000000-0005-0000-0000-0000CB170000}"/>
    <cellStyle name="20% - Accent4 2 2 3" xfId="8241" xr:uid="{00000000-0005-0000-0000-0000CC170000}"/>
    <cellStyle name="20% - Accent4 2 3" xfId="4338" xr:uid="{00000000-0005-0000-0000-0000CD170000}"/>
    <cellStyle name="20% - Accent4 2 3 2" xfId="4339" xr:uid="{00000000-0005-0000-0000-0000CE170000}"/>
    <cellStyle name="20% - Accent4 2 3 2 2" xfId="8242" xr:uid="{00000000-0005-0000-0000-0000CF170000}"/>
    <cellStyle name="20% - Accent4 2 3 3" xfId="8243" xr:uid="{00000000-0005-0000-0000-0000D0170000}"/>
    <cellStyle name="20% - Accent4 2 4" xfId="4340" xr:uid="{00000000-0005-0000-0000-0000D1170000}"/>
    <cellStyle name="20% - Accent4 2 4 2" xfId="8244" xr:uid="{00000000-0005-0000-0000-0000D2170000}"/>
    <cellStyle name="20% - Accent4 2 5" xfId="8245" xr:uid="{00000000-0005-0000-0000-0000D3170000}"/>
    <cellStyle name="20% - Accent4 2_PGCL Standard Feasibility (13-07-2011) @74" xfId="4341" xr:uid="{00000000-0005-0000-0000-0000D4170000}"/>
    <cellStyle name="20% - Accent4 3" xfId="4342" xr:uid="{00000000-0005-0000-0000-0000D5170000}"/>
    <cellStyle name="20% - Accent4 3 2" xfId="4343" xr:uid="{00000000-0005-0000-0000-0000D6170000}"/>
    <cellStyle name="20% - Accent4 3 2 2" xfId="8246" xr:uid="{00000000-0005-0000-0000-0000D7170000}"/>
    <cellStyle name="20% - Accent4 3 3" xfId="8247" xr:uid="{00000000-0005-0000-0000-0000D8170000}"/>
    <cellStyle name="20% - Accent4 4" xfId="4344" xr:uid="{00000000-0005-0000-0000-0000D9170000}"/>
    <cellStyle name="20% - Accent4 4 2" xfId="6949" xr:uid="{00000000-0005-0000-0000-0000DA170000}"/>
    <cellStyle name="20% - Accent4 5" xfId="6950" xr:uid="{00000000-0005-0000-0000-0000DB170000}"/>
    <cellStyle name="20% - Accent5 2" xfId="4345" xr:uid="{00000000-0005-0000-0000-0000DC170000}"/>
    <cellStyle name="20% - Accent5 2 2" xfId="4346" xr:uid="{00000000-0005-0000-0000-0000DD170000}"/>
    <cellStyle name="20% - Accent5 2 2 2" xfId="4347" xr:uid="{00000000-0005-0000-0000-0000DE170000}"/>
    <cellStyle name="20% - Accent5 2 2 2 2" xfId="8248" xr:uid="{00000000-0005-0000-0000-0000DF170000}"/>
    <cellStyle name="20% - Accent5 2 2 3" xfId="8249" xr:uid="{00000000-0005-0000-0000-0000E0170000}"/>
    <cellStyle name="20% - Accent5 2 3" xfId="4348" xr:uid="{00000000-0005-0000-0000-0000E1170000}"/>
    <cellStyle name="20% - Accent5 2 3 2" xfId="4349" xr:uid="{00000000-0005-0000-0000-0000E2170000}"/>
    <cellStyle name="20% - Accent5 2 3 2 2" xfId="8250" xr:uid="{00000000-0005-0000-0000-0000E3170000}"/>
    <cellStyle name="20% - Accent5 2 3 3" xfId="8251" xr:uid="{00000000-0005-0000-0000-0000E4170000}"/>
    <cellStyle name="20% - Accent5 2 4" xfId="4350" xr:uid="{00000000-0005-0000-0000-0000E5170000}"/>
    <cellStyle name="20% - Accent5 2 4 2" xfId="8252" xr:uid="{00000000-0005-0000-0000-0000E6170000}"/>
    <cellStyle name="20% - Accent5 2 5" xfId="8253" xr:uid="{00000000-0005-0000-0000-0000E7170000}"/>
    <cellStyle name="20% - Accent5 2_PGCL Standard Feasibility (13-07-2011) @74" xfId="4351" xr:uid="{00000000-0005-0000-0000-0000E8170000}"/>
    <cellStyle name="20% - Accent5 3" xfId="4352" xr:uid="{00000000-0005-0000-0000-0000E9170000}"/>
    <cellStyle name="20% - Accent5 3 2" xfId="4353" xr:uid="{00000000-0005-0000-0000-0000EA170000}"/>
    <cellStyle name="20% - Accent5 3 2 2" xfId="8254" xr:uid="{00000000-0005-0000-0000-0000EB170000}"/>
    <cellStyle name="20% - Accent5 3 3" xfId="8255" xr:uid="{00000000-0005-0000-0000-0000EC170000}"/>
    <cellStyle name="20% - Accent5 4" xfId="4354" xr:uid="{00000000-0005-0000-0000-0000ED170000}"/>
    <cellStyle name="20% - Accent5 4 2" xfId="6951" xr:uid="{00000000-0005-0000-0000-0000EE170000}"/>
    <cellStyle name="20% - Accent5 5" xfId="6952" xr:uid="{00000000-0005-0000-0000-0000EF170000}"/>
    <cellStyle name="20% - Accent6 2" xfId="4355" xr:uid="{00000000-0005-0000-0000-0000F0170000}"/>
    <cellStyle name="20% - Accent6 2 2" xfId="4356" xr:uid="{00000000-0005-0000-0000-0000F1170000}"/>
    <cellStyle name="20% - Accent6 2 2 2" xfId="4357" xr:uid="{00000000-0005-0000-0000-0000F2170000}"/>
    <cellStyle name="20% - Accent6 2 2 2 2" xfId="8256" xr:uid="{00000000-0005-0000-0000-0000F3170000}"/>
    <cellStyle name="20% - Accent6 2 2 3" xfId="8257" xr:uid="{00000000-0005-0000-0000-0000F4170000}"/>
    <cellStyle name="20% - Accent6 2 3" xfId="4358" xr:uid="{00000000-0005-0000-0000-0000F5170000}"/>
    <cellStyle name="20% - Accent6 2 3 2" xfId="4359" xr:uid="{00000000-0005-0000-0000-0000F6170000}"/>
    <cellStyle name="20% - Accent6 2 3 2 2" xfId="8258" xr:uid="{00000000-0005-0000-0000-0000F7170000}"/>
    <cellStyle name="20% - Accent6 2 3 3" xfId="8259" xr:uid="{00000000-0005-0000-0000-0000F8170000}"/>
    <cellStyle name="20% - Accent6 2 4" xfId="4360" xr:uid="{00000000-0005-0000-0000-0000F9170000}"/>
    <cellStyle name="20% - Accent6 2 4 2" xfId="8260" xr:uid="{00000000-0005-0000-0000-0000FA170000}"/>
    <cellStyle name="20% - Accent6 2 5" xfId="8261" xr:uid="{00000000-0005-0000-0000-0000FB170000}"/>
    <cellStyle name="20% - Accent6 2_PGCL Standard Feasibility (13-07-2011) @74" xfId="4361" xr:uid="{00000000-0005-0000-0000-0000FC170000}"/>
    <cellStyle name="20% - Accent6 3" xfId="4362" xr:uid="{00000000-0005-0000-0000-0000FD170000}"/>
    <cellStyle name="20% - Accent6 3 2" xfId="4363" xr:uid="{00000000-0005-0000-0000-0000FE170000}"/>
    <cellStyle name="20% - Accent6 3 2 2" xfId="8262" xr:uid="{00000000-0005-0000-0000-0000FF170000}"/>
    <cellStyle name="20% - Accent6 3 3" xfId="8263" xr:uid="{00000000-0005-0000-0000-000000180000}"/>
    <cellStyle name="20% - Accent6 4" xfId="4364" xr:uid="{00000000-0005-0000-0000-000001180000}"/>
    <cellStyle name="20% - Accent6 4 2" xfId="6953" xr:uid="{00000000-0005-0000-0000-000002180000}"/>
    <cellStyle name="20% - Accent6 5" xfId="6954" xr:uid="{00000000-0005-0000-0000-000003180000}"/>
    <cellStyle name="20% - 輔色1" xfId="6955" xr:uid="{00000000-0005-0000-0000-000004180000}"/>
    <cellStyle name="20% - 輔色2" xfId="6956" xr:uid="{00000000-0005-0000-0000-000005180000}"/>
    <cellStyle name="20% - 輔色3" xfId="6957" xr:uid="{00000000-0005-0000-0000-000006180000}"/>
    <cellStyle name="20% - 輔色4" xfId="6958" xr:uid="{00000000-0005-0000-0000-000007180000}"/>
    <cellStyle name="20% - 輔色5" xfId="6959" xr:uid="{00000000-0005-0000-0000-000008180000}"/>
    <cellStyle name="20% - 輔色6" xfId="6960" xr:uid="{00000000-0005-0000-0000-000009180000}"/>
    <cellStyle name="40% - Accent1 2" xfId="4365" xr:uid="{00000000-0005-0000-0000-00000A180000}"/>
    <cellStyle name="40% - Accent1 2 2" xfId="4366" xr:uid="{00000000-0005-0000-0000-00000B180000}"/>
    <cellStyle name="40% - Accent1 2 2 2" xfId="4367" xr:uid="{00000000-0005-0000-0000-00000C180000}"/>
    <cellStyle name="40% - Accent1 2 2 2 2" xfId="8264" xr:uid="{00000000-0005-0000-0000-00000D180000}"/>
    <cellStyle name="40% - Accent1 2 2 3" xfId="8265" xr:uid="{00000000-0005-0000-0000-00000E180000}"/>
    <cellStyle name="40% - Accent1 2 3" xfId="4368" xr:uid="{00000000-0005-0000-0000-00000F180000}"/>
    <cellStyle name="40% - Accent1 2 3 2" xfId="4369" xr:uid="{00000000-0005-0000-0000-000010180000}"/>
    <cellStyle name="40% - Accent1 2 3 2 2" xfId="8266" xr:uid="{00000000-0005-0000-0000-000011180000}"/>
    <cellStyle name="40% - Accent1 2 3 3" xfId="8267" xr:uid="{00000000-0005-0000-0000-000012180000}"/>
    <cellStyle name="40% - Accent1 2 4" xfId="4370" xr:uid="{00000000-0005-0000-0000-000013180000}"/>
    <cellStyle name="40% - Accent1 2 4 2" xfId="8268" xr:uid="{00000000-0005-0000-0000-000014180000}"/>
    <cellStyle name="40% - Accent1 2 5" xfId="8269" xr:uid="{00000000-0005-0000-0000-000015180000}"/>
    <cellStyle name="40% - Accent1 2_PGCL Standard Feasibility (13-07-2011) @74" xfId="4371" xr:uid="{00000000-0005-0000-0000-000016180000}"/>
    <cellStyle name="40% - Accent1 3" xfId="4372" xr:uid="{00000000-0005-0000-0000-000017180000}"/>
    <cellStyle name="40% - Accent1 3 2" xfId="4373" xr:uid="{00000000-0005-0000-0000-000018180000}"/>
    <cellStyle name="40% - Accent1 3 2 2" xfId="8270" xr:uid="{00000000-0005-0000-0000-000019180000}"/>
    <cellStyle name="40% - Accent1 3 3" xfId="8271" xr:uid="{00000000-0005-0000-0000-00001A180000}"/>
    <cellStyle name="40% - Accent1 4" xfId="4374" xr:uid="{00000000-0005-0000-0000-00001B180000}"/>
    <cellStyle name="40% - Accent1 4 2" xfId="6961" xr:uid="{00000000-0005-0000-0000-00001C180000}"/>
    <cellStyle name="40% - Accent1 5" xfId="6962" xr:uid="{00000000-0005-0000-0000-00001D180000}"/>
    <cellStyle name="40% - Accent2 2" xfId="4375" xr:uid="{00000000-0005-0000-0000-00001E180000}"/>
    <cellStyle name="40% - Accent2 2 2" xfId="4376" xr:uid="{00000000-0005-0000-0000-00001F180000}"/>
    <cellStyle name="40% - Accent2 2 2 2" xfId="4377" xr:uid="{00000000-0005-0000-0000-000020180000}"/>
    <cellStyle name="40% - Accent2 2 2 2 2" xfId="8272" xr:uid="{00000000-0005-0000-0000-000021180000}"/>
    <cellStyle name="40% - Accent2 2 2 3" xfId="8273" xr:uid="{00000000-0005-0000-0000-000022180000}"/>
    <cellStyle name="40% - Accent2 2 3" xfId="4378" xr:uid="{00000000-0005-0000-0000-000023180000}"/>
    <cellStyle name="40% - Accent2 2 3 2" xfId="4379" xr:uid="{00000000-0005-0000-0000-000024180000}"/>
    <cellStyle name="40% - Accent2 2 3 2 2" xfId="8274" xr:uid="{00000000-0005-0000-0000-000025180000}"/>
    <cellStyle name="40% - Accent2 2 3 3" xfId="8275" xr:uid="{00000000-0005-0000-0000-000026180000}"/>
    <cellStyle name="40% - Accent2 2 4" xfId="4380" xr:uid="{00000000-0005-0000-0000-000027180000}"/>
    <cellStyle name="40% - Accent2 2 4 2" xfId="8276" xr:uid="{00000000-0005-0000-0000-000028180000}"/>
    <cellStyle name="40% - Accent2 2 5" xfId="8277" xr:uid="{00000000-0005-0000-0000-000029180000}"/>
    <cellStyle name="40% - Accent2 2_PGCL Standard Feasibility (13-07-2011) @74" xfId="4381" xr:uid="{00000000-0005-0000-0000-00002A180000}"/>
    <cellStyle name="40% - Accent2 3" xfId="4382" xr:uid="{00000000-0005-0000-0000-00002B180000}"/>
    <cellStyle name="40% - Accent2 3 2" xfId="4383" xr:uid="{00000000-0005-0000-0000-00002C180000}"/>
    <cellStyle name="40% - Accent2 3 2 2" xfId="8278" xr:uid="{00000000-0005-0000-0000-00002D180000}"/>
    <cellStyle name="40% - Accent2 3 3" xfId="8279" xr:uid="{00000000-0005-0000-0000-00002E180000}"/>
    <cellStyle name="40% - Accent2 4" xfId="4384" xr:uid="{00000000-0005-0000-0000-00002F180000}"/>
    <cellStyle name="40% - Accent2 4 2" xfId="6963" xr:uid="{00000000-0005-0000-0000-000030180000}"/>
    <cellStyle name="40% - Accent2 5" xfId="6964" xr:uid="{00000000-0005-0000-0000-000031180000}"/>
    <cellStyle name="40% - Accent3 2" xfId="4385" xr:uid="{00000000-0005-0000-0000-000032180000}"/>
    <cellStyle name="40% - Accent3 2 2" xfId="4386" xr:uid="{00000000-0005-0000-0000-000033180000}"/>
    <cellStyle name="40% - Accent3 2 2 2" xfId="4387" xr:uid="{00000000-0005-0000-0000-000034180000}"/>
    <cellStyle name="40% - Accent3 2 2 2 2" xfId="8280" xr:uid="{00000000-0005-0000-0000-000035180000}"/>
    <cellStyle name="40% - Accent3 2 2 3" xfId="8281" xr:uid="{00000000-0005-0000-0000-000036180000}"/>
    <cellStyle name="40% - Accent3 2 3" xfId="4388" xr:uid="{00000000-0005-0000-0000-000037180000}"/>
    <cellStyle name="40% - Accent3 2 3 2" xfId="4389" xr:uid="{00000000-0005-0000-0000-000038180000}"/>
    <cellStyle name="40% - Accent3 2 3 2 2" xfId="8282" xr:uid="{00000000-0005-0000-0000-000039180000}"/>
    <cellStyle name="40% - Accent3 2 3 3" xfId="8283" xr:uid="{00000000-0005-0000-0000-00003A180000}"/>
    <cellStyle name="40% - Accent3 2 4" xfId="4390" xr:uid="{00000000-0005-0000-0000-00003B180000}"/>
    <cellStyle name="40% - Accent3 2 4 2" xfId="8284" xr:uid="{00000000-0005-0000-0000-00003C180000}"/>
    <cellStyle name="40% - Accent3 2 5" xfId="8285" xr:uid="{00000000-0005-0000-0000-00003D180000}"/>
    <cellStyle name="40% - Accent3 2_PGCL Standard Feasibility (13-07-2011) @74" xfId="4391" xr:uid="{00000000-0005-0000-0000-00003E180000}"/>
    <cellStyle name="40% - Accent3 3" xfId="4392" xr:uid="{00000000-0005-0000-0000-00003F180000}"/>
    <cellStyle name="40% - Accent3 3 2" xfId="4393" xr:uid="{00000000-0005-0000-0000-000040180000}"/>
    <cellStyle name="40% - Accent3 3 2 2" xfId="8286" xr:uid="{00000000-0005-0000-0000-000041180000}"/>
    <cellStyle name="40% - Accent3 3 3" xfId="8287" xr:uid="{00000000-0005-0000-0000-000042180000}"/>
    <cellStyle name="40% - Accent3 4" xfId="4394" xr:uid="{00000000-0005-0000-0000-000043180000}"/>
    <cellStyle name="40% - Accent3 4 2" xfId="6965" xr:uid="{00000000-0005-0000-0000-000044180000}"/>
    <cellStyle name="40% - Accent3 5" xfId="6966" xr:uid="{00000000-0005-0000-0000-000045180000}"/>
    <cellStyle name="40% - Accent4 2" xfId="4395" xr:uid="{00000000-0005-0000-0000-000046180000}"/>
    <cellStyle name="40% - Accent4 2 2" xfId="4396" xr:uid="{00000000-0005-0000-0000-000047180000}"/>
    <cellStyle name="40% - Accent4 2 2 2" xfId="4397" xr:uid="{00000000-0005-0000-0000-000048180000}"/>
    <cellStyle name="40% - Accent4 2 2 2 2" xfId="8288" xr:uid="{00000000-0005-0000-0000-000049180000}"/>
    <cellStyle name="40% - Accent4 2 2 3" xfId="8289" xr:uid="{00000000-0005-0000-0000-00004A180000}"/>
    <cellStyle name="40% - Accent4 2 3" xfId="4398" xr:uid="{00000000-0005-0000-0000-00004B180000}"/>
    <cellStyle name="40% - Accent4 2 3 2" xfId="4399" xr:uid="{00000000-0005-0000-0000-00004C180000}"/>
    <cellStyle name="40% - Accent4 2 3 2 2" xfId="8290" xr:uid="{00000000-0005-0000-0000-00004D180000}"/>
    <cellStyle name="40% - Accent4 2 3 3" xfId="8291" xr:uid="{00000000-0005-0000-0000-00004E180000}"/>
    <cellStyle name="40% - Accent4 2 4" xfId="4400" xr:uid="{00000000-0005-0000-0000-00004F180000}"/>
    <cellStyle name="40% - Accent4 2 4 2" xfId="8292" xr:uid="{00000000-0005-0000-0000-000050180000}"/>
    <cellStyle name="40% - Accent4 2 5" xfId="8293" xr:uid="{00000000-0005-0000-0000-000051180000}"/>
    <cellStyle name="40% - Accent4 2_PGCL Standard Feasibility (13-07-2011) @74" xfId="4401" xr:uid="{00000000-0005-0000-0000-000052180000}"/>
    <cellStyle name="40% - Accent4 3" xfId="4402" xr:uid="{00000000-0005-0000-0000-000053180000}"/>
    <cellStyle name="40% - Accent4 3 2" xfId="4403" xr:uid="{00000000-0005-0000-0000-000054180000}"/>
    <cellStyle name="40% - Accent4 3 2 2" xfId="8294" xr:uid="{00000000-0005-0000-0000-000055180000}"/>
    <cellStyle name="40% - Accent4 3 3" xfId="8295" xr:uid="{00000000-0005-0000-0000-000056180000}"/>
    <cellStyle name="40% - Accent4 4" xfId="4404" xr:uid="{00000000-0005-0000-0000-000057180000}"/>
    <cellStyle name="40% - Accent4 4 2" xfId="6967" xr:uid="{00000000-0005-0000-0000-000058180000}"/>
    <cellStyle name="40% - Accent4 5" xfId="6968" xr:uid="{00000000-0005-0000-0000-000059180000}"/>
    <cellStyle name="40% - Accent5 2" xfId="4405" xr:uid="{00000000-0005-0000-0000-00005A180000}"/>
    <cellStyle name="40% - Accent5 2 2" xfId="4406" xr:uid="{00000000-0005-0000-0000-00005B180000}"/>
    <cellStyle name="40% - Accent5 2 2 2" xfId="4407" xr:uid="{00000000-0005-0000-0000-00005C180000}"/>
    <cellStyle name="40% - Accent5 2 2 2 2" xfId="8296" xr:uid="{00000000-0005-0000-0000-00005D180000}"/>
    <cellStyle name="40% - Accent5 2 2 3" xfId="8297" xr:uid="{00000000-0005-0000-0000-00005E180000}"/>
    <cellStyle name="40% - Accent5 2 3" xfId="4408" xr:uid="{00000000-0005-0000-0000-00005F180000}"/>
    <cellStyle name="40% - Accent5 2 3 2" xfId="4409" xr:uid="{00000000-0005-0000-0000-000060180000}"/>
    <cellStyle name="40% - Accent5 2 3 2 2" xfId="8298" xr:uid="{00000000-0005-0000-0000-000061180000}"/>
    <cellStyle name="40% - Accent5 2 3 3" xfId="8299" xr:uid="{00000000-0005-0000-0000-000062180000}"/>
    <cellStyle name="40% - Accent5 2 4" xfId="4410" xr:uid="{00000000-0005-0000-0000-000063180000}"/>
    <cellStyle name="40% - Accent5 2 4 2" xfId="8300" xr:uid="{00000000-0005-0000-0000-000064180000}"/>
    <cellStyle name="40% - Accent5 2 5" xfId="8301" xr:uid="{00000000-0005-0000-0000-000065180000}"/>
    <cellStyle name="40% - Accent5 2_PGCL Standard Feasibility (13-07-2011) @74" xfId="4411" xr:uid="{00000000-0005-0000-0000-000066180000}"/>
    <cellStyle name="40% - Accent5 3" xfId="4412" xr:uid="{00000000-0005-0000-0000-000067180000}"/>
    <cellStyle name="40% - Accent5 3 2" xfId="4413" xr:uid="{00000000-0005-0000-0000-000068180000}"/>
    <cellStyle name="40% - Accent5 3 2 2" xfId="8302" xr:uid="{00000000-0005-0000-0000-000069180000}"/>
    <cellStyle name="40% - Accent5 3 3" xfId="8303" xr:uid="{00000000-0005-0000-0000-00006A180000}"/>
    <cellStyle name="40% - Accent5 4" xfId="4414" xr:uid="{00000000-0005-0000-0000-00006B180000}"/>
    <cellStyle name="40% - Accent5 4 2" xfId="6969" xr:uid="{00000000-0005-0000-0000-00006C180000}"/>
    <cellStyle name="40% - Accent5 5" xfId="6970" xr:uid="{00000000-0005-0000-0000-00006D180000}"/>
    <cellStyle name="40% - Accent6 2" xfId="4415" xr:uid="{00000000-0005-0000-0000-00006E180000}"/>
    <cellStyle name="40% - Accent6 2 2" xfId="4416" xr:uid="{00000000-0005-0000-0000-00006F180000}"/>
    <cellStyle name="40% - Accent6 2 2 2" xfId="4417" xr:uid="{00000000-0005-0000-0000-000070180000}"/>
    <cellStyle name="40% - Accent6 2 2 2 2" xfId="8304" xr:uid="{00000000-0005-0000-0000-000071180000}"/>
    <cellStyle name="40% - Accent6 2 2 3" xfId="8305" xr:uid="{00000000-0005-0000-0000-000072180000}"/>
    <cellStyle name="40% - Accent6 2 3" xfId="4418" xr:uid="{00000000-0005-0000-0000-000073180000}"/>
    <cellStyle name="40% - Accent6 2 3 2" xfId="4419" xr:uid="{00000000-0005-0000-0000-000074180000}"/>
    <cellStyle name="40% - Accent6 2 3 2 2" xfId="8306" xr:uid="{00000000-0005-0000-0000-000075180000}"/>
    <cellStyle name="40% - Accent6 2 3 3" xfId="8307" xr:uid="{00000000-0005-0000-0000-000076180000}"/>
    <cellStyle name="40% - Accent6 2 4" xfId="4420" xr:uid="{00000000-0005-0000-0000-000077180000}"/>
    <cellStyle name="40% - Accent6 2 4 2" xfId="8308" xr:uid="{00000000-0005-0000-0000-000078180000}"/>
    <cellStyle name="40% - Accent6 2 5" xfId="8309" xr:uid="{00000000-0005-0000-0000-000079180000}"/>
    <cellStyle name="40% - Accent6 2_PGCL Standard Feasibility (13-07-2011) @74" xfId="4421" xr:uid="{00000000-0005-0000-0000-00007A180000}"/>
    <cellStyle name="40% - Accent6 3" xfId="4422" xr:uid="{00000000-0005-0000-0000-00007B180000}"/>
    <cellStyle name="40% - Accent6 3 2" xfId="4423" xr:uid="{00000000-0005-0000-0000-00007C180000}"/>
    <cellStyle name="40% - Accent6 3 2 2" xfId="8310" xr:uid="{00000000-0005-0000-0000-00007D180000}"/>
    <cellStyle name="40% - Accent6 3 3" xfId="8311" xr:uid="{00000000-0005-0000-0000-00007E180000}"/>
    <cellStyle name="40% - Accent6 4" xfId="4424" xr:uid="{00000000-0005-0000-0000-00007F180000}"/>
    <cellStyle name="40% - Accent6 4 2" xfId="6971" xr:uid="{00000000-0005-0000-0000-000080180000}"/>
    <cellStyle name="40% - Accent6 5" xfId="6972" xr:uid="{00000000-0005-0000-0000-000081180000}"/>
    <cellStyle name="40% - 輔色1" xfId="6973" xr:uid="{00000000-0005-0000-0000-000082180000}"/>
    <cellStyle name="40% - 輔色2" xfId="6974" xr:uid="{00000000-0005-0000-0000-000083180000}"/>
    <cellStyle name="40% - 輔色3" xfId="6975" xr:uid="{00000000-0005-0000-0000-000084180000}"/>
    <cellStyle name="40% - 輔色4" xfId="6976" xr:uid="{00000000-0005-0000-0000-000085180000}"/>
    <cellStyle name="40% - 輔色5" xfId="6977" xr:uid="{00000000-0005-0000-0000-000086180000}"/>
    <cellStyle name="40% - 輔色6" xfId="6978" xr:uid="{00000000-0005-0000-0000-000087180000}"/>
    <cellStyle name="60% - Accent1 2" xfId="4425" xr:uid="{00000000-0005-0000-0000-000088180000}"/>
    <cellStyle name="60% - Accent1 2 2" xfId="6979" xr:uid="{00000000-0005-0000-0000-000089180000}"/>
    <cellStyle name="60% - Accent1 3" xfId="4426" xr:uid="{00000000-0005-0000-0000-00008A180000}"/>
    <cellStyle name="60% - Accent1 3 2" xfId="6980" xr:uid="{00000000-0005-0000-0000-00008B180000}"/>
    <cellStyle name="60% - Accent1 4" xfId="6981" xr:uid="{00000000-0005-0000-0000-00008C180000}"/>
    <cellStyle name="60% - Accent1 4 2" xfId="6982" xr:uid="{00000000-0005-0000-0000-00008D180000}"/>
    <cellStyle name="60% - Accent1 5" xfId="6983" xr:uid="{00000000-0005-0000-0000-00008E180000}"/>
    <cellStyle name="60% - Accent2 2" xfId="4427" xr:uid="{00000000-0005-0000-0000-00008F180000}"/>
    <cellStyle name="60% - Accent2 2 2" xfId="6984" xr:uid="{00000000-0005-0000-0000-000090180000}"/>
    <cellStyle name="60% - Accent2 3" xfId="4428" xr:uid="{00000000-0005-0000-0000-000091180000}"/>
    <cellStyle name="60% - Accent2 3 2" xfId="6985" xr:uid="{00000000-0005-0000-0000-000092180000}"/>
    <cellStyle name="60% - Accent2 4" xfId="6986" xr:uid="{00000000-0005-0000-0000-000093180000}"/>
    <cellStyle name="60% - Accent2 4 2" xfId="6987" xr:uid="{00000000-0005-0000-0000-000094180000}"/>
    <cellStyle name="60% - Accent2 5" xfId="6988" xr:uid="{00000000-0005-0000-0000-000095180000}"/>
    <cellStyle name="60% - Accent3 2" xfId="4429" xr:uid="{00000000-0005-0000-0000-000096180000}"/>
    <cellStyle name="60% - Accent3 2 2" xfId="6989" xr:uid="{00000000-0005-0000-0000-000097180000}"/>
    <cellStyle name="60% - Accent3 3" xfId="4430" xr:uid="{00000000-0005-0000-0000-000098180000}"/>
    <cellStyle name="60% - Accent3 3 2" xfId="6990" xr:uid="{00000000-0005-0000-0000-000099180000}"/>
    <cellStyle name="60% - Accent3 4" xfId="6991" xr:uid="{00000000-0005-0000-0000-00009A180000}"/>
    <cellStyle name="60% - Accent3 4 2" xfId="6992" xr:uid="{00000000-0005-0000-0000-00009B180000}"/>
    <cellStyle name="60% - Accent3 5" xfId="6993" xr:uid="{00000000-0005-0000-0000-00009C180000}"/>
    <cellStyle name="60% - Accent4 2" xfId="4431" xr:uid="{00000000-0005-0000-0000-00009D180000}"/>
    <cellStyle name="60% - Accent4 2 2" xfId="6994" xr:uid="{00000000-0005-0000-0000-00009E180000}"/>
    <cellStyle name="60% - Accent4 3" xfId="4432" xr:uid="{00000000-0005-0000-0000-00009F180000}"/>
    <cellStyle name="60% - Accent4 3 2" xfId="6995" xr:uid="{00000000-0005-0000-0000-0000A0180000}"/>
    <cellStyle name="60% - Accent4 4" xfId="6996" xr:uid="{00000000-0005-0000-0000-0000A1180000}"/>
    <cellStyle name="60% - Accent4 4 2" xfId="6997" xr:uid="{00000000-0005-0000-0000-0000A2180000}"/>
    <cellStyle name="60% - Accent4 5" xfId="6998" xr:uid="{00000000-0005-0000-0000-0000A3180000}"/>
    <cellStyle name="60% - Accent5 2" xfId="4433" xr:uid="{00000000-0005-0000-0000-0000A4180000}"/>
    <cellStyle name="60% - Accent5 2 2" xfId="6999" xr:uid="{00000000-0005-0000-0000-0000A5180000}"/>
    <cellStyle name="60% - Accent5 3" xfId="4434" xr:uid="{00000000-0005-0000-0000-0000A6180000}"/>
    <cellStyle name="60% - Accent5 3 2" xfId="7000" xr:uid="{00000000-0005-0000-0000-0000A7180000}"/>
    <cellStyle name="60% - Accent5 4" xfId="7001" xr:uid="{00000000-0005-0000-0000-0000A8180000}"/>
    <cellStyle name="60% - Accent5 4 2" xfId="7002" xr:uid="{00000000-0005-0000-0000-0000A9180000}"/>
    <cellStyle name="60% - Accent5 5" xfId="7003" xr:uid="{00000000-0005-0000-0000-0000AA180000}"/>
    <cellStyle name="60% - Accent6 2" xfId="4435" xr:uid="{00000000-0005-0000-0000-0000AB180000}"/>
    <cellStyle name="60% - Accent6 2 2" xfId="7004" xr:uid="{00000000-0005-0000-0000-0000AC180000}"/>
    <cellStyle name="60% - Accent6 3" xfId="4436" xr:uid="{00000000-0005-0000-0000-0000AD180000}"/>
    <cellStyle name="60% - Accent6 3 2" xfId="7005" xr:uid="{00000000-0005-0000-0000-0000AE180000}"/>
    <cellStyle name="60% - Accent6 4" xfId="7006" xr:uid="{00000000-0005-0000-0000-0000AF180000}"/>
    <cellStyle name="60% - Accent6 4 2" xfId="7007" xr:uid="{00000000-0005-0000-0000-0000B0180000}"/>
    <cellStyle name="60% - Accent6 5" xfId="7008" xr:uid="{00000000-0005-0000-0000-0000B1180000}"/>
    <cellStyle name="60% - 輔色1" xfId="7009" xr:uid="{00000000-0005-0000-0000-0000B2180000}"/>
    <cellStyle name="60% - 輔色2" xfId="7010" xr:uid="{00000000-0005-0000-0000-0000B3180000}"/>
    <cellStyle name="60% - 輔色3" xfId="7011" xr:uid="{00000000-0005-0000-0000-0000B4180000}"/>
    <cellStyle name="60% - 輔色4" xfId="7012" xr:uid="{00000000-0005-0000-0000-0000B5180000}"/>
    <cellStyle name="60% - 輔色5" xfId="7013" xr:uid="{00000000-0005-0000-0000-0000B6180000}"/>
    <cellStyle name="60% - 輔色6" xfId="7014" xr:uid="{00000000-0005-0000-0000-0000B7180000}"/>
    <cellStyle name="Accent1 - 20%" xfId="7015" xr:uid="{00000000-0005-0000-0000-0000B8180000}"/>
    <cellStyle name="Accent1 - 40%" xfId="7016" xr:uid="{00000000-0005-0000-0000-0000B9180000}"/>
    <cellStyle name="Accent1 - 60%" xfId="7017" xr:uid="{00000000-0005-0000-0000-0000BA180000}"/>
    <cellStyle name="Accent1 2" xfId="4437" xr:uid="{00000000-0005-0000-0000-0000BB180000}"/>
    <cellStyle name="Accent1 2 2" xfId="7018" xr:uid="{00000000-0005-0000-0000-0000BC180000}"/>
    <cellStyle name="Accent1 3" xfId="4438" xr:uid="{00000000-0005-0000-0000-0000BD180000}"/>
    <cellStyle name="Accent1 3 2" xfId="7019" xr:uid="{00000000-0005-0000-0000-0000BE180000}"/>
    <cellStyle name="Accent1 4" xfId="7020" xr:uid="{00000000-0005-0000-0000-0000BF180000}"/>
    <cellStyle name="Accent1 4 2" xfId="7021" xr:uid="{00000000-0005-0000-0000-0000C0180000}"/>
    <cellStyle name="Accent1 5" xfId="7022" xr:uid="{00000000-0005-0000-0000-0000C1180000}"/>
    <cellStyle name="Accent1 6" xfId="7962" xr:uid="{00000000-0005-0000-0000-0000C2180000}"/>
    <cellStyle name="Accent2 - 20%" xfId="7023" xr:uid="{00000000-0005-0000-0000-0000C3180000}"/>
    <cellStyle name="Accent2 - 40%" xfId="7024" xr:uid="{00000000-0005-0000-0000-0000C4180000}"/>
    <cellStyle name="Accent2 - 60%" xfId="7025" xr:uid="{00000000-0005-0000-0000-0000C5180000}"/>
    <cellStyle name="Accent2 2" xfId="4439" xr:uid="{00000000-0005-0000-0000-0000C6180000}"/>
    <cellStyle name="Accent2 2 2" xfId="7026" xr:uid="{00000000-0005-0000-0000-0000C7180000}"/>
    <cellStyle name="Accent2 3" xfId="4440" xr:uid="{00000000-0005-0000-0000-0000C8180000}"/>
    <cellStyle name="Accent2 3 2" xfId="7027" xr:uid="{00000000-0005-0000-0000-0000C9180000}"/>
    <cellStyle name="Accent2 4" xfId="7028" xr:uid="{00000000-0005-0000-0000-0000CA180000}"/>
    <cellStyle name="Accent2 4 2" xfId="7029" xr:uid="{00000000-0005-0000-0000-0000CB180000}"/>
    <cellStyle name="Accent2 5" xfId="7030" xr:uid="{00000000-0005-0000-0000-0000CC180000}"/>
    <cellStyle name="Accent2 6" xfId="7963" xr:uid="{00000000-0005-0000-0000-0000CD180000}"/>
    <cellStyle name="Accent3 - 20%" xfId="7031" xr:uid="{00000000-0005-0000-0000-0000CE180000}"/>
    <cellStyle name="Accent3 - 40%" xfId="7032" xr:uid="{00000000-0005-0000-0000-0000CF180000}"/>
    <cellStyle name="Accent3 - 60%" xfId="7033" xr:uid="{00000000-0005-0000-0000-0000D0180000}"/>
    <cellStyle name="Accent3 2" xfId="4441" xr:uid="{00000000-0005-0000-0000-0000D1180000}"/>
    <cellStyle name="Accent3 2 2" xfId="7034" xr:uid="{00000000-0005-0000-0000-0000D2180000}"/>
    <cellStyle name="Accent3 3" xfId="4442" xr:uid="{00000000-0005-0000-0000-0000D3180000}"/>
    <cellStyle name="Accent3 3 2" xfId="7035" xr:uid="{00000000-0005-0000-0000-0000D4180000}"/>
    <cellStyle name="Accent3 4" xfId="7036" xr:uid="{00000000-0005-0000-0000-0000D5180000}"/>
    <cellStyle name="Accent3 4 2" xfId="7037" xr:uid="{00000000-0005-0000-0000-0000D6180000}"/>
    <cellStyle name="Accent3 5" xfId="7038" xr:uid="{00000000-0005-0000-0000-0000D7180000}"/>
    <cellStyle name="Accent3 6" xfId="7964" xr:uid="{00000000-0005-0000-0000-0000D8180000}"/>
    <cellStyle name="Accent4 - 20%" xfId="7039" xr:uid="{00000000-0005-0000-0000-0000D9180000}"/>
    <cellStyle name="Accent4 - 40%" xfId="7040" xr:uid="{00000000-0005-0000-0000-0000DA180000}"/>
    <cellStyle name="Accent4 - 60%" xfId="7041" xr:uid="{00000000-0005-0000-0000-0000DB180000}"/>
    <cellStyle name="Accent4 2" xfId="4443" xr:uid="{00000000-0005-0000-0000-0000DC180000}"/>
    <cellStyle name="Accent4 2 2" xfId="7042" xr:uid="{00000000-0005-0000-0000-0000DD180000}"/>
    <cellStyle name="Accent4 3" xfId="4444" xr:uid="{00000000-0005-0000-0000-0000DE180000}"/>
    <cellStyle name="Accent4 3 2" xfId="7043" xr:uid="{00000000-0005-0000-0000-0000DF180000}"/>
    <cellStyle name="Accent4 4" xfId="7044" xr:uid="{00000000-0005-0000-0000-0000E0180000}"/>
    <cellStyle name="Accent4 4 2" xfId="7045" xr:uid="{00000000-0005-0000-0000-0000E1180000}"/>
    <cellStyle name="Accent4 5" xfId="7046" xr:uid="{00000000-0005-0000-0000-0000E2180000}"/>
    <cellStyle name="Accent4 6" xfId="7965" xr:uid="{00000000-0005-0000-0000-0000E3180000}"/>
    <cellStyle name="Accent5 - 20%" xfId="7047" xr:uid="{00000000-0005-0000-0000-0000E4180000}"/>
    <cellStyle name="Accent5 - 40%" xfId="7048" xr:uid="{00000000-0005-0000-0000-0000E5180000}"/>
    <cellStyle name="Accent5 - 60%" xfId="7049" xr:uid="{00000000-0005-0000-0000-0000E6180000}"/>
    <cellStyle name="Accent5 2" xfId="4445" xr:uid="{00000000-0005-0000-0000-0000E7180000}"/>
    <cellStyle name="Accent5 2 2" xfId="7050" xr:uid="{00000000-0005-0000-0000-0000E8180000}"/>
    <cellStyle name="Accent5 3" xfId="4446" xr:uid="{00000000-0005-0000-0000-0000E9180000}"/>
    <cellStyle name="Accent5 3 2" xfId="7051" xr:uid="{00000000-0005-0000-0000-0000EA180000}"/>
    <cellStyle name="Accent5 4" xfId="7052" xr:uid="{00000000-0005-0000-0000-0000EB180000}"/>
    <cellStyle name="Accent5 4 2" xfId="7053" xr:uid="{00000000-0005-0000-0000-0000EC180000}"/>
    <cellStyle name="Accent5 5" xfId="7054" xr:uid="{00000000-0005-0000-0000-0000ED180000}"/>
    <cellStyle name="Accent5 6" xfId="7966" xr:uid="{00000000-0005-0000-0000-0000EE180000}"/>
    <cellStyle name="Accent6 - 20%" xfId="7055" xr:uid="{00000000-0005-0000-0000-0000EF180000}"/>
    <cellStyle name="Accent6 - 40%" xfId="7056" xr:uid="{00000000-0005-0000-0000-0000F0180000}"/>
    <cellStyle name="Accent6 - 60%" xfId="7057" xr:uid="{00000000-0005-0000-0000-0000F1180000}"/>
    <cellStyle name="Accent6 2" xfId="4447" xr:uid="{00000000-0005-0000-0000-0000F2180000}"/>
    <cellStyle name="Accent6 2 2" xfId="7058" xr:uid="{00000000-0005-0000-0000-0000F3180000}"/>
    <cellStyle name="Accent6 3" xfId="4448" xr:uid="{00000000-0005-0000-0000-0000F4180000}"/>
    <cellStyle name="Accent6 3 2" xfId="7059" xr:uid="{00000000-0005-0000-0000-0000F5180000}"/>
    <cellStyle name="Accent6 4" xfId="7060" xr:uid="{00000000-0005-0000-0000-0000F6180000}"/>
    <cellStyle name="Accent6 4 2" xfId="7061" xr:uid="{00000000-0005-0000-0000-0000F7180000}"/>
    <cellStyle name="Accent6 5" xfId="7062" xr:uid="{00000000-0005-0000-0000-0000F8180000}"/>
    <cellStyle name="Accent6 6" xfId="7967" xr:uid="{00000000-0005-0000-0000-0000F9180000}"/>
    <cellStyle name="åÖãÊêÿÇË [0.00]" xfId="2370" xr:uid="{00000000-0005-0000-0000-0000FA180000}"/>
    <cellStyle name="åÖãÊêÿÇË [0.00] 10" xfId="8312" xr:uid="{00000000-0005-0000-0000-0000FB180000}"/>
    <cellStyle name="åÖãÊêÿÇË [0.00] 11" xfId="8313" xr:uid="{00000000-0005-0000-0000-0000FC180000}"/>
    <cellStyle name="åÖãÊêÿÇË [0.00] 12" xfId="8314" xr:uid="{00000000-0005-0000-0000-0000FD180000}"/>
    <cellStyle name="åÖãÊêÿÇË [0.00] 13" xfId="8315" xr:uid="{00000000-0005-0000-0000-0000FE180000}"/>
    <cellStyle name="åÖãÊêÿÇË [0.00] 14" xfId="8316" xr:uid="{00000000-0005-0000-0000-0000FF180000}"/>
    <cellStyle name="åÖãÊêÿÇË [0.00] 15" xfId="8317" xr:uid="{00000000-0005-0000-0000-000000190000}"/>
    <cellStyle name="åÖãÊêÿÇË [0.00] 16" xfId="8318" xr:uid="{00000000-0005-0000-0000-000001190000}"/>
    <cellStyle name="åÖãÊêÿÇË [0.00] 17" xfId="8319" xr:uid="{00000000-0005-0000-0000-000002190000}"/>
    <cellStyle name="åÖãÊêÿÇË [0.00] 18" xfId="8320" xr:uid="{00000000-0005-0000-0000-000003190000}"/>
    <cellStyle name="åÖãÊêÿÇË [0.00] 19" xfId="8321" xr:uid="{00000000-0005-0000-0000-000004190000}"/>
    <cellStyle name="åÖãÊêÿÇË [0.00] 2" xfId="4449" xr:uid="{00000000-0005-0000-0000-000005190000}"/>
    <cellStyle name="åÖãÊêÿÇË [0.00] 2 2" xfId="8322" xr:uid="{00000000-0005-0000-0000-000006190000}"/>
    <cellStyle name="åÖãÊêÿÇË [0.00] 2 2 2" xfId="8323" xr:uid="{00000000-0005-0000-0000-000007190000}"/>
    <cellStyle name="åÖãÊêÿÇË [0.00] 2 3" xfId="8324" xr:uid="{00000000-0005-0000-0000-000008190000}"/>
    <cellStyle name="åÖãÊêÿÇË [0.00] 20" xfId="8325" xr:uid="{00000000-0005-0000-0000-000009190000}"/>
    <cellStyle name="åÖãÊêÿÇË [0.00] 21" xfId="8326" xr:uid="{00000000-0005-0000-0000-00000A190000}"/>
    <cellStyle name="åÖãÊêÿÇË [0.00] 22" xfId="8327" xr:uid="{00000000-0005-0000-0000-00000B190000}"/>
    <cellStyle name="åÖãÊêÿÇË [0.00] 23" xfId="8328" xr:uid="{00000000-0005-0000-0000-00000C190000}"/>
    <cellStyle name="åÖãÊêÿÇË [0.00] 24" xfId="8329" xr:uid="{00000000-0005-0000-0000-00000D190000}"/>
    <cellStyle name="åÖãÊêÿÇË [0.00] 25" xfId="8330" xr:uid="{00000000-0005-0000-0000-00000E190000}"/>
    <cellStyle name="åÖãÊêÿÇË [0.00] 26" xfId="8331" xr:uid="{00000000-0005-0000-0000-00000F190000}"/>
    <cellStyle name="åÖãÊêÿÇË [0.00] 27" xfId="8332" xr:uid="{00000000-0005-0000-0000-000010190000}"/>
    <cellStyle name="åÖãÊêÿÇË [0.00] 28" xfId="8333" xr:uid="{00000000-0005-0000-0000-000011190000}"/>
    <cellStyle name="åÖãÊêÿÇË [0.00] 29" xfId="8334" xr:uid="{00000000-0005-0000-0000-000012190000}"/>
    <cellStyle name="åÖãÊêÿÇË [0.00] 3" xfId="7063" xr:uid="{00000000-0005-0000-0000-000013190000}"/>
    <cellStyle name="åÖãÊêÿÇË [0.00] 3 2" xfId="8335" xr:uid="{00000000-0005-0000-0000-000014190000}"/>
    <cellStyle name="åÖãÊêÿÇË [0.00] 3 2 2" xfId="8336" xr:uid="{00000000-0005-0000-0000-000015190000}"/>
    <cellStyle name="åÖãÊêÿÇË [0.00] 3 3" xfId="8337" xr:uid="{00000000-0005-0000-0000-000016190000}"/>
    <cellStyle name="åÖãÊêÿÇË [0.00] 30" xfId="8338" xr:uid="{00000000-0005-0000-0000-000017190000}"/>
    <cellStyle name="åÖãÊêÿÇË [0.00] 31" xfId="8339" xr:uid="{00000000-0005-0000-0000-000018190000}"/>
    <cellStyle name="åÖãÊêÿÇË [0.00] 32" xfId="8340" xr:uid="{00000000-0005-0000-0000-000019190000}"/>
    <cellStyle name="åÖãÊêÿÇË [0.00] 33" xfId="8341" xr:uid="{00000000-0005-0000-0000-00001A190000}"/>
    <cellStyle name="åÖãÊêÿÇË [0.00] 4" xfId="8342" xr:uid="{00000000-0005-0000-0000-00001B190000}"/>
    <cellStyle name="åÖãÊêÿÇË [0.00] 4 2" xfId="8343" xr:uid="{00000000-0005-0000-0000-00001C190000}"/>
    <cellStyle name="åÖãÊêÿÇË [0.00] 4 2 2" xfId="8344" xr:uid="{00000000-0005-0000-0000-00001D190000}"/>
    <cellStyle name="åÖãÊêÿÇË [0.00] 4 3" xfId="8345" xr:uid="{00000000-0005-0000-0000-00001E190000}"/>
    <cellStyle name="åÖãÊêÿÇË [0.00] 5" xfId="8346" xr:uid="{00000000-0005-0000-0000-00001F190000}"/>
    <cellStyle name="åÖãÊêÿÇË [0.00] 5 2" xfId="8347" xr:uid="{00000000-0005-0000-0000-000020190000}"/>
    <cellStyle name="åÖãÊêÿÇË [0.00] 5 2 2" xfId="8348" xr:uid="{00000000-0005-0000-0000-000021190000}"/>
    <cellStyle name="åÖãÊêÿÇË [0.00] 5 3" xfId="8349" xr:uid="{00000000-0005-0000-0000-000022190000}"/>
    <cellStyle name="åÖãÊêÿÇË [0.00] 6" xfId="8350" xr:uid="{00000000-0005-0000-0000-000023190000}"/>
    <cellStyle name="åÖãÊêÿÇË [0.00] 6 2" xfId="8351" xr:uid="{00000000-0005-0000-0000-000024190000}"/>
    <cellStyle name="åÖãÊêÿÇË [0.00] 7" xfId="8352" xr:uid="{00000000-0005-0000-0000-000025190000}"/>
    <cellStyle name="åÖãÊêÿÇË [0.00] 8" xfId="8353" xr:uid="{00000000-0005-0000-0000-000026190000}"/>
    <cellStyle name="åÖãÊêÿÇË [0.00] 9" xfId="8354" xr:uid="{00000000-0005-0000-0000-000027190000}"/>
    <cellStyle name="Bad 2" xfId="4450" xr:uid="{00000000-0005-0000-0000-000028190000}"/>
    <cellStyle name="Bad 2 2" xfId="7064" xr:uid="{00000000-0005-0000-0000-000029190000}"/>
    <cellStyle name="Bad 3" xfId="4451" xr:uid="{00000000-0005-0000-0000-00002A190000}"/>
    <cellStyle name="Bad 3 2" xfId="7065" xr:uid="{00000000-0005-0000-0000-00002B190000}"/>
    <cellStyle name="Bad 4" xfId="7066" xr:uid="{00000000-0005-0000-0000-00002C190000}"/>
    <cellStyle name="Bad 4 2" xfId="7067" xr:uid="{00000000-0005-0000-0000-00002D190000}"/>
    <cellStyle name="Bad 5" xfId="7068" xr:uid="{00000000-0005-0000-0000-00002E190000}"/>
    <cellStyle name="Boolean" xfId="4452" xr:uid="{00000000-0005-0000-0000-00002F190000}"/>
    <cellStyle name="Boolean 2" xfId="8355" xr:uid="{00000000-0005-0000-0000-000030190000}"/>
    <cellStyle name="Calc Currency (0)" xfId="2371" xr:uid="{00000000-0005-0000-0000-000031190000}"/>
    <cellStyle name="Calc Currency (0) 10" xfId="8356" xr:uid="{00000000-0005-0000-0000-000032190000}"/>
    <cellStyle name="Calc Currency (0) 11" xfId="8357" xr:uid="{00000000-0005-0000-0000-000033190000}"/>
    <cellStyle name="Calc Currency (0) 12" xfId="8358" xr:uid="{00000000-0005-0000-0000-000034190000}"/>
    <cellStyle name="Calc Currency (0) 13" xfId="8359" xr:uid="{00000000-0005-0000-0000-000035190000}"/>
    <cellStyle name="Calc Currency (0) 14" xfId="8360" xr:uid="{00000000-0005-0000-0000-000036190000}"/>
    <cellStyle name="Calc Currency (0) 15" xfId="8361" xr:uid="{00000000-0005-0000-0000-000037190000}"/>
    <cellStyle name="Calc Currency (0) 16" xfId="8362" xr:uid="{00000000-0005-0000-0000-000038190000}"/>
    <cellStyle name="Calc Currency (0) 17" xfId="8363" xr:uid="{00000000-0005-0000-0000-000039190000}"/>
    <cellStyle name="Calc Currency (0) 18" xfId="8364" xr:uid="{00000000-0005-0000-0000-00003A190000}"/>
    <cellStyle name="Calc Currency (0) 19" xfId="8365" xr:uid="{00000000-0005-0000-0000-00003B190000}"/>
    <cellStyle name="Calc Currency (0) 2" xfId="4453" xr:uid="{00000000-0005-0000-0000-00003C190000}"/>
    <cellStyle name="Calc Currency (0) 2 2" xfId="8366" xr:uid="{00000000-0005-0000-0000-00003D190000}"/>
    <cellStyle name="Calc Currency (0) 2 2 2" xfId="8367" xr:uid="{00000000-0005-0000-0000-00003E190000}"/>
    <cellStyle name="Calc Currency (0) 2 3" xfId="8368" xr:uid="{00000000-0005-0000-0000-00003F190000}"/>
    <cellStyle name="Calc Currency (0) 20" xfId="8369" xr:uid="{00000000-0005-0000-0000-000040190000}"/>
    <cellStyle name="Calc Currency (0) 21" xfId="8370" xr:uid="{00000000-0005-0000-0000-000041190000}"/>
    <cellStyle name="Calc Currency (0) 22" xfId="8371" xr:uid="{00000000-0005-0000-0000-000042190000}"/>
    <cellStyle name="Calc Currency (0) 23" xfId="8372" xr:uid="{00000000-0005-0000-0000-000043190000}"/>
    <cellStyle name="Calc Currency (0) 24" xfId="8373" xr:uid="{00000000-0005-0000-0000-000044190000}"/>
    <cellStyle name="Calc Currency (0) 25" xfId="8374" xr:uid="{00000000-0005-0000-0000-000045190000}"/>
    <cellStyle name="Calc Currency (0) 26" xfId="8375" xr:uid="{00000000-0005-0000-0000-000046190000}"/>
    <cellStyle name="Calc Currency (0) 27" xfId="8376" xr:uid="{00000000-0005-0000-0000-000047190000}"/>
    <cellStyle name="Calc Currency (0) 28" xfId="8377" xr:uid="{00000000-0005-0000-0000-000048190000}"/>
    <cellStyle name="Calc Currency (0) 29" xfId="8378" xr:uid="{00000000-0005-0000-0000-000049190000}"/>
    <cellStyle name="Calc Currency (0) 3" xfId="7069" xr:uid="{00000000-0005-0000-0000-00004A190000}"/>
    <cellStyle name="Calc Currency (0) 3 2" xfId="8379" xr:uid="{00000000-0005-0000-0000-00004B190000}"/>
    <cellStyle name="Calc Currency (0) 3 2 2" xfId="8380" xr:uid="{00000000-0005-0000-0000-00004C190000}"/>
    <cellStyle name="Calc Currency (0) 3 3" xfId="8381" xr:uid="{00000000-0005-0000-0000-00004D190000}"/>
    <cellStyle name="Calc Currency (0) 30" xfId="8382" xr:uid="{00000000-0005-0000-0000-00004E190000}"/>
    <cellStyle name="Calc Currency (0) 31" xfId="8383" xr:uid="{00000000-0005-0000-0000-00004F190000}"/>
    <cellStyle name="Calc Currency (0) 32" xfId="8384" xr:uid="{00000000-0005-0000-0000-000050190000}"/>
    <cellStyle name="Calc Currency (0) 33" xfId="8385" xr:uid="{00000000-0005-0000-0000-000051190000}"/>
    <cellStyle name="Calc Currency (0) 4" xfId="8386" xr:uid="{00000000-0005-0000-0000-000052190000}"/>
    <cellStyle name="Calc Currency (0) 4 2" xfId="8387" xr:uid="{00000000-0005-0000-0000-000053190000}"/>
    <cellStyle name="Calc Currency (0) 4 2 2" xfId="8388" xr:uid="{00000000-0005-0000-0000-000054190000}"/>
    <cellStyle name="Calc Currency (0) 4 3" xfId="8389" xr:uid="{00000000-0005-0000-0000-000055190000}"/>
    <cellStyle name="Calc Currency (0) 5" xfId="8390" xr:uid="{00000000-0005-0000-0000-000056190000}"/>
    <cellStyle name="Calc Currency (0) 5 2" xfId="8391" xr:uid="{00000000-0005-0000-0000-000057190000}"/>
    <cellStyle name="Calc Currency (0) 5 2 2" xfId="8392" xr:uid="{00000000-0005-0000-0000-000058190000}"/>
    <cellStyle name="Calc Currency (0) 5 3" xfId="8393" xr:uid="{00000000-0005-0000-0000-000059190000}"/>
    <cellStyle name="Calc Currency (0) 6" xfId="8394" xr:uid="{00000000-0005-0000-0000-00005A190000}"/>
    <cellStyle name="Calc Currency (0) 6 2" xfId="8395" xr:uid="{00000000-0005-0000-0000-00005B190000}"/>
    <cellStyle name="Calc Currency (0) 7" xfId="8396" xr:uid="{00000000-0005-0000-0000-00005C190000}"/>
    <cellStyle name="Calc Currency (0) 8" xfId="8397" xr:uid="{00000000-0005-0000-0000-00005D190000}"/>
    <cellStyle name="Calc Currency (0) 9" xfId="8398" xr:uid="{00000000-0005-0000-0000-00005E190000}"/>
    <cellStyle name="Calculation 2" xfId="4454" xr:uid="{00000000-0005-0000-0000-00005F190000}"/>
    <cellStyle name="Calculation 2 2" xfId="7070" xr:uid="{00000000-0005-0000-0000-000060190000}"/>
    <cellStyle name="Calculation 2 2 2" xfId="7071" xr:uid="{00000000-0005-0000-0000-000061190000}"/>
    <cellStyle name="Calculation 2 2 2 2" xfId="8399" xr:uid="{00000000-0005-0000-0000-000062190000}"/>
    <cellStyle name="Calculation 2 2 3" xfId="7968" xr:uid="{00000000-0005-0000-0000-000063190000}"/>
    <cellStyle name="Calculation 2 2 3 2" xfId="8400" xr:uid="{00000000-0005-0000-0000-000064190000}"/>
    <cellStyle name="Calculation 2 2 4" xfId="7969" xr:uid="{00000000-0005-0000-0000-000065190000}"/>
    <cellStyle name="Calculation 2 2 4 2" xfId="8401" xr:uid="{00000000-0005-0000-0000-000066190000}"/>
    <cellStyle name="Calculation 2 2 5" xfId="8402" xr:uid="{00000000-0005-0000-0000-000067190000}"/>
    <cellStyle name="Calculation 2 3" xfId="7072" xr:uid="{00000000-0005-0000-0000-000068190000}"/>
    <cellStyle name="Calculation 2 3 2" xfId="8403" xr:uid="{00000000-0005-0000-0000-000069190000}"/>
    <cellStyle name="Calculation 2 4" xfId="7970" xr:uid="{00000000-0005-0000-0000-00006A190000}"/>
    <cellStyle name="Calculation 2 4 2" xfId="8404" xr:uid="{00000000-0005-0000-0000-00006B190000}"/>
    <cellStyle name="Calculation 2 5" xfId="8405" xr:uid="{00000000-0005-0000-0000-00006C190000}"/>
    <cellStyle name="Calculation 3" xfId="4455" xr:uid="{00000000-0005-0000-0000-00006D190000}"/>
    <cellStyle name="Calculation 3 2" xfId="7073" xr:uid="{00000000-0005-0000-0000-00006E190000}"/>
    <cellStyle name="Calculation 3 2 2" xfId="7074" xr:uid="{00000000-0005-0000-0000-00006F190000}"/>
    <cellStyle name="Calculation 3 2 2 2" xfId="8406" xr:uid="{00000000-0005-0000-0000-000070190000}"/>
    <cellStyle name="Calculation 3 2 3" xfId="7971" xr:uid="{00000000-0005-0000-0000-000071190000}"/>
    <cellStyle name="Calculation 3 2 3 2" xfId="8407" xr:uid="{00000000-0005-0000-0000-000072190000}"/>
    <cellStyle name="Calculation 3 2 4" xfId="7972" xr:uid="{00000000-0005-0000-0000-000073190000}"/>
    <cellStyle name="Calculation 3 2 4 2" xfId="8408" xr:uid="{00000000-0005-0000-0000-000074190000}"/>
    <cellStyle name="Calculation 3 2 5" xfId="8409" xr:uid="{00000000-0005-0000-0000-000075190000}"/>
    <cellStyle name="Calculation 3 3" xfId="7075" xr:uid="{00000000-0005-0000-0000-000076190000}"/>
    <cellStyle name="Calculation 3 3 2" xfId="8410" xr:uid="{00000000-0005-0000-0000-000077190000}"/>
    <cellStyle name="Calculation 3 4" xfId="7973" xr:uid="{00000000-0005-0000-0000-000078190000}"/>
    <cellStyle name="Calculation 3 4 2" xfId="8411" xr:uid="{00000000-0005-0000-0000-000079190000}"/>
    <cellStyle name="Calculation 3 5" xfId="8412" xr:uid="{00000000-0005-0000-0000-00007A190000}"/>
    <cellStyle name="Calculation 4" xfId="7076" xr:uid="{00000000-0005-0000-0000-00007B190000}"/>
    <cellStyle name="Calculation 4 2" xfId="7077" xr:uid="{00000000-0005-0000-0000-00007C190000}"/>
    <cellStyle name="Calculation 4 2 2" xfId="7078" xr:uid="{00000000-0005-0000-0000-00007D190000}"/>
    <cellStyle name="Calculation 4 2 2 2" xfId="8413" xr:uid="{00000000-0005-0000-0000-00007E190000}"/>
    <cellStyle name="Calculation 4 2 3" xfId="7974" xr:uid="{00000000-0005-0000-0000-00007F190000}"/>
    <cellStyle name="Calculation 4 2 3 2" xfId="8414" xr:uid="{00000000-0005-0000-0000-000080190000}"/>
    <cellStyle name="Calculation 4 2 4" xfId="7975" xr:uid="{00000000-0005-0000-0000-000081190000}"/>
    <cellStyle name="Calculation 4 2 4 2" xfId="8415" xr:uid="{00000000-0005-0000-0000-000082190000}"/>
    <cellStyle name="Calculation 4 2 5" xfId="8416" xr:uid="{00000000-0005-0000-0000-000083190000}"/>
    <cellStyle name="Calculation 4 3" xfId="7079" xr:uid="{00000000-0005-0000-0000-000084190000}"/>
    <cellStyle name="Calculation 4 3 2" xfId="8417" xr:uid="{00000000-0005-0000-0000-000085190000}"/>
    <cellStyle name="Calculation 4 4" xfId="7976" xr:uid="{00000000-0005-0000-0000-000086190000}"/>
    <cellStyle name="Calculation 4 4 2" xfId="8418" xr:uid="{00000000-0005-0000-0000-000087190000}"/>
    <cellStyle name="Calculation 4 5" xfId="7977" xr:uid="{00000000-0005-0000-0000-000088190000}"/>
    <cellStyle name="Calculation 4 5 2" xfId="8419" xr:uid="{00000000-0005-0000-0000-000089190000}"/>
    <cellStyle name="Calculation 4 6" xfId="8420" xr:uid="{00000000-0005-0000-0000-00008A190000}"/>
    <cellStyle name="Calculation 5" xfId="7080" xr:uid="{00000000-0005-0000-0000-00008B190000}"/>
    <cellStyle name="Calculation 5 2" xfId="7081" xr:uid="{00000000-0005-0000-0000-00008C190000}"/>
    <cellStyle name="Calculation 5 2 2" xfId="8421" xr:uid="{00000000-0005-0000-0000-00008D190000}"/>
    <cellStyle name="Calculation 5 3" xfId="7978" xr:uid="{00000000-0005-0000-0000-00008E190000}"/>
    <cellStyle name="Calculation 5 3 2" xfId="8422" xr:uid="{00000000-0005-0000-0000-00008F190000}"/>
    <cellStyle name="Calculation 5 4" xfId="7979" xr:uid="{00000000-0005-0000-0000-000090190000}"/>
    <cellStyle name="Calculation 5 4 2" xfId="8423" xr:uid="{00000000-0005-0000-0000-000091190000}"/>
    <cellStyle name="Calculation 5 5" xfId="8424" xr:uid="{00000000-0005-0000-0000-000092190000}"/>
    <cellStyle name="category" xfId="2372" xr:uid="{00000000-0005-0000-0000-000093190000}"/>
    <cellStyle name="Check Cell 2" xfId="4456" xr:uid="{00000000-0005-0000-0000-000094190000}"/>
    <cellStyle name="Check Cell 2 2" xfId="7082" xr:uid="{00000000-0005-0000-0000-000095190000}"/>
    <cellStyle name="Check Cell 3" xfId="4457" xr:uid="{00000000-0005-0000-0000-000096190000}"/>
    <cellStyle name="Check Cell 3 2" xfId="7083" xr:uid="{00000000-0005-0000-0000-000097190000}"/>
    <cellStyle name="Check Cell 4" xfId="7084" xr:uid="{00000000-0005-0000-0000-000098190000}"/>
    <cellStyle name="Check Cell 4 2" xfId="7085" xr:uid="{00000000-0005-0000-0000-000099190000}"/>
    <cellStyle name="Check Cell 5" xfId="7086" xr:uid="{00000000-0005-0000-0000-00009A190000}"/>
    <cellStyle name="Comma" xfId="2373" builtinId="3"/>
    <cellStyle name="Comma  - Style1" xfId="2374" xr:uid="{00000000-0005-0000-0000-00009C190000}"/>
    <cellStyle name="Comma  - Style1 10" xfId="8425" xr:uid="{00000000-0005-0000-0000-00009D190000}"/>
    <cellStyle name="Comma  - Style1 11" xfId="8426" xr:uid="{00000000-0005-0000-0000-00009E190000}"/>
    <cellStyle name="Comma  - Style1 12" xfId="8427" xr:uid="{00000000-0005-0000-0000-00009F190000}"/>
    <cellStyle name="Comma  - Style1 13" xfId="8428" xr:uid="{00000000-0005-0000-0000-0000A0190000}"/>
    <cellStyle name="Comma  - Style1 14" xfId="8429" xr:uid="{00000000-0005-0000-0000-0000A1190000}"/>
    <cellStyle name="Comma  - Style1 15" xfId="8430" xr:uid="{00000000-0005-0000-0000-0000A2190000}"/>
    <cellStyle name="Comma  - Style1 16" xfId="8431" xr:uid="{00000000-0005-0000-0000-0000A3190000}"/>
    <cellStyle name="Comma  - Style1 17" xfId="8432" xr:uid="{00000000-0005-0000-0000-0000A4190000}"/>
    <cellStyle name="Comma  - Style1 18" xfId="8433" xr:uid="{00000000-0005-0000-0000-0000A5190000}"/>
    <cellStyle name="Comma  - Style1 19" xfId="8434" xr:uid="{00000000-0005-0000-0000-0000A6190000}"/>
    <cellStyle name="Comma  - Style1 2" xfId="4458" xr:uid="{00000000-0005-0000-0000-0000A7190000}"/>
    <cellStyle name="Comma  - Style1 2 2" xfId="8435" xr:uid="{00000000-0005-0000-0000-0000A8190000}"/>
    <cellStyle name="Comma  - Style1 2 2 2" xfId="8436" xr:uid="{00000000-0005-0000-0000-0000A9190000}"/>
    <cellStyle name="Comma  - Style1 2 3" xfId="8437" xr:uid="{00000000-0005-0000-0000-0000AA190000}"/>
    <cellStyle name="Comma  - Style1 20" xfId="8438" xr:uid="{00000000-0005-0000-0000-0000AB190000}"/>
    <cellStyle name="Comma  - Style1 21" xfId="8439" xr:uid="{00000000-0005-0000-0000-0000AC190000}"/>
    <cellStyle name="Comma  - Style1 22" xfId="8440" xr:uid="{00000000-0005-0000-0000-0000AD190000}"/>
    <cellStyle name="Comma  - Style1 23" xfId="8441" xr:uid="{00000000-0005-0000-0000-0000AE190000}"/>
    <cellStyle name="Comma  - Style1 24" xfId="8442" xr:uid="{00000000-0005-0000-0000-0000AF190000}"/>
    <cellStyle name="Comma  - Style1 25" xfId="8443" xr:uid="{00000000-0005-0000-0000-0000B0190000}"/>
    <cellStyle name="Comma  - Style1 26" xfId="8444" xr:uid="{00000000-0005-0000-0000-0000B1190000}"/>
    <cellStyle name="Comma  - Style1 27" xfId="8445" xr:uid="{00000000-0005-0000-0000-0000B2190000}"/>
    <cellStyle name="Comma  - Style1 28" xfId="8446" xr:uid="{00000000-0005-0000-0000-0000B3190000}"/>
    <cellStyle name="Comma  - Style1 29" xfId="8447" xr:uid="{00000000-0005-0000-0000-0000B4190000}"/>
    <cellStyle name="Comma  - Style1 3" xfId="7087" xr:uid="{00000000-0005-0000-0000-0000B5190000}"/>
    <cellStyle name="Comma  - Style1 3 2" xfId="8448" xr:uid="{00000000-0005-0000-0000-0000B6190000}"/>
    <cellStyle name="Comma  - Style1 3 2 2" xfId="8449" xr:uid="{00000000-0005-0000-0000-0000B7190000}"/>
    <cellStyle name="Comma  - Style1 3 3" xfId="8450" xr:uid="{00000000-0005-0000-0000-0000B8190000}"/>
    <cellStyle name="Comma  - Style1 30" xfId="8451" xr:uid="{00000000-0005-0000-0000-0000B9190000}"/>
    <cellStyle name="Comma  - Style1 31" xfId="8452" xr:uid="{00000000-0005-0000-0000-0000BA190000}"/>
    <cellStyle name="Comma  - Style1 32" xfId="8453" xr:uid="{00000000-0005-0000-0000-0000BB190000}"/>
    <cellStyle name="Comma  - Style1 33" xfId="8454" xr:uid="{00000000-0005-0000-0000-0000BC190000}"/>
    <cellStyle name="Comma  - Style1 4" xfId="8455" xr:uid="{00000000-0005-0000-0000-0000BD190000}"/>
    <cellStyle name="Comma  - Style1 4 2" xfId="8456" xr:uid="{00000000-0005-0000-0000-0000BE190000}"/>
    <cellStyle name="Comma  - Style1 4 2 2" xfId="8457" xr:uid="{00000000-0005-0000-0000-0000BF190000}"/>
    <cellStyle name="Comma  - Style1 4 3" xfId="8458" xr:uid="{00000000-0005-0000-0000-0000C0190000}"/>
    <cellStyle name="Comma  - Style1 5" xfId="8459" xr:uid="{00000000-0005-0000-0000-0000C1190000}"/>
    <cellStyle name="Comma  - Style1 5 2" xfId="8460" xr:uid="{00000000-0005-0000-0000-0000C2190000}"/>
    <cellStyle name="Comma  - Style1 5 2 2" xfId="8461" xr:uid="{00000000-0005-0000-0000-0000C3190000}"/>
    <cellStyle name="Comma  - Style1 5 3" xfId="8462" xr:uid="{00000000-0005-0000-0000-0000C4190000}"/>
    <cellStyle name="Comma  - Style1 6" xfId="8463" xr:uid="{00000000-0005-0000-0000-0000C5190000}"/>
    <cellStyle name="Comma  - Style1 6 2" xfId="8464" xr:uid="{00000000-0005-0000-0000-0000C6190000}"/>
    <cellStyle name="Comma  - Style1 7" xfId="8465" xr:uid="{00000000-0005-0000-0000-0000C7190000}"/>
    <cellStyle name="Comma  - Style1 8" xfId="8466" xr:uid="{00000000-0005-0000-0000-0000C8190000}"/>
    <cellStyle name="Comma  - Style1 9" xfId="8467" xr:uid="{00000000-0005-0000-0000-0000C9190000}"/>
    <cellStyle name="Comma  - Style2" xfId="2375" xr:uid="{00000000-0005-0000-0000-0000CA190000}"/>
    <cellStyle name="Comma  - Style2 10" xfId="8468" xr:uid="{00000000-0005-0000-0000-0000CB190000}"/>
    <cellStyle name="Comma  - Style2 11" xfId="8469" xr:uid="{00000000-0005-0000-0000-0000CC190000}"/>
    <cellStyle name="Comma  - Style2 12" xfId="8470" xr:uid="{00000000-0005-0000-0000-0000CD190000}"/>
    <cellStyle name="Comma  - Style2 13" xfId="8471" xr:uid="{00000000-0005-0000-0000-0000CE190000}"/>
    <cellStyle name="Comma  - Style2 14" xfId="8472" xr:uid="{00000000-0005-0000-0000-0000CF190000}"/>
    <cellStyle name="Comma  - Style2 15" xfId="8473" xr:uid="{00000000-0005-0000-0000-0000D0190000}"/>
    <cellStyle name="Comma  - Style2 16" xfId="8474" xr:uid="{00000000-0005-0000-0000-0000D1190000}"/>
    <cellStyle name="Comma  - Style2 17" xfId="8475" xr:uid="{00000000-0005-0000-0000-0000D2190000}"/>
    <cellStyle name="Comma  - Style2 18" xfId="8476" xr:uid="{00000000-0005-0000-0000-0000D3190000}"/>
    <cellStyle name="Comma  - Style2 19" xfId="8477" xr:uid="{00000000-0005-0000-0000-0000D4190000}"/>
    <cellStyle name="Comma  - Style2 2" xfId="4459" xr:uid="{00000000-0005-0000-0000-0000D5190000}"/>
    <cellStyle name="Comma  - Style2 2 2" xfId="8478" xr:uid="{00000000-0005-0000-0000-0000D6190000}"/>
    <cellStyle name="Comma  - Style2 2 2 2" xfId="8479" xr:uid="{00000000-0005-0000-0000-0000D7190000}"/>
    <cellStyle name="Comma  - Style2 2 3" xfId="8480" xr:uid="{00000000-0005-0000-0000-0000D8190000}"/>
    <cellStyle name="Comma  - Style2 20" xfId="8481" xr:uid="{00000000-0005-0000-0000-0000D9190000}"/>
    <cellStyle name="Comma  - Style2 21" xfId="8482" xr:uid="{00000000-0005-0000-0000-0000DA190000}"/>
    <cellStyle name="Comma  - Style2 22" xfId="8483" xr:uid="{00000000-0005-0000-0000-0000DB190000}"/>
    <cellStyle name="Comma  - Style2 23" xfId="8484" xr:uid="{00000000-0005-0000-0000-0000DC190000}"/>
    <cellStyle name="Comma  - Style2 24" xfId="8485" xr:uid="{00000000-0005-0000-0000-0000DD190000}"/>
    <cellStyle name="Comma  - Style2 25" xfId="8486" xr:uid="{00000000-0005-0000-0000-0000DE190000}"/>
    <cellStyle name="Comma  - Style2 26" xfId="8487" xr:uid="{00000000-0005-0000-0000-0000DF190000}"/>
    <cellStyle name="Comma  - Style2 27" xfId="8488" xr:uid="{00000000-0005-0000-0000-0000E0190000}"/>
    <cellStyle name="Comma  - Style2 28" xfId="8489" xr:uid="{00000000-0005-0000-0000-0000E1190000}"/>
    <cellStyle name="Comma  - Style2 29" xfId="8490" xr:uid="{00000000-0005-0000-0000-0000E2190000}"/>
    <cellStyle name="Comma  - Style2 3" xfId="7088" xr:uid="{00000000-0005-0000-0000-0000E3190000}"/>
    <cellStyle name="Comma  - Style2 3 2" xfId="8491" xr:uid="{00000000-0005-0000-0000-0000E4190000}"/>
    <cellStyle name="Comma  - Style2 3 2 2" xfId="8492" xr:uid="{00000000-0005-0000-0000-0000E5190000}"/>
    <cellStyle name="Comma  - Style2 3 3" xfId="8493" xr:uid="{00000000-0005-0000-0000-0000E6190000}"/>
    <cellStyle name="Comma  - Style2 30" xfId="8494" xr:uid="{00000000-0005-0000-0000-0000E7190000}"/>
    <cellStyle name="Comma  - Style2 31" xfId="8495" xr:uid="{00000000-0005-0000-0000-0000E8190000}"/>
    <cellStyle name="Comma  - Style2 32" xfId="8496" xr:uid="{00000000-0005-0000-0000-0000E9190000}"/>
    <cellStyle name="Comma  - Style2 33" xfId="8497" xr:uid="{00000000-0005-0000-0000-0000EA190000}"/>
    <cellStyle name="Comma  - Style2 4" xfId="8498" xr:uid="{00000000-0005-0000-0000-0000EB190000}"/>
    <cellStyle name="Comma  - Style2 4 2" xfId="8499" xr:uid="{00000000-0005-0000-0000-0000EC190000}"/>
    <cellStyle name="Comma  - Style2 4 2 2" xfId="8500" xr:uid="{00000000-0005-0000-0000-0000ED190000}"/>
    <cellStyle name="Comma  - Style2 4 3" xfId="8501" xr:uid="{00000000-0005-0000-0000-0000EE190000}"/>
    <cellStyle name="Comma  - Style2 5" xfId="8502" xr:uid="{00000000-0005-0000-0000-0000EF190000}"/>
    <cellStyle name="Comma  - Style2 5 2" xfId="8503" xr:uid="{00000000-0005-0000-0000-0000F0190000}"/>
    <cellStyle name="Comma  - Style2 5 2 2" xfId="8504" xr:uid="{00000000-0005-0000-0000-0000F1190000}"/>
    <cellStyle name="Comma  - Style2 5 3" xfId="8505" xr:uid="{00000000-0005-0000-0000-0000F2190000}"/>
    <cellStyle name="Comma  - Style2 6" xfId="8506" xr:uid="{00000000-0005-0000-0000-0000F3190000}"/>
    <cellStyle name="Comma  - Style2 6 2" xfId="8507" xr:uid="{00000000-0005-0000-0000-0000F4190000}"/>
    <cellStyle name="Comma  - Style2 7" xfId="8508" xr:uid="{00000000-0005-0000-0000-0000F5190000}"/>
    <cellStyle name="Comma  - Style2 8" xfId="8509" xr:uid="{00000000-0005-0000-0000-0000F6190000}"/>
    <cellStyle name="Comma  - Style2 9" xfId="8510" xr:uid="{00000000-0005-0000-0000-0000F7190000}"/>
    <cellStyle name="Comma  - Style3" xfId="2376" xr:uid="{00000000-0005-0000-0000-0000F8190000}"/>
    <cellStyle name="Comma  - Style3 10" xfId="8511" xr:uid="{00000000-0005-0000-0000-0000F9190000}"/>
    <cellStyle name="Comma  - Style3 11" xfId="8512" xr:uid="{00000000-0005-0000-0000-0000FA190000}"/>
    <cellStyle name="Comma  - Style3 12" xfId="8513" xr:uid="{00000000-0005-0000-0000-0000FB190000}"/>
    <cellStyle name="Comma  - Style3 13" xfId="8514" xr:uid="{00000000-0005-0000-0000-0000FC190000}"/>
    <cellStyle name="Comma  - Style3 14" xfId="8515" xr:uid="{00000000-0005-0000-0000-0000FD190000}"/>
    <cellStyle name="Comma  - Style3 15" xfId="8516" xr:uid="{00000000-0005-0000-0000-0000FE190000}"/>
    <cellStyle name="Comma  - Style3 16" xfId="8517" xr:uid="{00000000-0005-0000-0000-0000FF190000}"/>
    <cellStyle name="Comma  - Style3 17" xfId="8518" xr:uid="{00000000-0005-0000-0000-0000001A0000}"/>
    <cellStyle name="Comma  - Style3 18" xfId="8519" xr:uid="{00000000-0005-0000-0000-0000011A0000}"/>
    <cellStyle name="Comma  - Style3 19" xfId="8520" xr:uid="{00000000-0005-0000-0000-0000021A0000}"/>
    <cellStyle name="Comma  - Style3 2" xfId="4460" xr:uid="{00000000-0005-0000-0000-0000031A0000}"/>
    <cellStyle name="Comma  - Style3 2 2" xfId="8521" xr:uid="{00000000-0005-0000-0000-0000041A0000}"/>
    <cellStyle name="Comma  - Style3 2 2 2" xfId="8522" xr:uid="{00000000-0005-0000-0000-0000051A0000}"/>
    <cellStyle name="Comma  - Style3 2 3" xfId="8523" xr:uid="{00000000-0005-0000-0000-0000061A0000}"/>
    <cellStyle name="Comma  - Style3 20" xfId="8524" xr:uid="{00000000-0005-0000-0000-0000071A0000}"/>
    <cellStyle name="Comma  - Style3 21" xfId="8525" xr:uid="{00000000-0005-0000-0000-0000081A0000}"/>
    <cellStyle name="Comma  - Style3 22" xfId="8526" xr:uid="{00000000-0005-0000-0000-0000091A0000}"/>
    <cellStyle name="Comma  - Style3 23" xfId="8527" xr:uid="{00000000-0005-0000-0000-00000A1A0000}"/>
    <cellStyle name="Comma  - Style3 24" xfId="8528" xr:uid="{00000000-0005-0000-0000-00000B1A0000}"/>
    <cellStyle name="Comma  - Style3 25" xfId="8529" xr:uid="{00000000-0005-0000-0000-00000C1A0000}"/>
    <cellStyle name="Comma  - Style3 26" xfId="8530" xr:uid="{00000000-0005-0000-0000-00000D1A0000}"/>
    <cellStyle name="Comma  - Style3 27" xfId="8531" xr:uid="{00000000-0005-0000-0000-00000E1A0000}"/>
    <cellStyle name="Comma  - Style3 28" xfId="8532" xr:uid="{00000000-0005-0000-0000-00000F1A0000}"/>
    <cellStyle name="Comma  - Style3 29" xfId="8533" xr:uid="{00000000-0005-0000-0000-0000101A0000}"/>
    <cellStyle name="Comma  - Style3 3" xfId="7089" xr:uid="{00000000-0005-0000-0000-0000111A0000}"/>
    <cellStyle name="Comma  - Style3 3 2" xfId="8534" xr:uid="{00000000-0005-0000-0000-0000121A0000}"/>
    <cellStyle name="Comma  - Style3 3 2 2" xfId="8535" xr:uid="{00000000-0005-0000-0000-0000131A0000}"/>
    <cellStyle name="Comma  - Style3 3 3" xfId="8536" xr:uid="{00000000-0005-0000-0000-0000141A0000}"/>
    <cellStyle name="Comma  - Style3 30" xfId="8537" xr:uid="{00000000-0005-0000-0000-0000151A0000}"/>
    <cellStyle name="Comma  - Style3 31" xfId="8538" xr:uid="{00000000-0005-0000-0000-0000161A0000}"/>
    <cellStyle name="Comma  - Style3 32" xfId="8539" xr:uid="{00000000-0005-0000-0000-0000171A0000}"/>
    <cellStyle name="Comma  - Style3 33" xfId="8540" xr:uid="{00000000-0005-0000-0000-0000181A0000}"/>
    <cellStyle name="Comma  - Style3 4" xfId="8541" xr:uid="{00000000-0005-0000-0000-0000191A0000}"/>
    <cellStyle name="Comma  - Style3 4 2" xfId="8542" xr:uid="{00000000-0005-0000-0000-00001A1A0000}"/>
    <cellStyle name="Comma  - Style3 4 2 2" xfId="8543" xr:uid="{00000000-0005-0000-0000-00001B1A0000}"/>
    <cellStyle name="Comma  - Style3 4 3" xfId="8544" xr:uid="{00000000-0005-0000-0000-00001C1A0000}"/>
    <cellStyle name="Comma  - Style3 5" xfId="8545" xr:uid="{00000000-0005-0000-0000-00001D1A0000}"/>
    <cellStyle name="Comma  - Style3 5 2" xfId="8546" xr:uid="{00000000-0005-0000-0000-00001E1A0000}"/>
    <cellStyle name="Comma  - Style3 5 2 2" xfId="8547" xr:uid="{00000000-0005-0000-0000-00001F1A0000}"/>
    <cellStyle name="Comma  - Style3 5 3" xfId="8548" xr:uid="{00000000-0005-0000-0000-0000201A0000}"/>
    <cellStyle name="Comma  - Style3 6" xfId="8549" xr:uid="{00000000-0005-0000-0000-0000211A0000}"/>
    <cellStyle name="Comma  - Style3 6 2" xfId="8550" xr:uid="{00000000-0005-0000-0000-0000221A0000}"/>
    <cellStyle name="Comma  - Style3 7" xfId="8551" xr:uid="{00000000-0005-0000-0000-0000231A0000}"/>
    <cellStyle name="Comma  - Style3 8" xfId="8552" xr:uid="{00000000-0005-0000-0000-0000241A0000}"/>
    <cellStyle name="Comma  - Style3 9" xfId="8553" xr:uid="{00000000-0005-0000-0000-0000251A0000}"/>
    <cellStyle name="Comma  - Style4" xfId="2377" xr:uid="{00000000-0005-0000-0000-0000261A0000}"/>
    <cellStyle name="Comma  - Style4 10" xfId="8554" xr:uid="{00000000-0005-0000-0000-0000271A0000}"/>
    <cellStyle name="Comma  - Style4 11" xfId="8555" xr:uid="{00000000-0005-0000-0000-0000281A0000}"/>
    <cellStyle name="Comma  - Style4 12" xfId="8556" xr:uid="{00000000-0005-0000-0000-0000291A0000}"/>
    <cellStyle name="Comma  - Style4 13" xfId="8557" xr:uid="{00000000-0005-0000-0000-00002A1A0000}"/>
    <cellStyle name="Comma  - Style4 14" xfId="8558" xr:uid="{00000000-0005-0000-0000-00002B1A0000}"/>
    <cellStyle name="Comma  - Style4 15" xfId="8559" xr:uid="{00000000-0005-0000-0000-00002C1A0000}"/>
    <cellStyle name="Comma  - Style4 16" xfId="8560" xr:uid="{00000000-0005-0000-0000-00002D1A0000}"/>
    <cellStyle name="Comma  - Style4 17" xfId="8561" xr:uid="{00000000-0005-0000-0000-00002E1A0000}"/>
    <cellStyle name="Comma  - Style4 18" xfId="8562" xr:uid="{00000000-0005-0000-0000-00002F1A0000}"/>
    <cellStyle name="Comma  - Style4 19" xfId="8563" xr:uid="{00000000-0005-0000-0000-0000301A0000}"/>
    <cellStyle name="Comma  - Style4 2" xfId="4461" xr:uid="{00000000-0005-0000-0000-0000311A0000}"/>
    <cellStyle name="Comma  - Style4 2 2" xfId="8564" xr:uid="{00000000-0005-0000-0000-0000321A0000}"/>
    <cellStyle name="Comma  - Style4 2 2 2" xfId="8565" xr:uid="{00000000-0005-0000-0000-0000331A0000}"/>
    <cellStyle name="Comma  - Style4 2 3" xfId="8566" xr:uid="{00000000-0005-0000-0000-0000341A0000}"/>
    <cellStyle name="Comma  - Style4 20" xfId="8567" xr:uid="{00000000-0005-0000-0000-0000351A0000}"/>
    <cellStyle name="Comma  - Style4 21" xfId="8568" xr:uid="{00000000-0005-0000-0000-0000361A0000}"/>
    <cellStyle name="Comma  - Style4 22" xfId="8569" xr:uid="{00000000-0005-0000-0000-0000371A0000}"/>
    <cellStyle name="Comma  - Style4 23" xfId="8570" xr:uid="{00000000-0005-0000-0000-0000381A0000}"/>
    <cellStyle name="Comma  - Style4 24" xfId="8571" xr:uid="{00000000-0005-0000-0000-0000391A0000}"/>
    <cellStyle name="Comma  - Style4 25" xfId="8572" xr:uid="{00000000-0005-0000-0000-00003A1A0000}"/>
    <cellStyle name="Comma  - Style4 26" xfId="8573" xr:uid="{00000000-0005-0000-0000-00003B1A0000}"/>
    <cellStyle name="Comma  - Style4 27" xfId="8574" xr:uid="{00000000-0005-0000-0000-00003C1A0000}"/>
    <cellStyle name="Comma  - Style4 28" xfId="8575" xr:uid="{00000000-0005-0000-0000-00003D1A0000}"/>
    <cellStyle name="Comma  - Style4 29" xfId="8576" xr:uid="{00000000-0005-0000-0000-00003E1A0000}"/>
    <cellStyle name="Comma  - Style4 3" xfId="7090" xr:uid="{00000000-0005-0000-0000-00003F1A0000}"/>
    <cellStyle name="Comma  - Style4 3 2" xfId="8577" xr:uid="{00000000-0005-0000-0000-0000401A0000}"/>
    <cellStyle name="Comma  - Style4 3 2 2" xfId="8578" xr:uid="{00000000-0005-0000-0000-0000411A0000}"/>
    <cellStyle name="Comma  - Style4 3 3" xfId="8579" xr:uid="{00000000-0005-0000-0000-0000421A0000}"/>
    <cellStyle name="Comma  - Style4 30" xfId="8580" xr:uid="{00000000-0005-0000-0000-0000431A0000}"/>
    <cellStyle name="Comma  - Style4 31" xfId="8581" xr:uid="{00000000-0005-0000-0000-0000441A0000}"/>
    <cellStyle name="Comma  - Style4 32" xfId="8582" xr:uid="{00000000-0005-0000-0000-0000451A0000}"/>
    <cellStyle name="Comma  - Style4 33" xfId="8583" xr:uid="{00000000-0005-0000-0000-0000461A0000}"/>
    <cellStyle name="Comma  - Style4 4" xfId="8584" xr:uid="{00000000-0005-0000-0000-0000471A0000}"/>
    <cellStyle name="Comma  - Style4 4 2" xfId="8585" xr:uid="{00000000-0005-0000-0000-0000481A0000}"/>
    <cellStyle name="Comma  - Style4 4 2 2" xfId="8586" xr:uid="{00000000-0005-0000-0000-0000491A0000}"/>
    <cellStyle name="Comma  - Style4 4 3" xfId="8587" xr:uid="{00000000-0005-0000-0000-00004A1A0000}"/>
    <cellStyle name="Comma  - Style4 5" xfId="8588" xr:uid="{00000000-0005-0000-0000-00004B1A0000}"/>
    <cellStyle name="Comma  - Style4 5 2" xfId="8589" xr:uid="{00000000-0005-0000-0000-00004C1A0000}"/>
    <cellStyle name="Comma  - Style4 5 2 2" xfId="8590" xr:uid="{00000000-0005-0000-0000-00004D1A0000}"/>
    <cellStyle name="Comma  - Style4 5 3" xfId="8591" xr:uid="{00000000-0005-0000-0000-00004E1A0000}"/>
    <cellStyle name="Comma  - Style4 6" xfId="8592" xr:uid="{00000000-0005-0000-0000-00004F1A0000}"/>
    <cellStyle name="Comma  - Style4 6 2" xfId="8593" xr:uid="{00000000-0005-0000-0000-0000501A0000}"/>
    <cellStyle name="Comma  - Style4 7" xfId="8594" xr:uid="{00000000-0005-0000-0000-0000511A0000}"/>
    <cellStyle name="Comma  - Style4 8" xfId="8595" xr:uid="{00000000-0005-0000-0000-0000521A0000}"/>
    <cellStyle name="Comma  - Style4 9" xfId="8596" xr:uid="{00000000-0005-0000-0000-0000531A0000}"/>
    <cellStyle name="Comma  - Style5" xfId="2378" xr:uid="{00000000-0005-0000-0000-0000541A0000}"/>
    <cellStyle name="Comma  - Style5 10" xfId="8597" xr:uid="{00000000-0005-0000-0000-0000551A0000}"/>
    <cellStyle name="Comma  - Style5 11" xfId="8598" xr:uid="{00000000-0005-0000-0000-0000561A0000}"/>
    <cellStyle name="Comma  - Style5 12" xfId="8599" xr:uid="{00000000-0005-0000-0000-0000571A0000}"/>
    <cellStyle name="Comma  - Style5 13" xfId="8600" xr:uid="{00000000-0005-0000-0000-0000581A0000}"/>
    <cellStyle name="Comma  - Style5 14" xfId="8601" xr:uid="{00000000-0005-0000-0000-0000591A0000}"/>
    <cellStyle name="Comma  - Style5 15" xfId="8602" xr:uid="{00000000-0005-0000-0000-00005A1A0000}"/>
    <cellStyle name="Comma  - Style5 16" xfId="8603" xr:uid="{00000000-0005-0000-0000-00005B1A0000}"/>
    <cellStyle name="Comma  - Style5 17" xfId="8604" xr:uid="{00000000-0005-0000-0000-00005C1A0000}"/>
    <cellStyle name="Comma  - Style5 18" xfId="8605" xr:uid="{00000000-0005-0000-0000-00005D1A0000}"/>
    <cellStyle name="Comma  - Style5 19" xfId="8606" xr:uid="{00000000-0005-0000-0000-00005E1A0000}"/>
    <cellStyle name="Comma  - Style5 2" xfId="4462" xr:uid="{00000000-0005-0000-0000-00005F1A0000}"/>
    <cellStyle name="Comma  - Style5 2 2" xfId="8607" xr:uid="{00000000-0005-0000-0000-0000601A0000}"/>
    <cellStyle name="Comma  - Style5 2 2 2" xfId="8608" xr:uid="{00000000-0005-0000-0000-0000611A0000}"/>
    <cellStyle name="Comma  - Style5 2 3" xfId="8609" xr:uid="{00000000-0005-0000-0000-0000621A0000}"/>
    <cellStyle name="Comma  - Style5 20" xfId="8610" xr:uid="{00000000-0005-0000-0000-0000631A0000}"/>
    <cellStyle name="Comma  - Style5 21" xfId="8611" xr:uid="{00000000-0005-0000-0000-0000641A0000}"/>
    <cellStyle name="Comma  - Style5 22" xfId="8612" xr:uid="{00000000-0005-0000-0000-0000651A0000}"/>
    <cellStyle name="Comma  - Style5 23" xfId="8613" xr:uid="{00000000-0005-0000-0000-0000661A0000}"/>
    <cellStyle name="Comma  - Style5 24" xfId="8614" xr:uid="{00000000-0005-0000-0000-0000671A0000}"/>
    <cellStyle name="Comma  - Style5 25" xfId="8615" xr:uid="{00000000-0005-0000-0000-0000681A0000}"/>
    <cellStyle name="Comma  - Style5 26" xfId="8616" xr:uid="{00000000-0005-0000-0000-0000691A0000}"/>
    <cellStyle name="Comma  - Style5 27" xfId="8617" xr:uid="{00000000-0005-0000-0000-00006A1A0000}"/>
    <cellStyle name="Comma  - Style5 28" xfId="8618" xr:uid="{00000000-0005-0000-0000-00006B1A0000}"/>
    <cellStyle name="Comma  - Style5 29" xfId="8619" xr:uid="{00000000-0005-0000-0000-00006C1A0000}"/>
    <cellStyle name="Comma  - Style5 3" xfId="7091" xr:uid="{00000000-0005-0000-0000-00006D1A0000}"/>
    <cellStyle name="Comma  - Style5 3 2" xfId="8620" xr:uid="{00000000-0005-0000-0000-00006E1A0000}"/>
    <cellStyle name="Comma  - Style5 3 2 2" xfId="8621" xr:uid="{00000000-0005-0000-0000-00006F1A0000}"/>
    <cellStyle name="Comma  - Style5 3 3" xfId="8622" xr:uid="{00000000-0005-0000-0000-0000701A0000}"/>
    <cellStyle name="Comma  - Style5 30" xfId="8623" xr:uid="{00000000-0005-0000-0000-0000711A0000}"/>
    <cellStyle name="Comma  - Style5 31" xfId="8624" xr:uid="{00000000-0005-0000-0000-0000721A0000}"/>
    <cellStyle name="Comma  - Style5 32" xfId="8625" xr:uid="{00000000-0005-0000-0000-0000731A0000}"/>
    <cellStyle name="Comma  - Style5 33" xfId="8626" xr:uid="{00000000-0005-0000-0000-0000741A0000}"/>
    <cellStyle name="Comma  - Style5 4" xfId="8627" xr:uid="{00000000-0005-0000-0000-0000751A0000}"/>
    <cellStyle name="Comma  - Style5 4 2" xfId="8628" xr:uid="{00000000-0005-0000-0000-0000761A0000}"/>
    <cellStyle name="Comma  - Style5 4 2 2" xfId="8629" xr:uid="{00000000-0005-0000-0000-0000771A0000}"/>
    <cellStyle name="Comma  - Style5 4 3" xfId="8630" xr:uid="{00000000-0005-0000-0000-0000781A0000}"/>
    <cellStyle name="Comma  - Style5 5" xfId="8631" xr:uid="{00000000-0005-0000-0000-0000791A0000}"/>
    <cellStyle name="Comma  - Style5 5 2" xfId="8632" xr:uid="{00000000-0005-0000-0000-00007A1A0000}"/>
    <cellStyle name="Comma  - Style5 5 2 2" xfId="8633" xr:uid="{00000000-0005-0000-0000-00007B1A0000}"/>
    <cellStyle name="Comma  - Style5 5 3" xfId="8634" xr:uid="{00000000-0005-0000-0000-00007C1A0000}"/>
    <cellStyle name="Comma  - Style5 6" xfId="8635" xr:uid="{00000000-0005-0000-0000-00007D1A0000}"/>
    <cellStyle name="Comma  - Style5 6 2" xfId="8636" xr:uid="{00000000-0005-0000-0000-00007E1A0000}"/>
    <cellStyle name="Comma  - Style5 7" xfId="8637" xr:uid="{00000000-0005-0000-0000-00007F1A0000}"/>
    <cellStyle name="Comma  - Style5 8" xfId="8638" xr:uid="{00000000-0005-0000-0000-0000801A0000}"/>
    <cellStyle name="Comma  - Style5 9" xfId="8639" xr:uid="{00000000-0005-0000-0000-0000811A0000}"/>
    <cellStyle name="Comma  - Style6" xfId="2379" xr:uid="{00000000-0005-0000-0000-0000821A0000}"/>
    <cellStyle name="Comma  - Style6 10" xfId="8640" xr:uid="{00000000-0005-0000-0000-0000831A0000}"/>
    <cellStyle name="Comma  - Style6 11" xfId="8641" xr:uid="{00000000-0005-0000-0000-0000841A0000}"/>
    <cellStyle name="Comma  - Style6 12" xfId="8642" xr:uid="{00000000-0005-0000-0000-0000851A0000}"/>
    <cellStyle name="Comma  - Style6 13" xfId="8643" xr:uid="{00000000-0005-0000-0000-0000861A0000}"/>
    <cellStyle name="Comma  - Style6 14" xfId="8644" xr:uid="{00000000-0005-0000-0000-0000871A0000}"/>
    <cellStyle name="Comma  - Style6 15" xfId="8645" xr:uid="{00000000-0005-0000-0000-0000881A0000}"/>
    <cellStyle name="Comma  - Style6 16" xfId="8646" xr:uid="{00000000-0005-0000-0000-0000891A0000}"/>
    <cellStyle name="Comma  - Style6 17" xfId="8647" xr:uid="{00000000-0005-0000-0000-00008A1A0000}"/>
    <cellStyle name="Comma  - Style6 18" xfId="8648" xr:uid="{00000000-0005-0000-0000-00008B1A0000}"/>
    <cellStyle name="Comma  - Style6 19" xfId="8649" xr:uid="{00000000-0005-0000-0000-00008C1A0000}"/>
    <cellStyle name="Comma  - Style6 2" xfId="4463" xr:uid="{00000000-0005-0000-0000-00008D1A0000}"/>
    <cellStyle name="Comma  - Style6 2 2" xfId="8650" xr:uid="{00000000-0005-0000-0000-00008E1A0000}"/>
    <cellStyle name="Comma  - Style6 2 2 2" xfId="8651" xr:uid="{00000000-0005-0000-0000-00008F1A0000}"/>
    <cellStyle name="Comma  - Style6 2 3" xfId="8652" xr:uid="{00000000-0005-0000-0000-0000901A0000}"/>
    <cellStyle name="Comma  - Style6 20" xfId="8653" xr:uid="{00000000-0005-0000-0000-0000911A0000}"/>
    <cellStyle name="Comma  - Style6 21" xfId="8654" xr:uid="{00000000-0005-0000-0000-0000921A0000}"/>
    <cellStyle name="Comma  - Style6 22" xfId="8655" xr:uid="{00000000-0005-0000-0000-0000931A0000}"/>
    <cellStyle name="Comma  - Style6 23" xfId="8656" xr:uid="{00000000-0005-0000-0000-0000941A0000}"/>
    <cellStyle name="Comma  - Style6 24" xfId="8657" xr:uid="{00000000-0005-0000-0000-0000951A0000}"/>
    <cellStyle name="Comma  - Style6 25" xfId="8658" xr:uid="{00000000-0005-0000-0000-0000961A0000}"/>
    <cellStyle name="Comma  - Style6 26" xfId="8659" xr:uid="{00000000-0005-0000-0000-0000971A0000}"/>
    <cellStyle name="Comma  - Style6 27" xfId="8660" xr:uid="{00000000-0005-0000-0000-0000981A0000}"/>
    <cellStyle name="Comma  - Style6 28" xfId="8661" xr:uid="{00000000-0005-0000-0000-0000991A0000}"/>
    <cellStyle name="Comma  - Style6 29" xfId="8662" xr:uid="{00000000-0005-0000-0000-00009A1A0000}"/>
    <cellStyle name="Comma  - Style6 3" xfId="7092" xr:uid="{00000000-0005-0000-0000-00009B1A0000}"/>
    <cellStyle name="Comma  - Style6 3 2" xfId="8663" xr:uid="{00000000-0005-0000-0000-00009C1A0000}"/>
    <cellStyle name="Comma  - Style6 3 2 2" xfId="8664" xr:uid="{00000000-0005-0000-0000-00009D1A0000}"/>
    <cellStyle name="Comma  - Style6 3 3" xfId="8665" xr:uid="{00000000-0005-0000-0000-00009E1A0000}"/>
    <cellStyle name="Comma  - Style6 30" xfId="8666" xr:uid="{00000000-0005-0000-0000-00009F1A0000}"/>
    <cellStyle name="Comma  - Style6 31" xfId="8667" xr:uid="{00000000-0005-0000-0000-0000A01A0000}"/>
    <cellStyle name="Comma  - Style6 32" xfId="8668" xr:uid="{00000000-0005-0000-0000-0000A11A0000}"/>
    <cellStyle name="Comma  - Style6 33" xfId="8669" xr:uid="{00000000-0005-0000-0000-0000A21A0000}"/>
    <cellStyle name="Comma  - Style6 4" xfId="8670" xr:uid="{00000000-0005-0000-0000-0000A31A0000}"/>
    <cellStyle name="Comma  - Style6 4 2" xfId="8671" xr:uid="{00000000-0005-0000-0000-0000A41A0000}"/>
    <cellStyle name="Comma  - Style6 4 2 2" xfId="8672" xr:uid="{00000000-0005-0000-0000-0000A51A0000}"/>
    <cellStyle name="Comma  - Style6 4 3" xfId="8673" xr:uid="{00000000-0005-0000-0000-0000A61A0000}"/>
    <cellStyle name="Comma  - Style6 5" xfId="8674" xr:uid="{00000000-0005-0000-0000-0000A71A0000}"/>
    <cellStyle name="Comma  - Style6 5 2" xfId="8675" xr:uid="{00000000-0005-0000-0000-0000A81A0000}"/>
    <cellStyle name="Comma  - Style6 5 2 2" xfId="8676" xr:uid="{00000000-0005-0000-0000-0000A91A0000}"/>
    <cellStyle name="Comma  - Style6 5 3" xfId="8677" xr:uid="{00000000-0005-0000-0000-0000AA1A0000}"/>
    <cellStyle name="Comma  - Style6 6" xfId="8678" xr:uid="{00000000-0005-0000-0000-0000AB1A0000}"/>
    <cellStyle name="Comma  - Style6 6 2" xfId="8679" xr:uid="{00000000-0005-0000-0000-0000AC1A0000}"/>
    <cellStyle name="Comma  - Style6 7" xfId="8680" xr:uid="{00000000-0005-0000-0000-0000AD1A0000}"/>
    <cellStyle name="Comma  - Style6 8" xfId="8681" xr:uid="{00000000-0005-0000-0000-0000AE1A0000}"/>
    <cellStyle name="Comma  - Style6 9" xfId="8682" xr:uid="{00000000-0005-0000-0000-0000AF1A0000}"/>
    <cellStyle name="Comma  - Style7" xfId="2380" xr:uid="{00000000-0005-0000-0000-0000B01A0000}"/>
    <cellStyle name="Comma  - Style7 10" xfId="8683" xr:uid="{00000000-0005-0000-0000-0000B11A0000}"/>
    <cellStyle name="Comma  - Style7 11" xfId="8684" xr:uid="{00000000-0005-0000-0000-0000B21A0000}"/>
    <cellStyle name="Comma  - Style7 12" xfId="8685" xr:uid="{00000000-0005-0000-0000-0000B31A0000}"/>
    <cellStyle name="Comma  - Style7 13" xfId="8686" xr:uid="{00000000-0005-0000-0000-0000B41A0000}"/>
    <cellStyle name="Comma  - Style7 14" xfId="8687" xr:uid="{00000000-0005-0000-0000-0000B51A0000}"/>
    <cellStyle name="Comma  - Style7 15" xfId="8688" xr:uid="{00000000-0005-0000-0000-0000B61A0000}"/>
    <cellStyle name="Comma  - Style7 16" xfId="8689" xr:uid="{00000000-0005-0000-0000-0000B71A0000}"/>
    <cellStyle name="Comma  - Style7 17" xfId="8690" xr:uid="{00000000-0005-0000-0000-0000B81A0000}"/>
    <cellStyle name="Comma  - Style7 18" xfId="8691" xr:uid="{00000000-0005-0000-0000-0000B91A0000}"/>
    <cellStyle name="Comma  - Style7 19" xfId="8692" xr:uid="{00000000-0005-0000-0000-0000BA1A0000}"/>
    <cellStyle name="Comma  - Style7 2" xfId="4464" xr:uid="{00000000-0005-0000-0000-0000BB1A0000}"/>
    <cellStyle name="Comma  - Style7 2 2" xfId="8693" xr:uid="{00000000-0005-0000-0000-0000BC1A0000}"/>
    <cellStyle name="Comma  - Style7 2 2 2" xfId="8694" xr:uid="{00000000-0005-0000-0000-0000BD1A0000}"/>
    <cellStyle name="Comma  - Style7 2 3" xfId="8695" xr:uid="{00000000-0005-0000-0000-0000BE1A0000}"/>
    <cellStyle name="Comma  - Style7 20" xfId="8696" xr:uid="{00000000-0005-0000-0000-0000BF1A0000}"/>
    <cellStyle name="Comma  - Style7 21" xfId="8697" xr:uid="{00000000-0005-0000-0000-0000C01A0000}"/>
    <cellStyle name="Comma  - Style7 22" xfId="8698" xr:uid="{00000000-0005-0000-0000-0000C11A0000}"/>
    <cellStyle name="Comma  - Style7 23" xfId="8699" xr:uid="{00000000-0005-0000-0000-0000C21A0000}"/>
    <cellStyle name="Comma  - Style7 24" xfId="8700" xr:uid="{00000000-0005-0000-0000-0000C31A0000}"/>
    <cellStyle name="Comma  - Style7 25" xfId="8701" xr:uid="{00000000-0005-0000-0000-0000C41A0000}"/>
    <cellStyle name="Comma  - Style7 26" xfId="8702" xr:uid="{00000000-0005-0000-0000-0000C51A0000}"/>
    <cellStyle name="Comma  - Style7 27" xfId="8703" xr:uid="{00000000-0005-0000-0000-0000C61A0000}"/>
    <cellStyle name="Comma  - Style7 28" xfId="8704" xr:uid="{00000000-0005-0000-0000-0000C71A0000}"/>
    <cellStyle name="Comma  - Style7 29" xfId="8705" xr:uid="{00000000-0005-0000-0000-0000C81A0000}"/>
    <cellStyle name="Comma  - Style7 3" xfId="7093" xr:uid="{00000000-0005-0000-0000-0000C91A0000}"/>
    <cellStyle name="Comma  - Style7 3 2" xfId="8706" xr:uid="{00000000-0005-0000-0000-0000CA1A0000}"/>
    <cellStyle name="Comma  - Style7 3 2 2" xfId="8707" xr:uid="{00000000-0005-0000-0000-0000CB1A0000}"/>
    <cellStyle name="Comma  - Style7 3 3" xfId="8708" xr:uid="{00000000-0005-0000-0000-0000CC1A0000}"/>
    <cellStyle name="Comma  - Style7 30" xfId="8709" xr:uid="{00000000-0005-0000-0000-0000CD1A0000}"/>
    <cellStyle name="Comma  - Style7 31" xfId="8710" xr:uid="{00000000-0005-0000-0000-0000CE1A0000}"/>
    <cellStyle name="Comma  - Style7 32" xfId="8711" xr:uid="{00000000-0005-0000-0000-0000CF1A0000}"/>
    <cellStyle name="Comma  - Style7 33" xfId="8712" xr:uid="{00000000-0005-0000-0000-0000D01A0000}"/>
    <cellStyle name="Comma  - Style7 4" xfId="8713" xr:uid="{00000000-0005-0000-0000-0000D11A0000}"/>
    <cellStyle name="Comma  - Style7 4 2" xfId="8714" xr:uid="{00000000-0005-0000-0000-0000D21A0000}"/>
    <cellStyle name="Comma  - Style7 4 2 2" xfId="8715" xr:uid="{00000000-0005-0000-0000-0000D31A0000}"/>
    <cellStyle name="Comma  - Style7 4 3" xfId="8716" xr:uid="{00000000-0005-0000-0000-0000D41A0000}"/>
    <cellStyle name="Comma  - Style7 5" xfId="8717" xr:uid="{00000000-0005-0000-0000-0000D51A0000}"/>
    <cellStyle name="Comma  - Style7 5 2" xfId="8718" xr:uid="{00000000-0005-0000-0000-0000D61A0000}"/>
    <cellStyle name="Comma  - Style7 5 2 2" xfId="8719" xr:uid="{00000000-0005-0000-0000-0000D71A0000}"/>
    <cellStyle name="Comma  - Style7 5 3" xfId="8720" xr:uid="{00000000-0005-0000-0000-0000D81A0000}"/>
    <cellStyle name="Comma  - Style7 6" xfId="8721" xr:uid="{00000000-0005-0000-0000-0000D91A0000}"/>
    <cellStyle name="Comma  - Style7 6 2" xfId="8722" xr:uid="{00000000-0005-0000-0000-0000DA1A0000}"/>
    <cellStyle name="Comma  - Style7 7" xfId="8723" xr:uid="{00000000-0005-0000-0000-0000DB1A0000}"/>
    <cellStyle name="Comma  - Style7 8" xfId="8724" xr:uid="{00000000-0005-0000-0000-0000DC1A0000}"/>
    <cellStyle name="Comma  - Style7 9" xfId="8725" xr:uid="{00000000-0005-0000-0000-0000DD1A0000}"/>
    <cellStyle name="Comma  - Style8" xfId="2381" xr:uid="{00000000-0005-0000-0000-0000DE1A0000}"/>
    <cellStyle name="Comma  - Style8 10" xfId="8726" xr:uid="{00000000-0005-0000-0000-0000DF1A0000}"/>
    <cellStyle name="Comma  - Style8 11" xfId="8727" xr:uid="{00000000-0005-0000-0000-0000E01A0000}"/>
    <cellStyle name="Comma  - Style8 12" xfId="8728" xr:uid="{00000000-0005-0000-0000-0000E11A0000}"/>
    <cellStyle name="Comma  - Style8 13" xfId="8729" xr:uid="{00000000-0005-0000-0000-0000E21A0000}"/>
    <cellStyle name="Comma  - Style8 14" xfId="8730" xr:uid="{00000000-0005-0000-0000-0000E31A0000}"/>
    <cellStyle name="Comma  - Style8 15" xfId="8731" xr:uid="{00000000-0005-0000-0000-0000E41A0000}"/>
    <cellStyle name="Comma  - Style8 16" xfId="8732" xr:uid="{00000000-0005-0000-0000-0000E51A0000}"/>
    <cellStyle name="Comma  - Style8 17" xfId="8733" xr:uid="{00000000-0005-0000-0000-0000E61A0000}"/>
    <cellStyle name="Comma  - Style8 18" xfId="8734" xr:uid="{00000000-0005-0000-0000-0000E71A0000}"/>
    <cellStyle name="Comma  - Style8 19" xfId="8735" xr:uid="{00000000-0005-0000-0000-0000E81A0000}"/>
    <cellStyle name="Comma  - Style8 2" xfId="4465" xr:uid="{00000000-0005-0000-0000-0000E91A0000}"/>
    <cellStyle name="Comma  - Style8 2 2" xfId="8736" xr:uid="{00000000-0005-0000-0000-0000EA1A0000}"/>
    <cellStyle name="Comma  - Style8 2 2 2" xfId="8737" xr:uid="{00000000-0005-0000-0000-0000EB1A0000}"/>
    <cellStyle name="Comma  - Style8 2 3" xfId="8738" xr:uid="{00000000-0005-0000-0000-0000EC1A0000}"/>
    <cellStyle name="Comma  - Style8 20" xfId="8739" xr:uid="{00000000-0005-0000-0000-0000ED1A0000}"/>
    <cellStyle name="Comma  - Style8 21" xfId="8740" xr:uid="{00000000-0005-0000-0000-0000EE1A0000}"/>
    <cellStyle name="Comma  - Style8 22" xfId="8741" xr:uid="{00000000-0005-0000-0000-0000EF1A0000}"/>
    <cellStyle name="Comma  - Style8 23" xfId="8742" xr:uid="{00000000-0005-0000-0000-0000F01A0000}"/>
    <cellStyle name="Comma  - Style8 24" xfId="8743" xr:uid="{00000000-0005-0000-0000-0000F11A0000}"/>
    <cellStyle name="Comma  - Style8 25" xfId="8744" xr:uid="{00000000-0005-0000-0000-0000F21A0000}"/>
    <cellStyle name="Comma  - Style8 26" xfId="8745" xr:uid="{00000000-0005-0000-0000-0000F31A0000}"/>
    <cellStyle name="Comma  - Style8 27" xfId="8746" xr:uid="{00000000-0005-0000-0000-0000F41A0000}"/>
    <cellStyle name="Comma  - Style8 28" xfId="8747" xr:uid="{00000000-0005-0000-0000-0000F51A0000}"/>
    <cellStyle name="Comma  - Style8 29" xfId="8748" xr:uid="{00000000-0005-0000-0000-0000F61A0000}"/>
    <cellStyle name="Comma  - Style8 3" xfId="7094" xr:uid="{00000000-0005-0000-0000-0000F71A0000}"/>
    <cellStyle name="Comma  - Style8 3 2" xfId="8749" xr:uid="{00000000-0005-0000-0000-0000F81A0000}"/>
    <cellStyle name="Comma  - Style8 3 2 2" xfId="8750" xr:uid="{00000000-0005-0000-0000-0000F91A0000}"/>
    <cellStyle name="Comma  - Style8 3 3" xfId="8751" xr:uid="{00000000-0005-0000-0000-0000FA1A0000}"/>
    <cellStyle name="Comma  - Style8 30" xfId="8752" xr:uid="{00000000-0005-0000-0000-0000FB1A0000}"/>
    <cellStyle name="Comma  - Style8 31" xfId="8753" xr:uid="{00000000-0005-0000-0000-0000FC1A0000}"/>
    <cellStyle name="Comma  - Style8 32" xfId="8754" xr:uid="{00000000-0005-0000-0000-0000FD1A0000}"/>
    <cellStyle name="Comma  - Style8 33" xfId="8755" xr:uid="{00000000-0005-0000-0000-0000FE1A0000}"/>
    <cellStyle name="Comma  - Style8 4" xfId="8756" xr:uid="{00000000-0005-0000-0000-0000FF1A0000}"/>
    <cellStyle name="Comma  - Style8 4 2" xfId="8757" xr:uid="{00000000-0005-0000-0000-0000001B0000}"/>
    <cellStyle name="Comma  - Style8 4 2 2" xfId="8758" xr:uid="{00000000-0005-0000-0000-0000011B0000}"/>
    <cellStyle name="Comma  - Style8 4 3" xfId="8759" xr:uid="{00000000-0005-0000-0000-0000021B0000}"/>
    <cellStyle name="Comma  - Style8 5" xfId="8760" xr:uid="{00000000-0005-0000-0000-0000031B0000}"/>
    <cellStyle name="Comma  - Style8 5 2" xfId="8761" xr:uid="{00000000-0005-0000-0000-0000041B0000}"/>
    <cellStyle name="Comma  - Style8 5 2 2" xfId="8762" xr:uid="{00000000-0005-0000-0000-0000051B0000}"/>
    <cellStyle name="Comma  - Style8 5 3" xfId="8763" xr:uid="{00000000-0005-0000-0000-0000061B0000}"/>
    <cellStyle name="Comma  - Style8 6" xfId="8764" xr:uid="{00000000-0005-0000-0000-0000071B0000}"/>
    <cellStyle name="Comma  - Style8 6 2" xfId="8765" xr:uid="{00000000-0005-0000-0000-0000081B0000}"/>
    <cellStyle name="Comma  - Style8 7" xfId="8766" xr:uid="{00000000-0005-0000-0000-0000091B0000}"/>
    <cellStyle name="Comma  - Style8 8" xfId="8767" xr:uid="{00000000-0005-0000-0000-00000A1B0000}"/>
    <cellStyle name="Comma  - Style8 9" xfId="8768" xr:uid="{00000000-0005-0000-0000-00000B1B0000}"/>
    <cellStyle name="Comma [0] 2" xfId="2482" xr:uid="{00000000-0005-0000-0000-00000C1B0000}"/>
    <cellStyle name="Comma [0] 2 2" xfId="4466" xr:uid="{00000000-0005-0000-0000-00000D1B0000}"/>
    <cellStyle name="Comma [0] 2 2 2" xfId="8769" xr:uid="{00000000-0005-0000-0000-00000E1B0000}"/>
    <cellStyle name="Comma [0] 2 3" xfId="8770" xr:uid="{00000000-0005-0000-0000-00000F1B0000}"/>
    <cellStyle name="Comma [0] 2 4" xfId="19466" xr:uid="{00000000-0005-0000-0000-0000101B0000}"/>
    <cellStyle name="Comma [0] 3" xfId="4467" xr:uid="{00000000-0005-0000-0000-0000111B0000}"/>
    <cellStyle name="Comma [0] 3 2" xfId="4468" xr:uid="{00000000-0005-0000-0000-0000121B0000}"/>
    <cellStyle name="Comma [0] 3 2 2" xfId="8771" xr:uid="{00000000-0005-0000-0000-0000131B0000}"/>
    <cellStyle name="Comma [0] 3 3" xfId="8772" xr:uid="{00000000-0005-0000-0000-0000141B0000}"/>
    <cellStyle name="Comma [0] 4" xfId="4469" xr:uid="{00000000-0005-0000-0000-0000151B0000}"/>
    <cellStyle name="Comma [0] 4 2" xfId="4470" xr:uid="{00000000-0005-0000-0000-0000161B0000}"/>
    <cellStyle name="Comma [0] 4 2 2" xfId="8773" xr:uid="{00000000-0005-0000-0000-0000171B0000}"/>
    <cellStyle name="Comma [0] 4 3" xfId="8774" xr:uid="{00000000-0005-0000-0000-0000181B0000}"/>
    <cellStyle name="Comma [0] 5" xfId="4471" xr:uid="{00000000-0005-0000-0000-0000191B0000}"/>
    <cellStyle name="Comma [0] 5 2" xfId="4472" xr:uid="{00000000-0005-0000-0000-00001A1B0000}"/>
    <cellStyle name="Comma [0] 5 2 2" xfId="8775" xr:uid="{00000000-0005-0000-0000-00001B1B0000}"/>
    <cellStyle name="Comma [0] 5 3" xfId="8776" xr:uid="{00000000-0005-0000-0000-00001C1B0000}"/>
    <cellStyle name="Comma [0] 6" xfId="4473" xr:uid="{00000000-0005-0000-0000-00001D1B0000}"/>
    <cellStyle name="Comma [0] 6 2" xfId="4474" xr:uid="{00000000-0005-0000-0000-00001E1B0000}"/>
    <cellStyle name="Comma [0] 6 2 2" xfId="8777" xr:uid="{00000000-0005-0000-0000-00001F1B0000}"/>
    <cellStyle name="Comma [0] 6 3" xfId="8778" xr:uid="{00000000-0005-0000-0000-0000201B0000}"/>
    <cellStyle name="Comma [0] 7" xfId="4475" xr:uid="{00000000-0005-0000-0000-0000211B0000}"/>
    <cellStyle name="Comma [0] 7 2" xfId="4476" xr:uid="{00000000-0005-0000-0000-0000221B0000}"/>
    <cellStyle name="Comma [0] 7 2 2" xfId="8779" xr:uid="{00000000-0005-0000-0000-0000231B0000}"/>
    <cellStyle name="Comma [0] 7 3" xfId="8780" xr:uid="{00000000-0005-0000-0000-0000241B0000}"/>
    <cellStyle name="Comma [2]" xfId="4477" xr:uid="{00000000-0005-0000-0000-0000251B0000}"/>
    <cellStyle name="Comma 10" xfId="2382" xr:uid="{00000000-0005-0000-0000-0000261B0000}"/>
    <cellStyle name="Comma 10 10" xfId="4478" xr:uid="{00000000-0005-0000-0000-0000271B0000}"/>
    <cellStyle name="Comma 10 10 2" xfId="4479" xr:uid="{00000000-0005-0000-0000-0000281B0000}"/>
    <cellStyle name="Comma 10 10 2 2" xfId="8781" xr:uid="{00000000-0005-0000-0000-0000291B0000}"/>
    <cellStyle name="Comma 10 10 3" xfId="8782" xr:uid="{00000000-0005-0000-0000-00002A1B0000}"/>
    <cellStyle name="Comma 10 11" xfId="4480" xr:uid="{00000000-0005-0000-0000-00002B1B0000}"/>
    <cellStyle name="Comma 10 11 2" xfId="8783" xr:uid="{00000000-0005-0000-0000-00002C1B0000}"/>
    <cellStyle name="Comma 10 11 2 2" xfId="19461" xr:uid="{00000000-0005-0000-0000-00002D1B0000}"/>
    <cellStyle name="Comma 10 12" xfId="8784" xr:uid="{00000000-0005-0000-0000-00002E1B0000}"/>
    <cellStyle name="Comma 10 2" xfId="4481" xr:uid="{00000000-0005-0000-0000-00002F1B0000}"/>
    <cellStyle name="Comma 10 2 2" xfId="4482" xr:uid="{00000000-0005-0000-0000-0000301B0000}"/>
    <cellStyle name="Comma 10 2 2 2" xfId="8785" xr:uid="{00000000-0005-0000-0000-0000311B0000}"/>
    <cellStyle name="Comma 10 2 3" xfId="8786" xr:uid="{00000000-0005-0000-0000-0000321B0000}"/>
    <cellStyle name="Comma 10 3" xfId="4483" xr:uid="{00000000-0005-0000-0000-0000331B0000}"/>
    <cellStyle name="Comma 10 3 2" xfId="4484" xr:uid="{00000000-0005-0000-0000-0000341B0000}"/>
    <cellStyle name="Comma 10 3 2 2" xfId="8787" xr:uid="{00000000-0005-0000-0000-0000351B0000}"/>
    <cellStyle name="Comma 10 3 3" xfId="8788" xr:uid="{00000000-0005-0000-0000-0000361B0000}"/>
    <cellStyle name="Comma 10 4" xfId="4485" xr:uid="{00000000-0005-0000-0000-0000371B0000}"/>
    <cellStyle name="Comma 10 4 2" xfId="4486" xr:uid="{00000000-0005-0000-0000-0000381B0000}"/>
    <cellStyle name="Comma 10 4 2 2" xfId="8789" xr:uid="{00000000-0005-0000-0000-0000391B0000}"/>
    <cellStyle name="Comma 10 4 3" xfId="8790" xr:uid="{00000000-0005-0000-0000-00003A1B0000}"/>
    <cellStyle name="Comma 10 5" xfId="4487" xr:uid="{00000000-0005-0000-0000-00003B1B0000}"/>
    <cellStyle name="Comma 10 5 2" xfId="4488" xr:uid="{00000000-0005-0000-0000-00003C1B0000}"/>
    <cellStyle name="Comma 10 5 2 2" xfId="8791" xr:uid="{00000000-0005-0000-0000-00003D1B0000}"/>
    <cellStyle name="Comma 10 5 3" xfId="8792" xr:uid="{00000000-0005-0000-0000-00003E1B0000}"/>
    <cellStyle name="Comma 10 6" xfId="4489" xr:uid="{00000000-0005-0000-0000-00003F1B0000}"/>
    <cellStyle name="Comma 10 6 2" xfId="4490" xr:uid="{00000000-0005-0000-0000-0000401B0000}"/>
    <cellStyle name="Comma 10 6 2 2" xfId="8793" xr:uid="{00000000-0005-0000-0000-0000411B0000}"/>
    <cellStyle name="Comma 10 6 3" xfId="8794" xr:uid="{00000000-0005-0000-0000-0000421B0000}"/>
    <cellStyle name="Comma 10 7" xfId="4491" xr:uid="{00000000-0005-0000-0000-0000431B0000}"/>
    <cellStyle name="Comma 10 7 2" xfId="4492" xr:uid="{00000000-0005-0000-0000-0000441B0000}"/>
    <cellStyle name="Comma 10 7 2 2" xfId="8795" xr:uid="{00000000-0005-0000-0000-0000451B0000}"/>
    <cellStyle name="Comma 10 7 3" xfId="8796" xr:uid="{00000000-0005-0000-0000-0000461B0000}"/>
    <cellStyle name="Comma 10 8" xfId="4493" xr:uid="{00000000-0005-0000-0000-0000471B0000}"/>
    <cellStyle name="Comma 10 8 2" xfId="4494" xr:uid="{00000000-0005-0000-0000-0000481B0000}"/>
    <cellStyle name="Comma 10 8 2 2" xfId="8797" xr:uid="{00000000-0005-0000-0000-0000491B0000}"/>
    <cellStyle name="Comma 10 8 3" xfId="8798" xr:uid="{00000000-0005-0000-0000-00004A1B0000}"/>
    <cellStyle name="Comma 10 9" xfId="4495" xr:uid="{00000000-0005-0000-0000-00004B1B0000}"/>
    <cellStyle name="Comma 10 9 2" xfId="4496" xr:uid="{00000000-0005-0000-0000-00004C1B0000}"/>
    <cellStyle name="Comma 10 9 2 2" xfId="8799" xr:uid="{00000000-0005-0000-0000-00004D1B0000}"/>
    <cellStyle name="Comma 10 9 3" xfId="8800" xr:uid="{00000000-0005-0000-0000-00004E1B0000}"/>
    <cellStyle name="Comma 100" xfId="8801" xr:uid="{00000000-0005-0000-0000-00004F1B0000}"/>
    <cellStyle name="Comma 100 19" xfId="19495" xr:uid="{00000000-0005-0000-0000-0000501B0000}"/>
    <cellStyle name="Comma 101" xfId="19462" xr:uid="{00000000-0005-0000-0000-0000511B0000}"/>
    <cellStyle name="Comma 102" xfId="19472" xr:uid="{00000000-0005-0000-0000-0000521B0000}"/>
    <cellStyle name="Comma 103" xfId="19483" xr:uid="{00000000-0005-0000-0000-0000531B0000}"/>
    <cellStyle name="Comma 104" xfId="19485" xr:uid="{00000000-0005-0000-0000-0000541B0000}"/>
    <cellStyle name="Comma 105" xfId="19469" xr:uid="{00000000-0005-0000-0000-0000551B0000}"/>
    <cellStyle name="Comma 106" xfId="19484" xr:uid="{00000000-0005-0000-0000-0000561B0000}"/>
    <cellStyle name="Comma 107" xfId="19486" xr:uid="{00000000-0005-0000-0000-0000571B0000}"/>
    <cellStyle name="Comma 108" xfId="19489" xr:uid="{00000000-0005-0000-0000-0000581B0000}"/>
    <cellStyle name="Comma 109" xfId="19490" xr:uid="{00000000-0005-0000-0000-0000591B0000}"/>
    <cellStyle name="Comma 11" xfId="2383" xr:uid="{00000000-0005-0000-0000-00005A1B0000}"/>
    <cellStyle name="Comma 11 2" xfId="2384" xr:uid="{00000000-0005-0000-0000-00005B1B0000}"/>
    <cellStyle name="Comma 11 2 2" xfId="8802" xr:uid="{00000000-0005-0000-0000-00005C1B0000}"/>
    <cellStyle name="Comma 11 2 3" xfId="19478" xr:uid="{00000000-0005-0000-0000-00005D1B0000}"/>
    <cellStyle name="Comma 11 3" xfId="7095" xr:uid="{00000000-0005-0000-0000-00005E1B0000}"/>
    <cellStyle name="Comma 11 3 2" xfId="19475" xr:uid="{00000000-0005-0000-0000-00005F1B0000}"/>
    <cellStyle name="Comma 11 4" xfId="7096" xr:uid="{00000000-0005-0000-0000-0000601B0000}"/>
    <cellStyle name="Comma 11 5" xfId="7097" xr:uid="{00000000-0005-0000-0000-0000611B0000}"/>
    <cellStyle name="Comma 110" xfId="19492" xr:uid="{00000000-0005-0000-0000-0000621B0000}"/>
    <cellStyle name="Comma 12" xfId="2385" xr:uid="{00000000-0005-0000-0000-0000631B0000}"/>
    <cellStyle name="Comma 12 2" xfId="2386" xr:uid="{00000000-0005-0000-0000-0000641B0000}"/>
    <cellStyle name="Comma 12 2 2" xfId="7098" xr:uid="{00000000-0005-0000-0000-0000651B0000}"/>
    <cellStyle name="Comma 12 2 2 10" xfId="8803" xr:uid="{00000000-0005-0000-0000-0000661B0000}"/>
    <cellStyle name="Comma 12 2 2 10 2" xfId="8804" xr:uid="{00000000-0005-0000-0000-0000671B0000}"/>
    <cellStyle name="Comma 12 2 2 11" xfId="8805" xr:uid="{00000000-0005-0000-0000-0000681B0000}"/>
    <cellStyle name="Comma 12 2 2 12" xfId="8806" xr:uid="{00000000-0005-0000-0000-0000691B0000}"/>
    <cellStyle name="Comma 12 2 2 12 2" xfId="8807" xr:uid="{00000000-0005-0000-0000-00006A1B0000}"/>
    <cellStyle name="Comma 12 2 2 2" xfId="7099" xr:uid="{00000000-0005-0000-0000-00006B1B0000}"/>
    <cellStyle name="Comma 12 2 2 2 2" xfId="7100" xr:uid="{00000000-0005-0000-0000-00006C1B0000}"/>
    <cellStyle name="Comma 12 2 2 2 2 2" xfId="8808" xr:uid="{00000000-0005-0000-0000-00006D1B0000}"/>
    <cellStyle name="Comma 12 2 2 2 3" xfId="8809" xr:uid="{00000000-0005-0000-0000-00006E1B0000}"/>
    <cellStyle name="Comma 12 2 2 2 4" xfId="19417" xr:uid="{00000000-0005-0000-0000-00006F1B0000}"/>
    <cellStyle name="Comma 12 2 2 3" xfId="7101" xr:uid="{00000000-0005-0000-0000-0000701B0000}"/>
    <cellStyle name="Comma 12 2 2 3 2" xfId="8810" xr:uid="{00000000-0005-0000-0000-0000711B0000}"/>
    <cellStyle name="Comma 12 2 2 4" xfId="7102" xr:uid="{00000000-0005-0000-0000-0000721B0000}"/>
    <cellStyle name="Comma 12 2 2 4 2" xfId="8811" xr:uid="{00000000-0005-0000-0000-0000731B0000}"/>
    <cellStyle name="Comma 12 2 2 5" xfId="7103" xr:uid="{00000000-0005-0000-0000-0000741B0000}"/>
    <cellStyle name="Comma 12 2 2 5 2" xfId="8812" xr:uid="{00000000-0005-0000-0000-0000751B0000}"/>
    <cellStyle name="Comma 12 2 2 6" xfId="8813" xr:uid="{00000000-0005-0000-0000-0000761B0000}"/>
    <cellStyle name="Comma 12 2 2 6 2" xfId="8814" xr:uid="{00000000-0005-0000-0000-0000771B0000}"/>
    <cellStyle name="Comma 12 2 2 7" xfId="8815" xr:uid="{00000000-0005-0000-0000-0000781B0000}"/>
    <cellStyle name="Comma 12 2 2 7 2" xfId="8816" xr:uid="{00000000-0005-0000-0000-0000791B0000}"/>
    <cellStyle name="Comma 12 2 2 8" xfId="8817" xr:uid="{00000000-0005-0000-0000-00007A1B0000}"/>
    <cellStyle name="Comma 12 2 2 8 2" xfId="8818" xr:uid="{00000000-0005-0000-0000-00007B1B0000}"/>
    <cellStyle name="Comma 12 2 2 8 3" xfId="8819" xr:uid="{00000000-0005-0000-0000-00007C1B0000}"/>
    <cellStyle name="Comma 12 2 2 8 4" xfId="8820" xr:uid="{00000000-0005-0000-0000-00007D1B0000}"/>
    <cellStyle name="Comma 12 2 2 9" xfId="8821" xr:uid="{00000000-0005-0000-0000-00007E1B0000}"/>
    <cellStyle name="Comma 12 2 2 9 2" xfId="8822" xr:uid="{00000000-0005-0000-0000-00007F1B0000}"/>
    <cellStyle name="Comma 12 2 3" xfId="7104" xr:uid="{00000000-0005-0000-0000-0000801B0000}"/>
    <cellStyle name="Comma 12 2 3 2" xfId="7105" xr:uid="{00000000-0005-0000-0000-0000811B0000}"/>
    <cellStyle name="Comma 12 2 3 3" xfId="19418" xr:uid="{00000000-0005-0000-0000-0000821B0000}"/>
    <cellStyle name="Comma 12 2 4" xfId="7106" xr:uid="{00000000-0005-0000-0000-0000831B0000}"/>
    <cellStyle name="Comma 12 2 5" xfId="7107" xr:uid="{00000000-0005-0000-0000-0000841B0000}"/>
    <cellStyle name="Comma 12 2 6" xfId="7108" xr:uid="{00000000-0005-0000-0000-0000851B0000}"/>
    <cellStyle name="Comma 12 2 7" xfId="7980" xr:uid="{00000000-0005-0000-0000-0000861B0000}"/>
    <cellStyle name="Comma 12 3" xfId="4497" xr:uid="{00000000-0005-0000-0000-0000871B0000}"/>
    <cellStyle name="Comma 12 4" xfId="4498" xr:uid="{00000000-0005-0000-0000-0000881B0000}"/>
    <cellStyle name="Comma 12 4 2" xfId="8823" xr:uid="{00000000-0005-0000-0000-0000891B0000}"/>
    <cellStyle name="Comma 12 5" xfId="7109" xr:uid="{00000000-0005-0000-0000-00008A1B0000}"/>
    <cellStyle name="Comma 12 5 2" xfId="7110" xr:uid="{00000000-0005-0000-0000-00008B1B0000}"/>
    <cellStyle name="Comma 12 5 3" xfId="7111" xr:uid="{00000000-0005-0000-0000-00008C1B0000}"/>
    <cellStyle name="Comma 12 5 4" xfId="7112" xr:uid="{00000000-0005-0000-0000-00008D1B0000}"/>
    <cellStyle name="Comma 12 6" xfId="7113" xr:uid="{00000000-0005-0000-0000-00008E1B0000}"/>
    <cellStyle name="Comma 12 7" xfId="7114" xr:uid="{00000000-0005-0000-0000-00008F1B0000}"/>
    <cellStyle name="Comma 12 8" xfId="7981" xr:uid="{00000000-0005-0000-0000-0000901B0000}"/>
    <cellStyle name="Comma 13" xfId="2387" xr:uid="{00000000-0005-0000-0000-0000911B0000}"/>
    <cellStyle name="Comma 13 2" xfId="2388" xr:uid="{00000000-0005-0000-0000-0000921B0000}"/>
    <cellStyle name="Comma 13 2 2" xfId="7115" xr:uid="{00000000-0005-0000-0000-0000931B0000}"/>
    <cellStyle name="Comma 13 2 2 2" xfId="7116" xr:uid="{00000000-0005-0000-0000-0000941B0000}"/>
    <cellStyle name="Comma 13 2 2 2 2" xfId="7982" xr:uid="{00000000-0005-0000-0000-0000951B0000}"/>
    <cellStyle name="Comma 13 2 2 2 2 2" xfId="7983" xr:uid="{00000000-0005-0000-0000-0000961B0000}"/>
    <cellStyle name="Comma 13 2 2 2 2 2 2" xfId="8824" xr:uid="{00000000-0005-0000-0000-0000971B0000}"/>
    <cellStyle name="Comma 13 2 2 2 3" xfId="8825" xr:uid="{00000000-0005-0000-0000-0000981B0000}"/>
    <cellStyle name="Comma 13 2 2 3" xfId="7117" xr:uid="{00000000-0005-0000-0000-0000991B0000}"/>
    <cellStyle name="Comma 13 2 2 3 2" xfId="8826" xr:uid="{00000000-0005-0000-0000-00009A1B0000}"/>
    <cellStyle name="Comma 13 2 2 4" xfId="7118" xr:uid="{00000000-0005-0000-0000-00009B1B0000}"/>
    <cellStyle name="Comma 13 2 2 4 2" xfId="8827" xr:uid="{00000000-0005-0000-0000-00009C1B0000}"/>
    <cellStyle name="Comma 13 2 2 5" xfId="7119" xr:uid="{00000000-0005-0000-0000-00009D1B0000}"/>
    <cellStyle name="Comma 13 2 2 6" xfId="7984" xr:uid="{00000000-0005-0000-0000-00009E1B0000}"/>
    <cellStyle name="Comma 13 2 2 6 2" xfId="8828" xr:uid="{00000000-0005-0000-0000-00009F1B0000}"/>
    <cellStyle name="Comma 13 2 3" xfId="7120" xr:uid="{00000000-0005-0000-0000-0000A01B0000}"/>
    <cellStyle name="Comma 13 2 4" xfId="7121" xr:uid="{00000000-0005-0000-0000-0000A11B0000}"/>
    <cellStyle name="Comma 13 2 5" xfId="7122" xr:uid="{00000000-0005-0000-0000-0000A21B0000}"/>
    <cellStyle name="Comma 13 2 6" xfId="7985" xr:uid="{00000000-0005-0000-0000-0000A31B0000}"/>
    <cellStyle name="Comma 13 3" xfId="4499" xr:uid="{00000000-0005-0000-0000-0000A41B0000}"/>
    <cellStyle name="Comma 13 3 2" xfId="7123" xr:uid="{00000000-0005-0000-0000-0000A51B0000}"/>
    <cellStyle name="Comma 13 3 2 2" xfId="8829" xr:uid="{00000000-0005-0000-0000-0000A61B0000}"/>
    <cellStyle name="Comma 13 3 3" xfId="8830" xr:uid="{00000000-0005-0000-0000-0000A71B0000}"/>
    <cellStyle name="Comma 13 4" xfId="7124" xr:uid="{00000000-0005-0000-0000-0000A81B0000}"/>
    <cellStyle name="Comma 13 4 2" xfId="8831" xr:uid="{00000000-0005-0000-0000-0000A91B0000}"/>
    <cellStyle name="Comma 13 5" xfId="8832" xr:uid="{00000000-0005-0000-0000-0000AA1B0000}"/>
    <cellStyle name="Comma 13 5 2" xfId="8833" xr:uid="{00000000-0005-0000-0000-0000AB1B0000}"/>
    <cellStyle name="Comma 13 6" xfId="8834" xr:uid="{00000000-0005-0000-0000-0000AC1B0000}"/>
    <cellStyle name="Comma 13 6 2" xfId="8835" xr:uid="{00000000-0005-0000-0000-0000AD1B0000}"/>
    <cellStyle name="Comma 14" xfId="2461" xr:uid="{00000000-0005-0000-0000-0000AE1B0000}"/>
    <cellStyle name="Comma 14 2" xfId="4500" xr:uid="{00000000-0005-0000-0000-0000AF1B0000}"/>
    <cellStyle name="Comma 14 2 2" xfId="7125" xr:uid="{00000000-0005-0000-0000-0000B01B0000}"/>
    <cellStyle name="Comma 14 2 2 2" xfId="7126" xr:uid="{00000000-0005-0000-0000-0000B11B0000}"/>
    <cellStyle name="Comma 14 2 2 2 2" xfId="7986" xr:uid="{00000000-0005-0000-0000-0000B21B0000}"/>
    <cellStyle name="Comma 14 2 2 2 2 2" xfId="7987" xr:uid="{00000000-0005-0000-0000-0000B31B0000}"/>
    <cellStyle name="Comma 14 2 2 2 2 3" xfId="8836" xr:uid="{00000000-0005-0000-0000-0000B41B0000}"/>
    <cellStyle name="Comma 14 2 2 3" xfId="7127" xr:uid="{00000000-0005-0000-0000-0000B51B0000}"/>
    <cellStyle name="Comma 14 2 2 4" xfId="7128" xr:uid="{00000000-0005-0000-0000-0000B61B0000}"/>
    <cellStyle name="Comma 14 2 2 5" xfId="7988" xr:uid="{00000000-0005-0000-0000-0000B71B0000}"/>
    <cellStyle name="Comma 14 2 2 6" xfId="8837" xr:uid="{00000000-0005-0000-0000-0000B81B0000}"/>
    <cellStyle name="Comma 14 2 3" xfId="7129" xr:uid="{00000000-0005-0000-0000-0000B91B0000}"/>
    <cellStyle name="Comma 14 2 3 2" xfId="8838" xr:uid="{00000000-0005-0000-0000-0000BA1B0000}"/>
    <cellStyle name="Comma 14 2 4" xfId="7130" xr:uid="{00000000-0005-0000-0000-0000BB1B0000}"/>
    <cellStyle name="Comma 14 2 4 2" xfId="8839" xr:uid="{00000000-0005-0000-0000-0000BC1B0000}"/>
    <cellStyle name="Comma 14 2 5" xfId="7131" xr:uid="{00000000-0005-0000-0000-0000BD1B0000}"/>
    <cellStyle name="Comma 14 2 6" xfId="7989" xr:uid="{00000000-0005-0000-0000-0000BE1B0000}"/>
    <cellStyle name="Comma 14 2 6 2" xfId="8840" xr:uid="{00000000-0005-0000-0000-0000BF1B0000}"/>
    <cellStyle name="Comma 14 3" xfId="4501" xr:uid="{00000000-0005-0000-0000-0000C01B0000}"/>
    <cellStyle name="Comma 14 4" xfId="4502" xr:uid="{00000000-0005-0000-0000-0000C11B0000}"/>
    <cellStyle name="Comma 14 4 2" xfId="4503" xr:uid="{00000000-0005-0000-0000-0000C21B0000}"/>
    <cellStyle name="Comma 14 5" xfId="4504" xr:uid="{00000000-0005-0000-0000-0000C31B0000}"/>
    <cellStyle name="Comma 14 6" xfId="4505" xr:uid="{00000000-0005-0000-0000-0000C41B0000}"/>
    <cellStyle name="Comma 14 7" xfId="4506" xr:uid="{00000000-0005-0000-0000-0000C51B0000}"/>
    <cellStyle name="Comma 14 8" xfId="4507" xr:uid="{00000000-0005-0000-0000-0000C61B0000}"/>
    <cellStyle name="Comma 15" xfId="2467" xr:uid="{00000000-0005-0000-0000-0000C71B0000}"/>
    <cellStyle name="Comma 15 2" xfId="2472" xr:uid="{00000000-0005-0000-0000-0000C81B0000}"/>
    <cellStyle name="Comma 15 2 2" xfId="4508" xr:uid="{00000000-0005-0000-0000-0000C91B0000}"/>
    <cellStyle name="Comma 15 2 2 2" xfId="7132" xr:uid="{00000000-0005-0000-0000-0000CA1B0000}"/>
    <cellStyle name="Comma 15 2 2 3" xfId="7133" xr:uid="{00000000-0005-0000-0000-0000CB1B0000}"/>
    <cellStyle name="Comma 15 2 2 4" xfId="7134" xr:uid="{00000000-0005-0000-0000-0000CC1B0000}"/>
    <cellStyle name="Comma 15 2 2 5" xfId="8841" xr:uid="{00000000-0005-0000-0000-0000CD1B0000}"/>
    <cellStyle name="Comma 15 2 3" xfId="7135" xr:uid="{00000000-0005-0000-0000-0000CE1B0000}"/>
    <cellStyle name="Comma 15 2 3 2" xfId="8842" xr:uid="{00000000-0005-0000-0000-0000CF1B0000}"/>
    <cellStyle name="Comma 15 2 4" xfId="7136" xr:uid="{00000000-0005-0000-0000-0000D01B0000}"/>
    <cellStyle name="Comma 15 2 4 2" xfId="8843" xr:uid="{00000000-0005-0000-0000-0000D11B0000}"/>
    <cellStyle name="Comma 15 2 5" xfId="7137" xr:uid="{00000000-0005-0000-0000-0000D21B0000}"/>
    <cellStyle name="Comma 15 3" xfId="4509" xr:uid="{00000000-0005-0000-0000-0000D31B0000}"/>
    <cellStyle name="Comma 15 3 2" xfId="7138" xr:uid="{00000000-0005-0000-0000-0000D41B0000}"/>
    <cellStyle name="Comma 15 3 3" xfId="19419" xr:uid="{00000000-0005-0000-0000-0000D51B0000}"/>
    <cellStyle name="Comma 15 4" xfId="4510" xr:uid="{00000000-0005-0000-0000-0000D61B0000}"/>
    <cellStyle name="Comma 15 4 2" xfId="19420" xr:uid="{00000000-0005-0000-0000-0000D71B0000}"/>
    <cellStyle name="Comma 15 5" xfId="7139" xr:uid="{00000000-0005-0000-0000-0000D81B0000}"/>
    <cellStyle name="Comma 15 6" xfId="19421" xr:uid="{00000000-0005-0000-0000-0000D91B0000}"/>
    <cellStyle name="Comma 15 7" xfId="19422" xr:uid="{00000000-0005-0000-0000-0000DA1B0000}"/>
    <cellStyle name="Comma 15 8" xfId="19423" xr:uid="{00000000-0005-0000-0000-0000DB1B0000}"/>
    <cellStyle name="Comma 153" xfId="19504" xr:uid="{4930DCA9-E979-4695-825F-5F636EE9BF04}"/>
    <cellStyle name="Comma 16" xfId="2483" xr:uid="{00000000-0005-0000-0000-0000DC1B0000}"/>
    <cellStyle name="Comma 16 2" xfId="4511" xr:uid="{00000000-0005-0000-0000-0000DD1B0000}"/>
    <cellStyle name="Comma 16 2 2" xfId="4512" xr:uid="{00000000-0005-0000-0000-0000DE1B0000}"/>
    <cellStyle name="Comma 16 2 2 2" xfId="8844" xr:uid="{00000000-0005-0000-0000-0000DF1B0000}"/>
    <cellStyle name="Comma 16 2 3" xfId="8845" xr:uid="{00000000-0005-0000-0000-0000E01B0000}"/>
    <cellStyle name="Comma 16 3" xfId="4513" xr:uid="{00000000-0005-0000-0000-0000E11B0000}"/>
    <cellStyle name="Comma 16 3 2" xfId="7140" xr:uid="{00000000-0005-0000-0000-0000E21B0000}"/>
    <cellStyle name="Comma 16 4" xfId="4514" xr:uid="{00000000-0005-0000-0000-0000E31B0000}"/>
    <cellStyle name="Comma 16 5" xfId="7141" xr:uid="{00000000-0005-0000-0000-0000E41B0000}"/>
    <cellStyle name="Comma 16 5 2" xfId="8846" xr:uid="{00000000-0005-0000-0000-0000E51B0000}"/>
    <cellStyle name="Comma 16 6" xfId="7990" xr:uid="{00000000-0005-0000-0000-0000E61B0000}"/>
    <cellStyle name="Comma 16 7" xfId="8847" xr:uid="{00000000-0005-0000-0000-0000E71B0000}"/>
    <cellStyle name="Comma 17" xfId="2465" xr:uid="{00000000-0005-0000-0000-0000E81B0000}"/>
    <cellStyle name="Comma 17 2" xfId="4515" xr:uid="{00000000-0005-0000-0000-0000E91B0000}"/>
    <cellStyle name="Comma 17 2 2" xfId="7142" xr:uid="{00000000-0005-0000-0000-0000EA1B0000}"/>
    <cellStyle name="Comma 17 2 3" xfId="8848" xr:uid="{00000000-0005-0000-0000-0000EB1B0000}"/>
    <cellStyle name="Comma 17 3" xfId="7143" xr:uid="{00000000-0005-0000-0000-0000EC1B0000}"/>
    <cellStyle name="Comma 17 4" xfId="7144" xr:uid="{00000000-0005-0000-0000-0000ED1B0000}"/>
    <cellStyle name="Comma 17 4 2" xfId="8849" xr:uid="{00000000-0005-0000-0000-0000EE1B0000}"/>
    <cellStyle name="Comma 17 4 2 2" xfId="8850" xr:uid="{00000000-0005-0000-0000-0000EF1B0000}"/>
    <cellStyle name="Comma 17 4 3" xfId="8851" xr:uid="{00000000-0005-0000-0000-0000F01B0000}"/>
    <cellStyle name="Comma 17 5" xfId="19424" xr:uid="{00000000-0005-0000-0000-0000F11B0000}"/>
    <cellStyle name="Comma 18" xfId="2484" xr:uid="{00000000-0005-0000-0000-0000F21B0000}"/>
    <cellStyle name="Comma 18 2" xfId="4516" xr:uid="{00000000-0005-0000-0000-0000F31B0000}"/>
    <cellStyle name="Comma 18 2 2" xfId="8852" xr:uid="{00000000-0005-0000-0000-0000F41B0000}"/>
    <cellStyle name="Comma 18 2 2 2" xfId="8853" xr:uid="{00000000-0005-0000-0000-0000F51B0000}"/>
    <cellStyle name="Comma 18 2 2 2 2" xfId="8854" xr:uid="{00000000-0005-0000-0000-0000F61B0000}"/>
    <cellStyle name="Comma 18 2 2 2 2 2" xfId="8855" xr:uid="{00000000-0005-0000-0000-0000F71B0000}"/>
    <cellStyle name="Comma 18 2 2 2 2 2 2" xfId="8856" xr:uid="{00000000-0005-0000-0000-0000F81B0000}"/>
    <cellStyle name="Comma 18 2 2 2 2 3" xfId="8857" xr:uid="{00000000-0005-0000-0000-0000F91B0000}"/>
    <cellStyle name="Comma 18 2 2 2 3" xfId="8858" xr:uid="{00000000-0005-0000-0000-0000FA1B0000}"/>
    <cellStyle name="Comma 18 2 2 2 3 2" xfId="8859" xr:uid="{00000000-0005-0000-0000-0000FB1B0000}"/>
    <cellStyle name="Comma 18 2 2 2 4" xfId="8860" xr:uid="{00000000-0005-0000-0000-0000FC1B0000}"/>
    <cellStyle name="Comma 18 2 2 3" xfId="8861" xr:uid="{00000000-0005-0000-0000-0000FD1B0000}"/>
    <cellStyle name="Comma 18 2 2 3 2" xfId="8862" xr:uid="{00000000-0005-0000-0000-0000FE1B0000}"/>
    <cellStyle name="Comma 18 2 2 3 2 2" xfId="8863" xr:uid="{00000000-0005-0000-0000-0000FF1B0000}"/>
    <cellStyle name="Comma 18 2 2 3 2 2 2" xfId="8864" xr:uid="{00000000-0005-0000-0000-0000001C0000}"/>
    <cellStyle name="Comma 18 2 2 3 2 3" xfId="8865" xr:uid="{00000000-0005-0000-0000-0000011C0000}"/>
    <cellStyle name="Comma 18 2 2 3 3" xfId="8866" xr:uid="{00000000-0005-0000-0000-0000021C0000}"/>
    <cellStyle name="Comma 18 2 2 3 3 2" xfId="8867" xr:uid="{00000000-0005-0000-0000-0000031C0000}"/>
    <cellStyle name="Comma 18 2 2 3 4" xfId="8868" xr:uid="{00000000-0005-0000-0000-0000041C0000}"/>
    <cellStyle name="Comma 18 2 2 4" xfId="8869" xr:uid="{00000000-0005-0000-0000-0000051C0000}"/>
    <cellStyle name="Comma 18 2 2 4 2" xfId="8870" xr:uid="{00000000-0005-0000-0000-0000061C0000}"/>
    <cellStyle name="Comma 18 2 2 4 2 2" xfId="8871" xr:uid="{00000000-0005-0000-0000-0000071C0000}"/>
    <cellStyle name="Comma 18 2 2 4 3" xfId="8872" xr:uid="{00000000-0005-0000-0000-0000081C0000}"/>
    <cellStyle name="Comma 18 2 2 5" xfId="8873" xr:uid="{00000000-0005-0000-0000-0000091C0000}"/>
    <cellStyle name="Comma 18 2 2 5 2" xfId="8874" xr:uid="{00000000-0005-0000-0000-00000A1C0000}"/>
    <cellStyle name="Comma 18 2 2 6" xfId="8875" xr:uid="{00000000-0005-0000-0000-00000B1C0000}"/>
    <cellStyle name="Comma 18 2 3" xfId="8876" xr:uid="{00000000-0005-0000-0000-00000C1C0000}"/>
    <cellStyle name="Comma 18 2 3 2" xfId="8877" xr:uid="{00000000-0005-0000-0000-00000D1C0000}"/>
    <cellStyle name="Comma 18 2 3 2 2" xfId="8878" xr:uid="{00000000-0005-0000-0000-00000E1C0000}"/>
    <cellStyle name="Comma 18 2 3 2 2 2" xfId="8879" xr:uid="{00000000-0005-0000-0000-00000F1C0000}"/>
    <cellStyle name="Comma 18 2 3 2 3" xfId="8880" xr:uid="{00000000-0005-0000-0000-0000101C0000}"/>
    <cellStyle name="Comma 18 2 3 3" xfId="8881" xr:uid="{00000000-0005-0000-0000-0000111C0000}"/>
    <cellStyle name="Comma 18 2 3 3 2" xfId="8882" xr:uid="{00000000-0005-0000-0000-0000121C0000}"/>
    <cellStyle name="Comma 18 2 3 4" xfId="8883" xr:uid="{00000000-0005-0000-0000-0000131C0000}"/>
    <cellStyle name="Comma 18 2 4" xfId="8884" xr:uid="{00000000-0005-0000-0000-0000141C0000}"/>
    <cellStyle name="Comma 18 2 4 2" xfId="8885" xr:uid="{00000000-0005-0000-0000-0000151C0000}"/>
    <cellStyle name="Comma 18 2 4 2 2" xfId="8886" xr:uid="{00000000-0005-0000-0000-0000161C0000}"/>
    <cellStyle name="Comma 18 2 4 2 2 2" xfId="8887" xr:uid="{00000000-0005-0000-0000-0000171C0000}"/>
    <cellStyle name="Comma 18 2 4 2 3" xfId="8888" xr:uid="{00000000-0005-0000-0000-0000181C0000}"/>
    <cellStyle name="Comma 18 2 4 3" xfId="8889" xr:uid="{00000000-0005-0000-0000-0000191C0000}"/>
    <cellStyle name="Comma 18 2 4 3 2" xfId="8890" xr:uid="{00000000-0005-0000-0000-00001A1C0000}"/>
    <cellStyle name="Comma 18 2 4 4" xfId="8891" xr:uid="{00000000-0005-0000-0000-00001B1C0000}"/>
    <cellStyle name="Comma 18 2 5" xfId="8892" xr:uid="{00000000-0005-0000-0000-00001C1C0000}"/>
    <cellStyle name="Comma 18 2 5 2" xfId="8893" xr:uid="{00000000-0005-0000-0000-00001D1C0000}"/>
    <cellStyle name="Comma 18 2 5 2 2" xfId="8894" xr:uid="{00000000-0005-0000-0000-00001E1C0000}"/>
    <cellStyle name="Comma 18 2 5 3" xfId="8895" xr:uid="{00000000-0005-0000-0000-00001F1C0000}"/>
    <cellStyle name="Comma 18 2 6" xfId="8896" xr:uid="{00000000-0005-0000-0000-0000201C0000}"/>
    <cellStyle name="Comma 18 2 6 2" xfId="8897" xr:uid="{00000000-0005-0000-0000-0000211C0000}"/>
    <cellStyle name="Comma 18 3" xfId="7145" xr:uid="{00000000-0005-0000-0000-0000221C0000}"/>
    <cellStyle name="Comma 18 3 2" xfId="8898" xr:uid="{00000000-0005-0000-0000-0000231C0000}"/>
    <cellStyle name="Comma 18 3 2 2" xfId="8899" xr:uid="{00000000-0005-0000-0000-0000241C0000}"/>
    <cellStyle name="Comma 18 3 2 2 2" xfId="8900" xr:uid="{00000000-0005-0000-0000-0000251C0000}"/>
    <cellStyle name="Comma 18 3 2 2 2 2" xfId="8901" xr:uid="{00000000-0005-0000-0000-0000261C0000}"/>
    <cellStyle name="Comma 18 3 2 2 3" xfId="8902" xr:uid="{00000000-0005-0000-0000-0000271C0000}"/>
    <cellStyle name="Comma 18 3 2 3" xfId="8903" xr:uid="{00000000-0005-0000-0000-0000281C0000}"/>
    <cellStyle name="Comma 18 3 2 3 2" xfId="8904" xr:uid="{00000000-0005-0000-0000-0000291C0000}"/>
    <cellStyle name="Comma 18 3 2 4" xfId="8905" xr:uid="{00000000-0005-0000-0000-00002A1C0000}"/>
    <cellStyle name="Comma 18 3 3" xfId="8906" xr:uid="{00000000-0005-0000-0000-00002B1C0000}"/>
    <cellStyle name="Comma 18 3 3 2" xfId="8907" xr:uid="{00000000-0005-0000-0000-00002C1C0000}"/>
    <cellStyle name="Comma 18 3 3 2 2" xfId="8908" xr:uid="{00000000-0005-0000-0000-00002D1C0000}"/>
    <cellStyle name="Comma 18 3 3 2 2 2" xfId="8909" xr:uid="{00000000-0005-0000-0000-00002E1C0000}"/>
    <cellStyle name="Comma 18 3 3 2 3" xfId="8910" xr:uid="{00000000-0005-0000-0000-00002F1C0000}"/>
    <cellStyle name="Comma 18 3 3 3" xfId="8911" xr:uid="{00000000-0005-0000-0000-0000301C0000}"/>
    <cellStyle name="Comma 18 3 3 3 2" xfId="8912" xr:uid="{00000000-0005-0000-0000-0000311C0000}"/>
    <cellStyle name="Comma 18 3 3 4" xfId="8913" xr:uid="{00000000-0005-0000-0000-0000321C0000}"/>
    <cellStyle name="Comma 18 3 4" xfId="8914" xr:uid="{00000000-0005-0000-0000-0000331C0000}"/>
    <cellStyle name="Comma 18 3 4 2" xfId="8915" xr:uid="{00000000-0005-0000-0000-0000341C0000}"/>
    <cellStyle name="Comma 18 3 4 2 2" xfId="8916" xr:uid="{00000000-0005-0000-0000-0000351C0000}"/>
    <cellStyle name="Comma 18 3 4 3" xfId="8917" xr:uid="{00000000-0005-0000-0000-0000361C0000}"/>
    <cellStyle name="Comma 18 3 5" xfId="8918" xr:uid="{00000000-0005-0000-0000-0000371C0000}"/>
    <cellStyle name="Comma 18 3 5 2" xfId="8919" xr:uid="{00000000-0005-0000-0000-0000381C0000}"/>
    <cellStyle name="Comma 18 4" xfId="8920" xr:uid="{00000000-0005-0000-0000-0000391C0000}"/>
    <cellStyle name="Comma 18 4 2" xfId="8921" xr:uid="{00000000-0005-0000-0000-00003A1C0000}"/>
    <cellStyle name="Comma 18 4 2 2" xfId="8922" xr:uid="{00000000-0005-0000-0000-00003B1C0000}"/>
    <cellStyle name="Comma 18 4 2 2 2" xfId="8923" xr:uid="{00000000-0005-0000-0000-00003C1C0000}"/>
    <cellStyle name="Comma 18 4 2 3" xfId="8924" xr:uid="{00000000-0005-0000-0000-00003D1C0000}"/>
    <cellStyle name="Comma 18 4 3" xfId="8925" xr:uid="{00000000-0005-0000-0000-00003E1C0000}"/>
    <cellStyle name="Comma 18 4 3 2" xfId="8926" xr:uid="{00000000-0005-0000-0000-00003F1C0000}"/>
    <cellStyle name="Comma 18 4 4" xfId="8927" xr:uid="{00000000-0005-0000-0000-0000401C0000}"/>
    <cellStyle name="Comma 18 5" xfId="8928" xr:uid="{00000000-0005-0000-0000-0000411C0000}"/>
    <cellStyle name="Comma 18 5 2" xfId="8929" xr:uid="{00000000-0005-0000-0000-0000421C0000}"/>
    <cellStyle name="Comma 18 5 2 2" xfId="8930" xr:uid="{00000000-0005-0000-0000-0000431C0000}"/>
    <cellStyle name="Comma 18 5 2 2 2" xfId="8931" xr:uid="{00000000-0005-0000-0000-0000441C0000}"/>
    <cellStyle name="Comma 18 5 2 3" xfId="8932" xr:uid="{00000000-0005-0000-0000-0000451C0000}"/>
    <cellStyle name="Comma 18 5 3" xfId="8933" xr:uid="{00000000-0005-0000-0000-0000461C0000}"/>
    <cellStyle name="Comma 18 5 3 2" xfId="8934" xr:uid="{00000000-0005-0000-0000-0000471C0000}"/>
    <cellStyle name="Comma 18 5 4" xfId="8935" xr:uid="{00000000-0005-0000-0000-0000481C0000}"/>
    <cellStyle name="Comma 18 6" xfId="8936" xr:uid="{00000000-0005-0000-0000-0000491C0000}"/>
    <cellStyle name="Comma 18 6 2" xfId="8937" xr:uid="{00000000-0005-0000-0000-00004A1C0000}"/>
    <cellStyle name="Comma 18 6 2 2" xfId="8938" xr:uid="{00000000-0005-0000-0000-00004B1C0000}"/>
    <cellStyle name="Comma 18 6 3" xfId="8939" xr:uid="{00000000-0005-0000-0000-00004C1C0000}"/>
    <cellStyle name="Comma 18 7" xfId="8940" xr:uid="{00000000-0005-0000-0000-00004D1C0000}"/>
    <cellStyle name="Comma 18 7 2" xfId="8941" xr:uid="{00000000-0005-0000-0000-00004E1C0000}"/>
    <cellStyle name="Comma 19" xfId="2485" xr:uid="{00000000-0005-0000-0000-00004F1C0000}"/>
    <cellStyle name="Comma 19 2" xfId="4517" xr:uid="{00000000-0005-0000-0000-0000501C0000}"/>
    <cellStyle name="Comma 19 3" xfId="8942" xr:uid="{00000000-0005-0000-0000-0000511C0000}"/>
    <cellStyle name="Comma 19 4" xfId="19425" xr:uid="{00000000-0005-0000-0000-0000521C0000}"/>
    <cellStyle name="Comma 2" xfId="2389" xr:uid="{00000000-0005-0000-0000-0000531C0000}"/>
    <cellStyle name="Comma 2 10" xfId="4518" xr:uid="{00000000-0005-0000-0000-0000541C0000}"/>
    <cellStyle name="Comma 2 11" xfId="4519" xr:uid="{00000000-0005-0000-0000-0000551C0000}"/>
    <cellStyle name="Comma 2 12" xfId="4520" xr:uid="{00000000-0005-0000-0000-0000561C0000}"/>
    <cellStyle name="Comma 2 12 2" xfId="7146" xr:uid="{00000000-0005-0000-0000-0000571C0000}"/>
    <cellStyle name="Comma 2 12 3" xfId="8943" xr:uid="{00000000-0005-0000-0000-0000581C0000}"/>
    <cellStyle name="Comma 2 12 4" xfId="8944" xr:uid="{00000000-0005-0000-0000-0000591C0000}"/>
    <cellStyle name="Comma 2 12 5" xfId="8945" xr:uid="{00000000-0005-0000-0000-00005A1C0000}"/>
    <cellStyle name="Comma 2 13" xfId="4521" xr:uid="{00000000-0005-0000-0000-00005B1C0000}"/>
    <cellStyle name="Comma 2 14" xfId="4522" xr:uid="{00000000-0005-0000-0000-00005C1C0000}"/>
    <cellStyle name="Comma 2 15" xfId="4523" xr:uid="{00000000-0005-0000-0000-00005D1C0000}"/>
    <cellStyle name="Comma 2 16" xfId="4524" xr:uid="{00000000-0005-0000-0000-00005E1C0000}"/>
    <cellStyle name="Comma 2 16 2" xfId="8946" xr:uid="{00000000-0005-0000-0000-00005F1C0000}"/>
    <cellStyle name="Comma 2 16 2 2" xfId="8947" xr:uid="{00000000-0005-0000-0000-0000601C0000}"/>
    <cellStyle name="Comma 2 16 2 2 2" xfId="8948" xr:uid="{00000000-0005-0000-0000-0000611C0000}"/>
    <cellStyle name="Comma 2 16 2 2 2 2" xfId="8949" xr:uid="{00000000-0005-0000-0000-0000621C0000}"/>
    <cellStyle name="Comma 2 16 2 2 2 2 2" xfId="8950" xr:uid="{00000000-0005-0000-0000-0000631C0000}"/>
    <cellStyle name="Comma 2 16 2 2 2 2 2 2" xfId="8951" xr:uid="{00000000-0005-0000-0000-0000641C0000}"/>
    <cellStyle name="Comma 2 16 2 2 2 2 3" xfId="8952" xr:uid="{00000000-0005-0000-0000-0000651C0000}"/>
    <cellStyle name="Comma 2 16 2 2 2 3" xfId="8953" xr:uid="{00000000-0005-0000-0000-0000661C0000}"/>
    <cellStyle name="Comma 2 16 2 2 2 3 2" xfId="8954" xr:uid="{00000000-0005-0000-0000-0000671C0000}"/>
    <cellStyle name="Comma 2 16 2 2 2 4" xfId="8955" xr:uid="{00000000-0005-0000-0000-0000681C0000}"/>
    <cellStyle name="Comma 2 16 2 2 3" xfId="8956" xr:uid="{00000000-0005-0000-0000-0000691C0000}"/>
    <cellStyle name="Comma 2 16 2 2 3 2" xfId="8957" xr:uid="{00000000-0005-0000-0000-00006A1C0000}"/>
    <cellStyle name="Comma 2 16 2 2 3 2 2" xfId="8958" xr:uid="{00000000-0005-0000-0000-00006B1C0000}"/>
    <cellStyle name="Comma 2 16 2 2 3 2 2 2" xfId="8959" xr:uid="{00000000-0005-0000-0000-00006C1C0000}"/>
    <cellStyle name="Comma 2 16 2 2 3 2 3" xfId="8960" xr:uid="{00000000-0005-0000-0000-00006D1C0000}"/>
    <cellStyle name="Comma 2 16 2 2 3 3" xfId="8961" xr:uid="{00000000-0005-0000-0000-00006E1C0000}"/>
    <cellStyle name="Comma 2 16 2 2 3 3 2" xfId="8962" xr:uid="{00000000-0005-0000-0000-00006F1C0000}"/>
    <cellStyle name="Comma 2 16 2 2 3 4" xfId="8963" xr:uid="{00000000-0005-0000-0000-0000701C0000}"/>
    <cellStyle name="Comma 2 16 2 2 4" xfId="8964" xr:uid="{00000000-0005-0000-0000-0000711C0000}"/>
    <cellStyle name="Comma 2 16 2 2 4 2" xfId="8965" xr:uid="{00000000-0005-0000-0000-0000721C0000}"/>
    <cellStyle name="Comma 2 16 2 2 4 2 2" xfId="8966" xr:uid="{00000000-0005-0000-0000-0000731C0000}"/>
    <cellStyle name="Comma 2 16 2 2 4 3" xfId="8967" xr:uid="{00000000-0005-0000-0000-0000741C0000}"/>
    <cellStyle name="Comma 2 16 2 2 5" xfId="8968" xr:uid="{00000000-0005-0000-0000-0000751C0000}"/>
    <cellStyle name="Comma 2 16 2 2 5 2" xfId="8969" xr:uid="{00000000-0005-0000-0000-0000761C0000}"/>
    <cellStyle name="Comma 2 16 2 2 6" xfId="8970" xr:uid="{00000000-0005-0000-0000-0000771C0000}"/>
    <cellStyle name="Comma 2 16 2 3" xfId="8971" xr:uid="{00000000-0005-0000-0000-0000781C0000}"/>
    <cellStyle name="Comma 2 16 2 3 2" xfId="8972" xr:uid="{00000000-0005-0000-0000-0000791C0000}"/>
    <cellStyle name="Comma 2 16 2 3 2 2" xfId="8973" xr:uid="{00000000-0005-0000-0000-00007A1C0000}"/>
    <cellStyle name="Comma 2 16 2 3 2 2 2" xfId="8974" xr:uid="{00000000-0005-0000-0000-00007B1C0000}"/>
    <cellStyle name="Comma 2 16 2 3 2 3" xfId="8975" xr:uid="{00000000-0005-0000-0000-00007C1C0000}"/>
    <cellStyle name="Comma 2 16 2 3 3" xfId="8976" xr:uid="{00000000-0005-0000-0000-00007D1C0000}"/>
    <cellStyle name="Comma 2 16 2 3 3 2" xfId="8977" xr:uid="{00000000-0005-0000-0000-00007E1C0000}"/>
    <cellStyle name="Comma 2 16 2 3 4" xfId="8978" xr:uid="{00000000-0005-0000-0000-00007F1C0000}"/>
    <cellStyle name="Comma 2 16 2 4" xfId="8979" xr:uid="{00000000-0005-0000-0000-0000801C0000}"/>
    <cellStyle name="Comma 2 16 2 4 2" xfId="8980" xr:uid="{00000000-0005-0000-0000-0000811C0000}"/>
    <cellStyle name="Comma 2 16 2 4 2 2" xfId="8981" xr:uid="{00000000-0005-0000-0000-0000821C0000}"/>
    <cellStyle name="Comma 2 16 2 4 2 2 2" xfId="8982" xr:uid="{00000000-0005-0000-0000-0000831C0000}"/>
    <cellStyle name="Comma 2 16 2 4 2 3" xfId="8983" xr:uid="{00000000-0005-0000-0000-0000841C0000}"/>
    <cellStyle name="Comma 2 16 2 4 3" xfId="8984" xr:uid="{00000000-0005-0000-0000-0000851C0000}"/>
    <cellStyle name="Comma 2 16 2 4 3 2" xfId="8985" xr:uid="{00000000-0005-0000-0000-0000861C0000}"/>
    <cellStyle name="Comma 2 16 2 4 4" xfId="8986" xr:uid="{00000000-0005-0000-0000-0000871C0000}"/>
    <cellStyle name="Comma 2 16 2 5" xfId="8987" xr:uid="{00000000-0005-0000-0000-0000881C0000}"/>
    <cellStyle name="Comma 2 16 2 5 2" xfId="8988" xr:uid="{00000000-0005-0000-0000-0000891C0000}"/>
    <cellStyle name="Comma 2 16 2 5 2 2" xfId="8989" xr:uid="{00000000-0005-0000-0000-00008A1C0000}"/>
    <cellStyle name="Comma 2 16 2 5 3" xfId="8990" xr:uid="{00000000-0005-0000-0000-00008B1C0000}"/>
    <cellStyle name="Comma 2 16 2 6" xfId="8991" xr:uid="{00000000-0005-0000-0000-00008C1C0000}"/>
    <cellStyle name="Comma 2 16 2 6 2" xfId="8992" xr:uid="{00000000-0005-0000-0000-00008D1C0000}"/>
    <cellStyle name="Comma 2 16 2 7" xfId="8993" xr:uid="{00000000-0005-0000-0000-00008E1C0000}"/>
    <cellStyle name="Comma 2 16 3" xfId="8994" xr:uid="{00000000-0005-0000-0000-00008F1C0000}"/>
    <cellStyle name="Comma 2 16 3 2" xfId="8995" xr:uid="{00000000-0005-0000-0000-0000901C0000}"/>
    <cellStyle name="Comma 2 16 3 2 2" xfId="8996" xr:uid="{00000000-0005-0000-0000-0000911C0000}"/>
    <cellStyle name="Comma 2 16 3 2 2 2" xfId="8997" xr:uid="{00000000-0005-0000-0000-0000921C0000}"/>
    <cellStyle name="Comma 2 16 3 2 2 2 2" xfId="8998" xr:uid="{00000000-0005-0000-0000-0000931C0000}"/>
    <cellStyle name="Comma 2 16 3 2 2 3" xfId="8999" xr:uid="{00000000-0005-0000-0000-0000941C0000}"/>
    <cellStyle name="Comma 2 16 3 2 3" xfId="9000" xr:uid="{00000000-0005-0000-0000-0000951C0000}"/>
    <cellStyle name="Comma 2 16 3 2 3 2" xfId="9001" xr:uid="{00000000-0005-0000-0000-0000961C0000}"/>
    <cellStyle name="Comma 2 16 3 2 4" xfId="9002" xr:uid="{00000000-0005-0000-0000-0000971C0000}"/>
    <cellStyle name="Comma 2 16 3 3" xfId="9003" xr:uid="{00000000-0005-0000-0000-0000981C0000}"/>
    <cellStyle name="Comma 2 16 3 3 2" xfId="9004" xr:uid="{00000000-0005-0000-0000-0000991C0000}"/>
    <cellStyle name="Comma 2 16 3 3 2 2" xfId="9005" xr:uid="{00000000-0005-0000-0000-00009A1C0000}"/>
    <cellStyle name="Comma 2 16 3 3 2 2 2" xfId="9006" xr:uid="{00000000-0005-0000-0000-00009B1C0000}"/>
    <cellStyle name="Comma 2 16 3 3 2 3" xfId="9007" xr:uid="{00000000-0005-0000-0000-00009C1C0000}"/>
    <cellStyle name="Comma 2 16 3 3 3" xfId="9008" xr:uid="{00000000-0005-0000-0000-00009D1C0000}"/>
    <cellStyle name="Comma 2 16 3 3 3 2" xfId="9009" xr:uid="{00000000-0005-0000-0000-00009E1C0000}"/>
    <cellStyle name="Comma 2 16 3 3 4" xfId="9010" xr:uid="{00000000-0005-0000-0000-00009F1C0000}"/>
    <cellStyle name="Comma 2 16 3 4" xfId="9011" xr:uid="{00000000-0005-0000-0000-0000A01C0000}"/>
    <cellStyle name="Comma 2 16 3 4 2" xfId="9012" xr:uid="{00000000-0005-0000-0000-0000A11C0000}"/>
    <cellStyle name="Comma 2 16 3 4 2 2" xfId="9013" xr:uid="{00000000-0005-0000-0000-0000A21C0000}"/>
    <cellStyle name="Comma 2 16 3 4 3" xfId="9014" xr:uid="{00000000-0005-0000-0000-0000A31C0000}"/>
    <cellStyle name="Comma 2 16 3 5" xfId="9015" xr:uid="{00000000-0005-0000-0000-0000A41C0000}"/>
    <cellStyle name="Comma 2 16 3 5 2" xfId="9016" xr:uid="{00000000-0005-0000-0000-0000A51C0000}"/>
    <cellStyle name="Comma 2 16 3 6" xfId="9017" xr:uid="{00000000-0005-0000-0000-0000A61C0000}"/>
    <cellStyle name="Comma 2 16 4" xfId="9018" xr:uid="{00000000-0005-0000-0000-0000A71C0000}"/>
    <cellStyle name="Comma 2 16 4 2" xfId="9019" xr:uid="{00000000-0005-0000-0000-0000A81C0000}"/>
    <cellStyle name="Comma 2 16 4 2 2" xfId="9020" xr:uid="{00000000-0005-0000-0000-0000A91C0000}"/>
    <cellStyle name="Comma 2 16 4 2 2 2" xfId="9021" xr:uid="{00000000-0005-0000-0000-0000AA1C0000}"/>
    <cellStyle name="Comma 2 16 4 2 3" xfId="9022" xr:uid="{00000000-0005-0000-0000-0000AB1C0000}"/>
    <cellStyle name="Comma 2 16 4 3" xfId="9023" xr:uid="{00000000-0005-0000-0000-0000AC1C0000}"/>
    <cellStyle name="Comma 2 16 4 3 2" xfId="9024" xr:uid="{00000000-0005-0000-0000-0000AD1C0000}"/>
    <cellStyle name="Comma 2 16 4 4" xfId="9025" xr:uid="{00000000-0005-0000-0000-0000AE1C0000}"/>
    <cellStyle name="Comma 2 16 5" xfId="9026" xr:uid="{00000000-0005-0000-0000-0000AF1C0000}"/>
    <cellStyle name="Comma 2 16 5 2" xfId="9027" xr:uid="{00000000-0005-0000-0000-0000B01C0000}"/>
    <cellStyle name="Comma 2 16 5 2 2" xfId="9028" xr:uid="{00000000-0005-0000-0000-0000B11C0000}"/>
    <cellStyle name="Comma 2 16 5 2 2 2" xfId="9029" xr:uid="{00000000-0005-0000-0000-0000B21C0000}"/>
    <cellStyle name="Comma 2 16 5 2 3" xfId="9030" xr:uid="{00000000-0005-0000-0000-0000B31C0000}"/>
    <cellStyle name="Comma 2 16 5 3" xfId="9031" xr:uid="{00000000-0005-0000-0000-0000B41C0000}"/>
    <cellStyle name="Comma 2 16 5 3 2" xfId="9032" xr:uid="{00000000-0005-0000-0000-0000B51C0000}"/>
    <cellStyle name="Comma 2 16 5 4" xfId="9033" xr:uid="{00000000-0005-0000-0000-0000B61C0000}"/>
    <cellStyle name="Comma 2 16 6" xfId="9034" xr:uid="{00000000-0005-0000-0000-0000B71C0000}"/>
    <cellStyle name="Comma 2 16 6 2" xfId="9035" xr:uid="{00000000-0005-0000-0000-0000B81C0000}"/>
    <cellStyle name="Comma 2 16 6 2 2" xfId="9036" xr:uid="{00000000-0005-0000-0000-0000B91C0000}"/>
    <cellStyle name="Comma 2 16 6 3" xfId="9037" xr:uid="{00000000-0005-0000-0000-0000BA1C0000}"/>
    <cellStyle name="Comma 2 16 7" xfId="9038" xr:uid="{00000000-0005-0000-0000-0000BB1C0000}"/>
    <cellStyle name="Comma 2 16 7 2" xfId="9039" xr:uid="{00000000-0005-0000-0000-0000BC1C0000}"/>
    <cellStyle name="Comma 2 17" xfId="4525" xr:uid="{00000000-0005-0000-0000-0000BD1C0000}"/>
    <cellStyle name="Comma 2 18" xfId="4526" xr:uid="{00000000-0005-0000-0000-0000BE1C0000}"/>
    <cellStyle name="Comma 2 18 2" xfId="9040" xr:uid="{00000000-0005-0000-0000-0000BF1C0000}"/>
    <cellStyle name="Comma 2 19" xfId="4527" xr:uid="{00000000-0005-0000-0000-0000C01C0000}"/>
    <cellStyle name="Comma 2 19 2" xfId="9041" xr:uid="{00000000-0005-0000-0000-0000C11C0000}"/>
    <cellStyle name="Comma 2 2" xfId="2486" xr:uid="{00000000-0005-0000-0000-0000C21C0000}"/>
    <cellStyle name="Comma 2 2 10" xfId="9042" xr:uid="{00000000-0005-0000-0000-0000C31C0000}"/>
    <cellStyle name="Comma 2 2 11" xfId="19467" xr:uid="{00000000-0005-0000-0000-0000C41C0000}"/>
    <cellStyle name="Comma 2 2 2" xfId="4528" xr:uid="{00000000-0005-0000-0000-0000C51C0000}"/>
    <cellStyle name="Comma 2 2 2 2" xfId="7147" xr:uid="{00000000-0005-0000-0000-0000C61C0000}"/>
    <cellStyle name="Comma 2 2 2 2 2" xfId="7148" xr:uid="{00000000-0005-0000-0000-0000C71C0000}"/>
    <cellStyle name="Comma 2 2 2 2 2 2" xfId="9043" xr:uid="{00000000-0005-0000-0000-0000C81C0000}"/>
    <cellStyle name="Comma 2 2 2 2 3" xfId="7149" xr:uid="{00000000-0005-0000-0000-0000C91C0000}"/>
    <cellStyle name="Comma 2 2 2 3" xfId="7150" xr:uid="{00000000-0005-0000-0000-0000CA1C0000}"/>
    <cellStyle name="Comma 2 2 3" xfId="4529" xr:uid="{00000000-0005-0000-0000-0000CB1C0000}"/>
    <cellStyle name="Comma 2 2 3 2" xfId="9044" xr:uid="{00000000-0005-0000-0000-0000CC1C0000}"/>
    <cellStyle name="Comma 2 2 3 3" xfId="9045" xr:uid="{00000000-0005-0000-0000-0000CD1C0000}"/>
    <cellStyle name="Comma 2 2 4" xfId="4530" xr:uid="{00000000-0005-0000-0000-0000CE1C0000}"/>
    <cellStyle name="Comma 2 2 4 2" xfId="9046" xr:uid="{00000000-0005-0000-0000-0000CF1C0000}"/>
    <cellStyle name="Comma 2 2 4 3" xfId="9047" xr:uid="{00000000-0005-0000-0000-0000D01C0000}"/>
    <cellStyle name="Comma 2 2 5" xfId="4531" xr:uid="{00000000-0005-0000-0000-0000D11C0000}"/>
    <cellStyle name="Comma 2 2 5 2" xfId="9048" xr:uid="{00000000-0005-0000-0000-0000D21C0000}"/>
    <cellStyle name="Comma 2 2 5 3" xfId="9049" xr:uid="{00000000-0005-0000-0000-0000D31C0000}"/>
    <cellStyle name="Comma 2 2 6" xfId="7151" xr:uid="{00000000-0005-0000-0000-0000D41C0000}"/>
    <cellStyle name="Comma 2 2 7" xfId="7152" xr:uid="{00000000-0005-0000-0000-0000D51C0000}"/>
    <cellStyle name="Comma 2 2 8" xfId="7153" xr:uid="{00000000-0005-0000-0000-0000D61C0000}"/>
    <cellStyle name="Comma 2 2 9" xfId="7991" xr:uid="{00000000-0005-0000-0000-0000D71C0000}"/>
    <cellStyle name="Comma 2 20" xfId="9050" xr:uid="{00000000-0005-0000-0000-0000D81C0000}"/>
    <cellStyle name="Comma 2 3" xfId="2464" xr:uid="{00000000-0005-0000-0000-0000D91C0000}"/>
    <cellStyle name="Comma 2 3 10" xfId="7992" xr:uid="{00000000-0005-0000-0000-0000DA1C0000}"/>
    <cellStyle name="Comma 2 3 2" xfId="4532" xr:uid="{00000000-0005-0000-0000-0000DB1C0000}"/>
    <cellStyle name="Comma 2 3 2 10" xfId="9051" xr:uid="{00000000-0005-0000-0000-0000DC1C0000}"/>
    <cellStyle name="Comma 2 3 2 10 2" xfId="9052" xr:uid="{00000000-0005-0000-0000-0000DD1C0000}"/>
    <cellStyle name="Comma 2 3 2 10 2 2" xfId="9053" xr:uid="{00000000-0005-0000-0000-0000DE1C0000}"/>
    <cellStyle name="Comma 2 3 2 10 2 2 2" xfId="9054" xr:uid="{00000000-0005-0000-0000-0000DF1C0000}"/>
    <cellStyle name="Comma 2 3 2 10 2 3" xfId="9055" xr:uid="{00000000-0005-0000-0000-0000E01C0000}"/>
    <cellStyle name="Comma 2 3 2 10 3" xfId="9056" xr:uid="{00000000-0005-0000-0000-0000E11C0000}"/>
    <cellStyle name="Comma 2 3 2 10 3 2" xfId="9057" xr:uid="{00000000-0005-0000-0000-0000E21C0000}"/>
    <cellStyle name="Comma 2 3 2 10 4" xfId="9058" xr:uid="{00000000-0005-0000-0000-0000E31C0000}"/>
    <cellStyle name="Comma 2 3 2 11" xfId="9059" xr:uid="{00000000-0005-0000-0000-0000E41C0000}"/>
    <cellStyle name="Comma 2 3 2 11 2" xfId="9060" xr:uid="{00000000-0005-0000-0000-0000E51C0000}"/>
    <cellStyle name="Comma 2 3 2 11 2 2" xfId="9061" xr:uid="{00000000-0005-0000-0000-0000E61C0000}"/>
    <cellStyle name="Comma 2 3 2 11 3" xfId="9062" xr:uid="{00000000-0005-0000-0000-0000E71C0000}"/>
    <cellStyle name="Comma 2 3 2 12" xfId="9063" xr:uid="{00000000-0005-0000-0000-0000E81C0000}"/>
    <cellStyle name="Comma 2 3 2 12 2" xfId="9064" xr:uid="{00000000-0005-0000-0000-0000E91C0000}"/>
    <cellStyle name="Comma 2 3 2 2" xfId="7154" xr:uid="{00000000-0005-0000-0000-0000EA1C0000}"/>
    <cellStyle name="Comma 2 3 2 2 2" xfId="7155" xr:uid="{00000000-0005-0000-0000-0000EB1C0000}"/>
    <cellStyle name="Comma 2 3 2 2 2 2" xfId="7156" xr:uid="{00000000-0005-0000-0000-0000EC1C0000}"/>
    <cellStyle name="Comma 2 3 2 2 2 2 2" xfId="7157" xr:uid="{00000000-0005-0000-0000-0000ED1C0000}"/>
    <cellStyle name="Comma 2 3 2 2 2 2 2 2" xfId="7993" xr:uid="{00000000-0005-0000-0000-0000EE1C0000}"/>
    <cellStyle name="Comma 2 3 2 2 2 2 2 2 2" xfId="7994" xr:uid="{00000000-0005-0000-0000-0000EF1C0000}"/>
    <cellStyle name="Comma 2 3 2 2 2 2 2 2 2 2" xfId="9065" xr:uid="{00000000-0005-0000-0000-0000F01C0000}"/>
    <cellStyle name="Comma 2 3 2 2 2 2 2 2 3" xfId="9066" xr:uid="{00000000-0005-0000-0000-0000F11C0000}"/>
    <cellStyle name="Comma 2 3 2 2 2 2 2 3" xfId="9067" xr:uid="{00000000-0005-0000-0000-0000F21C0000}"/>
    <cellStyle name="Comma 2 3 2 2 2 2 2 3 2" xfId="9068" xr:uid="{00000000-0005-0000-0000-0000F31C0000}"/>
    <cellStyle name="Comma 2 3 2 2 2 2 3" xfId="7158" xr:uid="{00000000-0005-0000-0000-0000F41C0000}"/>
    <cellStyle name="Comma 2 3 2 2 2 2 3 2" xfId="9069" xr:uid="{00000000-0005-0000-0000-0000F51C0000}"/>
    <cellStyle name="Comma 2 3 2 2 2 2 3 2 2" xfId="9070" xr:uid="{00000000-0005-0000-0000-0000F61C0000}"/>
    <cellStyle name="Comma 2 3 2 2 2 2 3 2 2 2" xfId="9071" xr:uid="{00000000-0005-0000-0000-0000F71C0000}"/>
    <cellStyle name="Comma 2 3 2 2 2 2 3 2 3" xfId="9072" xr:uid="{00000000-0005-0000-0000-0000F81C0000}"/>
    <cellStyle name="Comma 2 3 2 2 2 2 3 3" xfId="9073" xr:uid="{00000000-0005-0000-0000-0000F91C0000}"/>
    <cellStyle name="Comma 2 3 2 2 2 2 3 3 2" xfId="9074" xr:uid="{00000000-0005-0000-0000-0000FA1C0000}"/>
    <cellStyle name="Comma 2 3 2 2 2 2 4" xfId="7159" xr:uid="{00000000-0005-0000-0000-0000FB1C0000}"/>
    <cellStyle name="Comma 2 3 2 2 2 2 4 2" xfId="9075" xr:uid="{00000000-0005-0000-0000-0000FC1C0000}"/>
    <cellStyle name="Comma 2 3 2 2 2 2 4 2 2" xfId="9076" xr:uid="{00000000-0005-0000-0000-0000FD1C0000}"/>
    <cellStyle name="Comma 2 3 2 2 2 2 5" xfId="7995" xr:uid="{00000000-0005-0000-0000-0000FE1C0000}"/>
    <cellStyle name="Comma 2 3 2 2 2 2 5 2" xfId="9077" xr:uid="{00000000-0005-0000-0000-0000FF1C0000}"/>
    <cellStyle name="Comma 2 3 2 2 2 3" xfId="7160" xr:uid="{00000000-0005-0000-0000-0000001D0000}"/>
    <cellStyle name="Comma 2 3 2 2 2 3 2" xfId="9078" xr:uid="{00000000-0005-0000-0000-0000011D0000}"/>
    <cellStyle name="Comma 2 3 2 2 2 3 2 2" xfId="9079" xr:uid="{00000000-0005-0000-0000-0000021D0000}"/>
    <cellStyle name="Comma 2 3 2 2 2 3 2 2 2" xfId="9080" xr:uid="{00000000-0005-0000-0000-0000031D0000}"/>
    <cellStyle name="Comma 2 3 2 2 2 3 2 3" xfId="9081" xr:uid="{00000000-0005-0000-0000-0000041D0000}"/>
    <cellStyle name="Comma 2 3 2 2 2 3 3" xfId="9082" xr:uid="{00000000-0005-0000-0000-0000051D0000}"/>
    <cellStyle name="Comma 2 3 2 2 2 3 3 2" xfId="9083" xr:uid="{00000000-0005-0000-0000-0000061D0000}"/>
    <cellStyle name="Comma 2 3 2 2 2 4" xfId="7161" xr:uid="{00000000-0005-0000-0000-0000071D0000}"/>
    <cellStyle name="Comma 2 3 2 2 2 4 2" xfId="9084" xr:uid="{00000000-0005-0000-0000-0000081D0000}"/>
    <cellStyle name="Comma 2 3 2 2 2 4 2 2" xfId="9085" xr:uid="{00000000-0005-0000-0000-0000091D0000}"/>
    <cellStyle name="Comma 2 3 2 2 2 4 2 2 2" xfId="9086" xr:uid="{00000000-0005-0000-0000-00000A1D0000}"/>
    <cellStyle name="Comma 2 3 2 2 2 4 2 3" xfId="9087" xr:uid="{00000000-0005-0000-0000-00000B1D0000}"/>
    <cellStyle name="Comma 2 3 2 2 2 4 3" xfId="9088" xr:uid="{00000000-0005-0000-0000-00000C1D0000}"/>
    <cellStyle name="Comma 2 3 2 2 2 4 3 2" xfId="9089" xr:uid="{00000000-0005-0000-0000-00000D1D0000}"/>
    <cellStyle name="Comma 2 3 2 2 2 5" xfId="7996" xr:uid="{00000000-0005-0000-0000-00000E1D0000}"/>
    <cellStyle name="Comma 2 3 2 2 2 5 2" xfId="9090" xr:uid="{00000000-0005-0000-0000-00000F1D0000}"/>
    <cellStyle name="Comma 2 3 2 2 2 5 2 2" xfId="9091" xr:uid="{00000000-0005-0000-0000-0000101D0000}"/>
    <cellStyle name="Comma 2 3 2 2 2 5 3" xfId="9092" xr:uid="{00000000-0005-0000-0000-0000111D0000}"/>
    <cellStyle name="Comma 2 3 2 2 2 6" xfId="9093" xr:uid="{00000000-0005-0000-0000-0000121D0000}"/>
    <cellStyle name="Comma 2 3 2 2 2 6 2" xfId="9094" xr:uid="{00000000-0005-0000-0000-0000131D0000}"/>
    <cellStyle name="Comma 2 3 2 2 3" xfId="7162" xr:uid="{00000000-0005-0000-0000-0000141D0000}"/>
    <cellStyle name="Comma 2 3 2 2 3 2" xfId="9095" xr:uid="{00000000-0005-0000-0000-0000151D0000}"/>
    <cellStyle name="Comma 2 3 2 2 3 2 2" xfId="9096" xr:uid="{00000000-0005-0000-0000-0000161D0000}"/>
    <cellStyle name="Comma 2 3 2 2 3 2 2 2" xfId="9097" xr:uid="{00000000-0005-0000-0000-0000171D0000}"/>
    <cellStyle name="Comma 2 3 2 2 3 2 2 2 2" xfId="9098" xr:uid="{00000000-0005-0000-0000-0000181D0000}"/>
    <cellStyle name="Comma 2 3 2 2 3 2 2 3" xfId="9099" xr:uid="{00000000-0005-0000-0000-0000191D0000}"/>
    <cellStyle name="Comma 2 3 2 2 3 2 3" xfId="9100" xr:uid="{00000000-0005-0000-0000-00001A1D0000}"/>
    <cellStyle name="Comma 2 3 2 2 3 2 3 2" xfId="9101" xr:uid="{00000000-0005-0000-0000-00001B1D0000}"/>
    <cellStyle name="Comma 2 3 2 2 3 2 4" xfId="9102" xr:uid="{00000000-0005-0000-0000-00001C1D0000}"/>
    <cellStyle name="Comma 2 3 2 2 3 3" xfId="9103" xr:uid="{00000000-0005-0000-0000-00001D1D0000}"/>
    <cellStyle name="Comma 2 3 2 2 3 3 2" xfId="9104" xr:uid="{00000000-0005-0000-0000-00001E1D0000}"/>
    <cellStyle name="Comma 2 3 2 2 3 3 2 2" xfId="9105" xr:uid="{00000000-0005-0000-0000-00001F1D0000}"/>
    <cellStyle name="Comma 2 3 2 2 3 3 2 2 2" xfId="9106" xr:uid="{00000000-0005-0000-0000-0000201D0000}"/>
    <cellStyle name="Comma 2 3 2 2 3 3 2 3" xfId="9107" xr:uid="{00000000-0005-0000-0000-0000211D0000}"/>
    <cellStyle name="Comma 2 3 2 2 3 3 3" xfId="9108" xr:uid="{00000000-0005-0000-0000-0000221D0000}"/>
    <cellStyle name="Comma 2 3 2 2 3 3 3 2" xfId="9109" xr:uid="{00000000-0005-0000-0000-0000231D0000}"/>
    <cellStyle name="Comma 2 3 2 2 3 3 4" xfId="9110" xr:uid="{00000000-0005-0000-0000-0000241D0000}"/>
    <cellStyle name="Comma 2 3 2 2 3 4" xfId="9111" xr:uid="{00000000-0005-0000-0000-0000251D0000}"/>
    <cellStyle name="Comma 2 3 2 2 3 4 2" xfId="9112" xr:uid="{00000000-0005-0000-0000-0000261D0000}"/>
    <cellStyle name="Comma 2 3 2 2 3 4 2 2" xfId="9113" xr:uid="{00000000-0005-0000-0000-0000271D0000}"/>
    <cellStyle name="Comma 2 3 2 2 3 4 3" xfId="9114" xr:uid="{00000000-0005-0000-0000-0000281D0000}"/>
    <cellStyle name="Comma 2 3 2 2 3 5" xfId="9115" xr:uid="{00000000-0005-0000-0000-0000291D0000}"/>
    <cellStyle name="Comma 2 3 2 2 3 5 2" xfId="9116" xr:uid="{00000000-0005-0000-0000-00002A1D0000}"/>
    <cellStyle name="Comma 2 3 2 2 4" xfId="7163" xr:uid="{00000000-0005-0000-0000-00002B1D0000}"/>
    <cellStyle name="Comma 2 3 2 2 4 2" xfId="9117" xr:uid="{00000000-0005-0000-0000-00002C1D0000}"/>
    <cellStyle name="Comma 2 3 2 2 4 2 2" xfId="9118" xr:uid="{00000000-0005-0000-0000-00002D1D0000}"/>
    <cellStyle name="Comma 2 3 2 2 4 2 2 2" xfId="9119" xr:uid="{00000000-0005-0000-0000-00002E1D0000}"/>
    <cellStyle name="Comma 2 3 2 2 4 2 3" xfId="9120" xr:uid="{00000000-0005-0000-0000-00002F1D0000}"/>
    <cellStyle name="Comma 2 3 2 2 4 3" xfId="9121" xr:uid="{00000000-0005-0000-0000-0000301D0000}"/>
    <cellStyle name="Comma 2 3 2 2 4 3 2" xfId="9122" xr:uid="{00000000-0005-0000-0000-0000311D0000}"/>
    <cellStyle name="Comma 2 3 2 2 5" xfId="7164" xr:uid="{00000000-0005-0000-0000-0000321D0000}"/>
    <cellStyle name="Comma 2 3 2 2 5 2" xfId="9123" xr:uid="{00000000-0005-0000-0000-0000331D0000}"/>
    <cellStyle name="Comma 2 3 2 2 5 2 2" xfId="9124" xr:uid="{00000000-0005-0000-0000-0000341D0000}"/>
    <cellStyle name="Comma 2 3 2 2 5 2 2 2" xfId="9125" xr:uid="{00000000-0005-0000-0000-0000351D0000}"/>
    <cellStyle name="Comma 2 3 2 2 5 2 3" xfId="9126" xr:uid="{00000000-0005-0000-0000-0000361D0000}"/>
    <cellStyle name="Comma 2 3 2 2 5 3" xfId="9127" xr:uid="{00000000-0005-0000-0000-0000371D0000}"/>
    <cellStyle name="Comma 2 3 2 2 5 3 2" xfId="9128" xr:uid="{00000000-0005-0000-0000-0000381D0000}"/>
    <cellStyle name="Comma 2 3 2 2 6" xfId="7165" xr:uid="{00000000-0005-0000-0000-0000391D0000}"/>
    <cellStyle name="Comma 2 3 2 2 6 2" xfId="9129" xr:uid="{00000000-0005-0000-0000-00003A1D0000}"/>
    <cellStyle name="Comma 2 3 2 2 6 2 2" xfId="9130" xr:uid="{00000000-0005-0000-0000-00003B1D0000}"/>
    <cellStyle name="Comma 2 3 2 2 7" xfId="7997" xr:uid="{00000000-0005-0000-0000-00003C1D0000}"/>
    <cellStyle name="Comma 2 3 2 2 7 2" xfId="9131" xr:uid="{00000000-0005-0000-0000-00003D1D0000}"/>
    <cellStyle name="Comma 2 3 2 3" xfId="7166" xr:uid="{00000000-0005-0000-0000-00003E1D0000}"/>
    <cellStyle name="Comma 2 3 2 3 2" xfId="9132" xr:uid="{00000000-0005-0000-0000-00003F1D0000}"/>
    <cellStyle name="Comma 2 3 2 3 2 2" xfId="9133" xr:uid="{00000000-0005-0000-0000-0000401D0000}"/>
    <cellStyle name="Comma 2 3 2 3 2 2 2" xfId="9134" xr:uid="{00000000-0005-0000-0000-0000411D0000}"/>
    <cellStyle name="Comma 2 3 2 3 2 2 2 2" xfId="9135" xr:uid="{00000000-0005-0000-0000-0000421D0000}"/>
    <cellStyle name="Comma 2 3 2 3 2 2 2 2 2" xfId="9136" xr:uid="{00000000-0005-0000-0000-0000431D0000}"/>
    <cellStyle name="Comma 2 3 2 3 2 2 2 2 2 2" xfId="9137" xr:uid="{00000000-0005-0000-0000-0000441D0000}"/>
    <cellStyle name="Comma 2 3 2 3 2 2 2 2 3" xfId="9138" xr:uid="{00000000-0005-0000-0000-0000451D0000}"/>
    <cellStyle name="Comma 2 3 2 3 2 2 2 3" xfId="9139" xr:uid="{00000000-0005-0000-0000-0000461D0000}"/>
    <cellStyle name="Comma 2 3 2 3 2 2 2 3 2" xfId="9140" xr:uid="{00000000-0005-0000-0000-0000471D0000}"/>
    <cellStyle name="Comma 2 3 2 3 2 2 2 4" xfId="9141" xr:uid="{00000000-0005-0000-0000-0000481D0000}"/>
    <cellStyle name="Comma 2 3 2 3 2 2 3" xfId="9142" xr:uid="{00000000-0005-0000-0000-0000491D0000}"/>
    <cellStyle name="Comma 2 3 2 3 2 2 3 2" xfId="9143" xr:uid="{00000000-0005-0000-0000-00004A1D0000}"/>
    <cellStyle name="Comma 2 3 2 3 2 2 3 2 2" xfId="9144" xr:uid="{00000000-0005-0000-0000-00004B1D0000}"/>
    <cellStyle name="Comma 2 3 2 3 2 2 3 2 2 2" xfId="9145" xr:uid="{00000000-0005-0000-0000-00004C1D0000}"/>
    <cellStyle name="Comma 2 3 2 3 2 2 3 2 3" xfId="9146" xr:uid="{00000000-0005-0000-0000-00004D1D0000}"/>
    <cellStyle name="Comma 2 3 2 3 2 2 3 3" xfId="9147" xr:uid="{00000000-0005-0000-0000-00004E1D0000}"/>
    <cellStyle name="Comma 2 3 2 3 2 2 3 3 2" xfId="9148" xr:uid="{00000000-0005-0000-0000-00004F1D0000}"/>
    <cellStyle name="Comma 2 3 2 3 2 2 3 4" xfId="9149" xr:uid="{00000000-0005-0000-0000-0000501D0000}"/>
    <cellStyle name="Comma 2 3 2 3 2 2 4" xfId="9150" xr:uid="{00000000-0005-0000-0000-0000511D0000}"/>
    <cellStyle name="Comma 2 3 2 3 2 2 4 2" xfId="9151" xr:uid="{00000000-0005-0000-0000-0000521D0000}"/>
    <cellStyle name="Comma 2 3 2 3 2 2 4 2 2" xfId="9152" xr:uid="{00000000-0005-0000-0000-0000531D0000}"/>
    <cellStyle name="Comma 2 3 2 3 2 2 4 3" xfId="9153" xr:uid="{00000000-0005-0000-0000-0000541D0000}"/>
    <cellStyle name="Comma 2 3 2 3 2 2 5" xfId="9154" xr:uid="{00000000-0005-0000-0000-0000551D0000}"/>
    <cellStyle name="Comma 2 3 2 3 2 2 5 2" xfId="9155" xr:uid="{00000000-0005-0000-0000-0000561D0000}"/>
    <cellStyle name="Comma 2 3 2 3 2 2 6" xfId="9156" xr:uid="{00000000-0005-0000-0000-0000571D0000}"/>
    <cellStyle name="Comma 2 3 2 3 2 3" xfId="9157" xr:uid="{00000000-0005-0000-0000-0000581D0000}"/>
    <cellStyle name="Comma 2 3 2 3 2 3 2" xfId="9158" xr:uid="{00000000-0005-0000-0000-0000591D0000}"/>
    <cellStyle name="Comma 2 3 2 3 2 3 2 2" xfId="9159" xr:uid="{00000000-0005-0000-0000-00005A1D0000}"/>
    <cellStyle name="Comma 2 3 2 3 2 3 2 2 2" xfId="9160" xr:uid="{00000000-0005-0000-0000-00005B1D0000}"/>
    <cellStyle name="Comma 2 3 2 3 2 3 2 3" xfId="9161" xr:uid="{00000000-0005-0000-0000-00005C1D0000}"/>
    <cellStyle name="Comma 2 3 2 3 2 3 3" xfId="9162" xr:uid="{00000000-0005-0000-0000-00005D1D0000}"/>
    <cellStyle name="Comma 2 3 2 3 2 3 3 2" xfId="9163" xr:uid="{00000000-0005-0000-0000-00005E1D0000}"/>
    <cellStyle name="Comma 2 3 2 3 2 3 4" xfId="9164" xr:uid="{00000000-0005-0000-0000-00005F1D0000}"/>
    <cellStyle name="Comma 2 3 2 3 2 4" xfId="9165" xr:uid="{00000000-0005-0000-0000-0000601D0000}"/>
    <cellStyle name="Comma 2 3 2 3 2 4 2" xfId="9166" xr:uid="{00000000-0005-0000-0000-0000611D0000}"/>
    <cellStyle name="Comma 2 3 2 3 2 4 2 2" xfId="9167" xr:uid="{00000000-0005-0000-0000-0000621D0000}"/>
    <cellStyle name="Comma 2 3 2 3 2 4 2 2 2" xfId="9168" xr:uid="{00000000-0005-0000-0000-0000631D0000}"/>
    <cellStyle name="Comma 2 3 2 3 2 4 2 3" xfId="9169" xr:uid="{00000000-0005-0000-0000-0000641D0000}"/>
    <cellStyle name="Comma 2 3 2 3 2 4 3" xfId="9170" xr:uid="{00000000-0005-0000-0000-0000651D0000}"/>
    <cellStyle name="Comma 2 3 2 3 2 4 3 2" xfId="9171" xr:uid="{00000000-0005-0000-0000-0000661D0000}"/>
    <cellStyle name="Comma 2 3 2 3 2 4 4" xfId="9172" xr:uid="{00000000-0005-0000-0000-0000671D0000}"/>
    <cellStyle name="Comma 2 3 2 3 2 5" xfId="9173" xr:uid="{00000000-0005-0000-0000-0000681D0000}"/>
    <cellStyle name="Comma 2 3 2 3 2 5 2" xfId="9174" xr:uid="{00000000-0005-0000-0000-0000691D0000}"/>
    <cellStyle name="Comma 2 3 2 3 2 5 2 2" xfId="9175" xr:uid="{00000000-0005-0000-0000-00006A1D0000}"/>
    <cellStyle name="Comma 2 3 2 3 2 5 3" xfId="9176" xr:uid="{00000000-0005-0000-0000-00006B1D0000}"/>
    <cellStyle name="Comma 2 3 2 3 2 6" xfId="9177" xr:uid="{00000000-0005-0000-0000-00006C1D0000}"/>
    <cellStyle name="Comma 2 3 2 3 2 6 2" xfId="9178" xr:uid="{00000000-0005-0000-0000-00006D1D0000}"/>
    <cellStyle name="Comma 2 3 2 3 2 7" xfId="9179" xr:uid="{00000000-0005-0000-0000-00006E1D0000}"/>
    <cellStyle name="Comma 2 3 2 3 3" xfId="9180" xr:uid="{00000000-0005-0000-0000-00006F1D0000}"/>
    <cellStyle name="Comma 2 3 2 3 3 2" xfId="9181" xr:uid="{00000000-0005-0000-0000-0000701D0000}"/>
    <cellStyle name="Comma 2 3 2 3 3 2 2" xfId="9182" xr:uid="{00000000-0005-0000-0000-0000711D0000}"/>
    <cellStyle name="Comma 2 3 2 3 3 2 2 2" xfId="9183" xr:uid="{00000000-0005-0000-0000-0000721D0000}"/>
    <cellStyle name="Comma 2 3 2 3 3 2 2 2 2" xfId="9184" xr:uid="{00000000-0005-0000-0000-0000731D0000}"/>
    <cellStyle name="Comma 2 3 2 3 3 2 2 3" xfId="9185" xr:uid="{00000000-0005-0000-0000-0000741D0000}"/>
    <cellStyle name="Comma 2 3 2 3 3 2 3" xfId="9186" xr:uid="{00000000-0005-0000-0000-0000751D0000}"/>
    <cellStyle name="Comma 2 3 2 3 3 2 3 2" xfId="9187" xr:uid="{00000000-0005-0000-0000-0000761D0000}"/>
    <cellStyle name="Comma 2 3 2 3 3 2 4" xfId="9188" xr:uid="{00000000-0005-0000-0000-0000771D0000}"/>
    <cellStyle name="Comma 2 3 2 3 3 3" xfId="9189" xr:uid="{00000000-0005-0000-0000-0000781D0000}"/>
    <cellStyle name="Comma 2 3 2 3 3 3 2" xfId="9190" xr:uid="{00000000-0005-0000-0000-0000791D0000}"/>
    <cellStyle name="Comma 2 3 2 3 3 3 2 2" xfId="9191" xr:uid="{00000000-0005-0000-0000-00007A1D0000}"/>
    <cellStyle name="Comma 2 3 2 3 3 3 2 2 2" xfId="9192" xr:uid="{00000000-0005-0000-0000-00007B1D0000}"/>
    <cellStyle name="Comma 2 3 2 3 3 3 2 3" xfId="9193" xr:uid="{00000000-0005-0000-0000-00007C1D0000}"/>
    <cellStyle name="Comma 2 3 2 3 3 3 3" xfId="9194" xr:uid="{00000000-0005-0000-0000-00007D1D0000}"/>
    <cellStyle name="Comma 2 3 2 3 3 3 3 2" xfId="9195" xr:uid="{00000000-0005-0000-0000-00007E1D0000}"/>
    <cellStyle name="Comma 2 3 2 3 3 3 4" xfId="9196" xr:uid="{00000000-0005-0000-0000-00007F1D0000}"/>
    <cellStyle name="Comma 2 3 2 3 3 4" xfId="9197" xr:uid="{00000000-0005-0000-0000-0000801D0000}"/>
    <cellStyle name="Comma 2 3 2 3 3 4 2" xfId="9198" xr:uid="{00000000-0005-0000-0000-0000811D0000}"/>
    <cellStyle name="Comma 2 3 2 3 3 4 2 2" xfId="9199" xr:uid="{00000000-0005-0000-0000-0000821D0000}"/>
    <cellStyle name="Comma 2 3 2 3 3 4 3" xfId="9200" xr:uid="{00000000-0005-0000-0000-0000831D0000}"/>
    <cellStyle name="Comma 2 3 2 3 3 5" xfId="9201" xr:uid="{00000000-0005-0000-0000-0000841D0000}"/>
    <cellStyle name="Comma 2 3 2 3 3 5 2" xfId="9202" xr:uid="{00000000-0005-0000-0000-0000851D0000}"/>
    <cellStyle name="Comma 2 3 2 3 3 6" xfId="9203" xr:uid="{00000000-0005-0000-0000-0000861D0000}"/>
    <cellStyle name="Comma 2 3 2 3 4" xfId="9204" xr:uid="{00000000-0005-0000-0000-0000871D0000}"/>
    <cellStyle name="Comma 2 3 2 3 4 2" xfId="9205" xr:uid="{00000000-0005-0000-0000-0000881D0000}"/>
    <cellStyle name="Comma 2 3 2 3 4 2 2" xfId="9206" xr:uid="{00000000-0005-0000-0000-0000891D0000}"/>
    <cellStyle name="Comma 2 3 2 3 4 2 2 2" xfId="9207" xr:uid="{00000000-0005-0000-0000-00008A1D0000}"/>
    <cellStyle name="Comma 2 3 2 3 4 2 3" xfId="9208" xr:uid="{00000000-0005-0000-0000-00008B1D0000}"/>
    <cellStyle name="Comma 2 3 2 3 4 3" xfId="9209" xr:uid="{00000000-0005-0000-0000-00008C1D0000}"/>
    <cellStyle name="Comma 2 3 2 3 4 3 2" xfId="9210" xr:uid="{00000000-0005-0000-0000-00008D1D0000}"/>
    <cellStyle name="Comma 2 3 2 3 4 4" xfId="9211" xr:uid="{00000000-0005-0000-0000-00008E1D0000}"/>
    <cellStyle name="Comma 2 3 2 3 5" xfId="9212" xr:uid="{00000000-0005-0000-0000-00008F1D0000}"/>
    <cellStyle name="Comma 2 3 2 3 5 2" xfId="9213" xr:uid="{00000000-0005-0000-0000-0000901D0000}"/>
    <cellStyle name="Comma 2 3 2 3 5 2 2" xfId="9214" xr:uid="{00000000-0005-0000-0000-0000911D0000}"/>
    <cellStyle name="Comma 2 3 2 3 5 2 2 2" xfId="9215" xr:uid="{00000000-0005-0000-0000-0000921D0000}"/>
    <cellStyle name="Comma 2 3 2 3 5 2 3" xfId="9216" xr:uid="{00000000-0005-0000-0000-0000931D0000}"/>
    <cellStyle name="Comma 2 3 2 3 5 3" xfId="9217" xr:uid="{00000000-0005-0000-0000-0000941D0000}"/>
    <cellStyle name="Comma 2 3 2 3 5 3 2" xfId="9218" xr:uid="{00000000-0005-0000-0000-0000951D0000}"/>
    <cellStyle name="Comma 2 3 2 3 5 4" xfId="9219" xr:uid="{00000000-0005-0000-0000-0000961D0000}"/>
    <cellStyle name="Comma 2 3 2 3 6" xfId="9220" xr:uid="{00000000-0005-0000-0000-0000971D0000}"/>
    <cellStyle name="Comma 2 3 2 3 6 2" xfId="9221" xr:uid="{00000000-0005-0000-0000-0000981D0000}"/>
    <cellStyle name="Comma 2 3 2 3 6 2 2" xfId="9222" xr:uid="{00000000-0005-0000-0000-0000991D0000}"/>
    <cellStyle name="Comma 2 3 2 3 6 3" xfId="9223" xr:uid="{00000000-0005-0000-0000-00009A1D0000}"/>
    <cellStyle name="Comma 2 3 2 3 7" xfId="9224" xr:uid="{00000000-0005-0000-0000-00009B1D0000}"/>
    <cellStyle name="Comma 2 3 2 3 7 2" xfId="9225" xr:uid="{00000000-0005-0000-0000-00009C1D0000}"/>
    <cellStyle name="Comma 2 3 2 3 8" xfId="9226" xr:uid="{00000000-0005-0000-0000-00009D1D0000}"/>
    <cellStyle name="Comma 2 3 2 4" xfId="7167" xr:uid="{00000000-0005-0000-0000-00009E1D0000}"/>
    <cellStyle name="Comma 2 3 2 4 2" xfId="9227" xr:uid="{00000000-0005-0000-0000-00009F1D0000}"/>
    <cellStyle name="Comma 2 3 2 4 2 2" xfId="9228" xr:uid="{00000000-0005-0000-0000-0000A01D0000}"/>
    <cellStyle name="Comma 2 3 2 4 2 2 2" xfId="9229" xr:uid="{00000000-0005-0000-0000-0000A11D0000}"/>
    <cellStyle name="Comma 2 3 2 4 2 2 2 2" xfId="9230" xr:uid="{00000000-0005-0000-0000-0000A21D0000}"/>
    <cellStyle name="Comma 2 3 2 4 2 2 2 2 2" xfId="9231" xr:uid="{00000000-0005-0000-0000-0000A31D0000}"/>
    <cellStyle name="Comma 2 3 2 4 2 2 2 2 2 2" xfId="9232" xr:uid="{00000000-0005-0000-0000-0000A41D0000}"/>
    <cellStyle name="Comma 2 3 2 4 2 2 2 2 3" xfId="9233" xr:uid="{00000000-0005-0000-0000-0000A51D0000}"/>
    <cellStyle name="Comma 2 3 2 4 2 2 2 3" xfId="9234" xr:uid="{00000000-0005-0000-0000-0000A61D0000}"/>
    <cellStyle name="Comma 2 3 2 4 2 2 2 3 2" xfId="9235" xr:uid="{00000000-0005-0000-0000-0000A71D0000}"/>
    <cellStyle name="Comma 2 3 2 4 2 2 2 4" xfId="9236" xr:uid="{00000000-0005-0000-0000-0000A81D0000}"/>
    <cellStyle name="Comma 2 3 2 4 2 2 3" xfId="9237" xr:uid="{00000000-0005-0000-0000-0000A91D0000}"/>
    <cellStyle name="Comma 2 3 2 4 2 2 3 2" xfId="9238" xr:uid="{00000000-0005-0000-0000-0000AA1D0000}"/>
    <cellStyle name="Comma 2 3 2 4 2 2 3 2 2" xfId="9239" xr:uid="{00000000-0005-0000-0000-0000AB1D0000}"/>
    <cellStyle name="Comma 2 3 2 4 2 2 3 2 2 2" xfId="9240" xr:uid="{00000000-0005-0000-0000-0000AC1D0000}"/>
    <cellStyle name="Comma 2 3 2 4 2 2 3 2 3" xfId="9241" xr:uid="{00000000-0005-0000-0000-0000AD1D0000}"/>
    <cellStyle name="Comma 2 3 2 4 2 2 3 3" xfId="9242" xr:uid="{00000000-0005-0000-0000-0000AE1D0000}"/>
    <cellStyle name="Comma 2 3 2 4 2 2 3 3 2" xfId="9243" xr:uid="{00000000-0005-0000-0000-0000AF1D0000}"/>
    <cellStyle name="Comma 2 3 2 4 2 2 3 4" xfId="9244" xr:uid="{00000000-0005-0000-0000-0000B01D0000}"/>
    <cellStyle name="Comma 2 3 2 4 2 2 4" xfId="9245" xr:uid="{00000000-0005-0000-0000-0000B11D0000}"/>
    <cellStyle name="Comma 2 3 2 4 2 2 4 2" xfId="9246" xr:uid="{00000000-0005-0000-0000-0000B21D0000}"/>
    <cellStyle name="Comma 2 3 2 4 2 2 4 2 2" xfId="9247" xr:uid="{00000000-0005-0000-0000-0000B31D0000}"/>
    <cellStyle name="Comma 2 3 2 4 2 2 4 3" xfId="9248" xr:uid="{00000000-0005-0000-0000-0000B41D0000}"/>
    <cellStyle name="Comma 2 3 2 4 2 2 5" xfId="9249" xr:uid="{00000000-0005-0000-0000-0000B51D0000}"/>
    <cellStyle name="Comma 2 3 2 4 2 2 5 2" xfId="9250" xr:uid="{00000000-0005-0000-0000-0000B61D0000}"/>
    <cellStyle name="Comma 2 3 2 4 2 2 6" xfId="9251" xr:uid="{00000000-0005-0000-0000-0000B71D0000}"/>
    <cellStyle name="Comma 2 3 2 4 2 3" xfId="9252" xr:uid="{00000000-0005-0000-0000-0000B81D0000}"/>
    <cellStyle name="Comma 2 3 2 4 2 3 2" xfId="9253" xr:uid="{00000000-0005-0000-0000-0000B91D0000}"/>
    <cellStyle name="Comma 2 3 2 4 2 3 2 2" xfId="9254" xr:uid="{00000000-0005-0000-0000-0000BA1D0000}"/>
    <cellStyle name="Comma 2 3 2 4 2 3 2 2 2" xfId="9255" xr:uid="{00000000-0005-0000-0000-0000BB1D0000}"/>
    <cellStyle name="Comma 2 3 2 4 2 3 2 3" xfId="9256" xr:uid="{00000000-0005-0000-0000-0000BC1D0000}"/>
    <cellStyle name="Comma 2 3 2 4 2 3 3" xfId="9257" xr:uid="{00000000-0005-0000-0000-0000BD1D0000}"/>
    <cellStyle name="Comma 2 3 2 4 2 3 3 2" xfId="9258" xr:uid="{00000000-0005-0000-0000-0000BE1D0000}"/>
    <cellStyle name="Comma 2 3 2 4 2 3 4" xfId="9259" xr:uid="{00000000-0005-0000-0000-0000BF1D0000}"/>
    <cellStyle name="Comma 2 3 2 4 2 4" xfId="9260" xr:uid="{00000000-0005-0000-0000-0000C01D0000}"/>
    <cellStyle name="Comma 2 3 2 4 2 4 2" xfId="9261" xr:uid="{00000000-0005-0000-0000-0000C11D0000}"/>
    <cellStyle name="Comma 2 3 2 4 2 4 2 2" xfId="9262" xr:uid="{00000000-0005-0000-0000-0000C21D0000}"/>
    <cellStyle name="Comma 2 3 2 4 2 4 2 2 2" xfId="9263" xr:uid="{00000000-0005-0000-0000-0000C31D0000}"/>
    <cellStyle name="Comma 2 3 2 4 2 4 2 3" xfId="9264" xr:uid="{00000000-0005-0000-0000-0000C41D0000}"/>
    <cellStyle name="Comma 2 3 2 4 2 4 3" xfId="9265" xr:uid="{00000000-0005-0000-0000-0000C51D0000}"/>
    <cellStyle name="Comma 2 3 2 4 2 4 3 2" xfId="9266" xr:uid="{00000000-0005-0000-0000-0000C61D0000}"/>
    <cellStyle name="Comma 2 3 2 4 2 4 4" xfId="9267" xr:uid="{00000000-0005-0000-0000-0000C71D0000}"/>
    <cellStyle name="Comma 2 3 2 4 2 5" xfId="9268" xr:uid="{00000000-0005-0000-0000-0000C81D0000}"/>
    <cellStyle name="Comma 2 3 2 4 2 5 2" xfId="9269" xr:uid="{00000000-0005-0000-0000-0000C91D0000}"/>
    <cellStyle name="Comma 2 3 2 4 2 5 2 2" xfId="9270" xr:uid="{00000000-0005-0000-0000-0000CA1D0000}"/>
    <cellStyle name="Comma 2 3 2 4 2 5 3" xfId="9271" xr:uid="{00000000-0005-0000-0000-0000CB1D0000}"/>
    <cellStyle name="Comma 2 3 2 4 2 6" xfId="9272" xr:uid="{00000000-0005-0000-0000-0000CC1D0000}"/>
    <cellStyle name="Comma 2 3 2 4 2 6 2" xfId="9273" xr:uid="{00000000-0005-0000-0000-0000CD1D0000}"/>
    <cellStyle name="Comma 2 3 2 4 2 7" xfId="9274" xr:uid="{00000000-0005-0000-0000-0000CE1D0000}"/>
    <cellStyle name="Comma 2 3 2 4 3" xfId="9275" xr:uid="{00000000-0005-0000-0000-0000CF1D0000}"/>
    <cellStyle name="Comma 2 3 2 4 3 2" xfId="9276" xr:uid="{00000000-0005-0000-0000-0000D01D0000}"/>
    <cellStyle name="Comma 2 3 2 4 3 2 2" xfId="9277" xr:uid="{00000000-0005-0000-0000-0000D11D0000}"/>
    <cellStyle name="Comma 2 3 2 4 3 2 2 2" xfId="9278" xr:uid="{00000000-0005-0000-0000-0000D21D0000}"/>
    <cellStyle name="Comma 2 3 2 4 3 2 2 2 2" xfId="9279" xr:uid="{00000000-0005-0000-0000-0000D31D0000}"/>
    <cellStyle name="Comma 2 3 2 4 3 2 2 3" xfId="9280" xr:uid="{00000000-0005-0000-0000-0000D41D0000}"/>
    <cellStyle name="Comma 2 3 2 4 3 2 3" xfId="9281" xr:uid="{00000000-0005-0000-0000-0000D51D0000}"/>
    <cellStyle name="Comma 2 3 2 4 3 2 3 2" xfId="9282" xr:uid="{00000000-0005-0000-0000-0000D61D0000}"/>
    <cellStyle name="Comma 2 3 2 4 3 2 4" xfId="9283" xr:uid="{00000000-0005-0000-0000-0000D71D0000}"/>
    <cellStyle name="Comma 2 3 2 4 3 3" xfId="9284" xr:uid="{00000000-0005-0000-0000-0000D81D0000}"/>
    <cellStyle name="Comma 2 3 2 4 3 3 2" xfId="9285" xr:uid="{00000000-0005-0000-0000-0000D91D0000}"/>
    <cellStyle name="Comma 2 3 2 4 3 3 2 2" xfId="9286" xr:uid="{00000000-0005-0000-0000-0000DA1D0000}"/>
    <cellStyle name="Comma 2 3 2 4 3 3 2 2 2" xfId="9287" xr:uid="{00000000-0005-0000-0000-0000DB1D0000}"/>
    <cellStyle name="Comma 2 3 2 4 3 3 2 3" xfId="9288" xr:uid="{00000000-0005-0000-0000-0000DC1D0000}"/>
    <cellStyle name="Comma 2 3 2 4 3 3 3" xfId="9289" xr:uid="{00000000-0005-0000-0000-0000DD1D0000}"/>
    <cellStyle name="Comma 2 3 2 4 3 3 3 2" xfId="9290" xr:uid="{00000000-0005-0000-0000-0000DE1D0000}"/>
    <cellStyle name="Comma 2 3 2 4 3 3 4" xfId="9291" xr:uid="{00000000-0005-0000-0000-0000DF1D0000}"/>
    <cellStyle name="Comma 2 3 2 4 3 4" xfId="9292" xr:uid="{00000000-0005-0000-0000-0000E01D0000}"/>
    <cellStyle name="Comma 2 3 2 4 3 4 2" xfId="9293" xr:uid="{00000000-0005-0000-0000-0000E11D0000}"/>
    <cellStyle name="Comma 2 3 2 4 3 4 2 2" xfId="9294" xr:uid="{00000000-0005-0000-0000-0000E21D0000}"/>
    <cellStyle name="Comma 2 3 2 4 3 4 3" xfId="9295" xr:uid="{00000000-0005-0000-0000-0000E31D0000}"/>
    <cellStyle name="Comma 2 3 2 4 3 5" xfId="9296" xr:uid="{00000000-0005-0000-0000-0000E41D0000}"/>
    <cellStyle name="Comma 2 3 2 4 3 5 2" xfId="9297" xr:uid="{00000000-0005-0000-0000-0000E51D0000}"/>
    <cellStyle name="Comma 2 3 2 4 3 6" xfId="9298" xr:uid="{00000000-0005-0000-0000-0000E61D0000}"/>
    <cellStyle name="Comma 2 3 2 4 4" xfId="9299" xr:uid="{00000000-0005-0000-0000-0000E71D0000}"/>
    <cellStyle name="Comma 2 3 2 4 4 2" xfId="9300" xr:uid="{00000000-0005-0000-0000-0000E81D0000}"/>
    <cellStyle name="Comma 2 3 2 4 4 2 2" xfId="9301" xr:uid="{00000000-0005-0000-0000-0000E91D0000}"/>
    <cellStyle name="Comma 2 3 2 4 4 2 2 2" xfId="9302" xr:uid="{00000000-0005-0000-0000-0000EA1D0000}"/>
    <cellStyle name="Comma 2 3 2 4 4 2 3" xfId="9303" xr:uid="{00000000-0005-0000-0000-0000EB1D0000}"/>
    <cellStyle name="Comma 2 3 2 4 4 3" xfId="9304" xr:uid="{00000000-0005-0000-0000-0000EC1D0000}"/>
    <cellStyle name="Comma 2 3 2 4 4 3 2" xfId="9305" xr:uid="{00000000-0005-0000-0000-0000ED1D0000}"/>
    <cellStyle name="Comma 2 3 2 4 4 4" xfId="9306" xr:uid="{00000000-0005-0000-0000-0000EE1D0000}"/>
    <cellStyle name="Comma 2 3 2 4 5" xfId="9307" xr:uid="{00000000-0005-0000-0000-0000EF1D0000}"/>
    <cellStyle name="Comma 2 3 2 4 5 2" xfId="9308" xr:uid="{00000000-0005-0000-0000-0000F01D0000}"/>
    <cellStyle name="Comma 2 3 2 4 5 2 2" xfId="9309" xr:uid="{00000000-0005-0000-0000-0000F11D0000}"/>
    <cellStyle name="Comma 2 3 2 4 5 2 2 2" xfId="9310" xr:uid="{00000000-0005-0000-0000-0000F21D0000}"/>
    <cellStyle name="Comma 2 3 2 4 5 2 3" xfId="9311" xr:uid="{00000000-0005-0000-0000-0000F31D0000}"/>
    <cellStyle name="Comma 2 3 2 4 5 3" xfId="9312" xr:uid="{00000000-0005-0000-0000-0000F41D0000}"/>
    <cellStyle name="Comma 2 3 2 4 5 3 2" xfId="9313" xr:uid="{00000000-0005-0000-0000-0000F51D0000}"/>
    <cellStyle name="Comma 2 3 2 4 5 4" xfId="9314" xr:uid="{00000000-0005-0000-0000-0000F61D0000}"/>
    <cellStyle name="Comma 2 3 2 4 6" xfId="9315" xr:uid="{00000000-0005-0000-0000-0000F71D0000}"/>
    <cellStyle name="Comma 2 3 2 4 6 2" xfId="9316" xr:uid="{00000000-0005-0000-0000-0000F81D0000}"/>
    <cellStyle name="Comma 2 3 2 4 6 2 2" xfId="9317" xr:uid="{00000000-0005-0000-0000-0000F91D0000}"/>
    <cellStyle name="Comma 2 3 2 4 6 3" xfId="9318" xr:uid="{00000000-0005-0000-0000-0000FA1D0000}"/>
    <cellStyle name="Comma 2 3 2 4 7" xfId="9319" xr:uid="{00000000-0005-0000-0000-0000FB1D0000}"/>
    <cellStyle name="Comma 2 3 2 4 7 2" xfId="9320" xr:uid="{00000000-0005-0000-0000-0000FC1D0000}"/>
    <cellStyle name="Comma 2 3 2 4 8" xfId="9321" xr:uid="{00000000-0005-0000-0000-0000FD1D0000}"/>
    <cellStyle name="Comma 2 3 2 5" xfId="7168" xr:uid="{00000000-0005-0000-0000-0000FE1D0000}"/>
    <cellStyle name="Comma 2 3 2 5 2" xfId="9322" xr:uid="{00000000-0005-0000-0000-0000FF1D0000}"/>
    <cellStyle name="Comma 2 3 2 5 2 2" xfId="9323" xr:uid="{00000000-0005-0000-0000-0000001E0000}"/>
    <cellStyle name="Comma 2 3 2 5 2 2 2" xfId="9324" xr:uid="{00000000-0005-0000-0000-0000011E0000}"/>
    <cellStyle name="Comma 2 3 2 5 2 2 2 2" xfId="9325" xr:uid="{00000000-0005-0000-0000-0000021E0000}"/>
    <cellStyle name="Comma 2 3 2 5 2 2 2 2 2" xfId="9326" xr:uid="{00000000-0005-0000-0000-0000031E0000}"/>
    <cellStyle name="Comma 2 3 2 5 2 2 2 2 2 2" xfId="9327" xr:uid="{00000000-0005-0000-0000-0000041E0000}"/>
    <cellStyle name="Comma 2 3 2 5 2 2 2 2 3" xfId="9328" xr:uid="{00000000-0005-0000-0000-0000051E0000}"/>
    <cellStyle name="Comma 2 3 2 5 2 2 2 3" xfId="9329" xr:uid="{00000000-0005-0000-0000-0000061E0000}"/>
    <cellStyle name="Comma 2 3 2 5 2 2 2 3 2" xfId="9330" xr:uid="{00000000-0005-0000-0000-0000071E0000}"/>
    <cellStyle name="Comma 2 3 2 5 2 2 2 4" xfId="9331" xr:uid="{00000000-0005-0000-0000-0000081E0000}"/>
    <cellStyle name="Comma 2 3 2 5 2 2 3" xfId="9332" xr:uid="{00000000-0005-0000-0000-0000091E0000}"/>
    <cellStyle name="Comma 2 3 2 5 2 2 3 2" xfId="9333" xr:uid="{00000000-0005-0000-0000-00000A1E0000}"/>
    <cellStyle name="Comma 2 3 2 5 2 2 3 2 2" xfId="9334" xr:uid="{00000000-0005-0000-0000-00000B1E0000}"/>
    <cellStyle name="Comma 2 3 2 5 2 2 3 2 2 2" xfId="9335" xr:uid="{00000000-0005-0000-0000-00000C1E0000}"/>
    <cellStyle name="Comma 2 3 2 5 2 2 3 2 3" xfId="9336" xr:uid="{00000000-0005-0000-0000-00000D1E0000}"/>
    <cellStyle name="Comma 2 3 2 5 2 2 3 3" xfId="9337" xr:uid="{00000000-0005-0000-0000-00000E1E0000}"/>
    <cellStyle name="Comma 2 3 2 5 2 2 3 3 2" xfId="9338" xr:uid="{00000000-0005-0000-0000-00000F1E0000}"/>
    <cellStyle name="Comma 2 3 2 5 2 2 3 4" xfId="9339" xr:uid="{00000000-0005-0000-0000-0000101E0000}"/>
    <cellStyle name="Comma 2 3 2 5 2 2 4" xfId="9340" xr:uid="{00000000-0005-0000-0000-0000111E0000}"/>
    <cellStyle name="Comma 2 3 2 5 2 2 4 2" xfId="9341" xr:uid="{00000000-0005-0000-0000-0000121E0000}"/>
    <cellStyle name="Comma 2 3 2 5 2 2 4 2 2" xfId="9342" xr:uid="{00000000-0005-0000-0000-0000131E0000}"/>
    <cellStyle name="Comma 2 3 2 5 2 2 4 3" xfId="9343" xr:uid="{00000000-0005-0000-0000-0000141E0000}"/>
    <cellStyle name="Comma 2 3 2 5 2 2 5" xfId="9344" xr:uid="{00000000-0005-0000-0000-0000151E0000}"/>
    <cellStyle name="Comma 2 3 2 5 2 2 5 2" xfId="9345" xr:uid="{00000000-0005-0000-0000-0000161E0000}"/>
    <cellStyle name="Comma 2 3 2 5 2 2 6" xfId="9346" xr:uid="{00000000-0005-0000-0000-0000171E0000}"/>
    <cellStyle name="Comma 2 3 2 5 2 3" xfId="9347" xr:uid="{00000000-0005-0000-0000-0000181E0000}"/>
    <cellStyle name="Comma 2 3 2 5 2 3 2" xfId="9348" xr:uid="{00000000-0005-0000-0000-0000191E0000}"/>
    <cellStyle name="Comma 2 3 2 5 2 3 2 2" xfId="9349" xr:uid="{00000000-0005-0000-0000-00001A1E0000}"/>
    <cellStyle name="Comma 2 3 2 5 2 3 2 2 2" xfId="9350" xr:uid="{00000000-0005-0000-0000-00001B1E0000}"/>
    <cellStyle name="Comma 2 3 2 5 2 3 2 3" xfId="9351" xr:uid="{00000000-0005-0000-0000-00001C1E0000}"/>
    <cellStyle name="Comma 2 3 2 5 2 3 3" xfId="9352" xr:uid="{00000000-0005-0000-0000-00001D1E0000}"/>
    <cellStyle name="Comma 2 3 2 5 2 3 3 2" xfId="9353" xr:uid="{00000000-0005-0000-0000-00001E1E0000}"/>
    <cellStyle name="Comma 2 3 2 5 2 3 4" xfId="9354" xr:uid="{00000000-0005-0000-0000-00001F1E0000}"/>
    <cellStyle name="Comma 2 3 2 5 2 4" xfId="9355" xr:uid="{00000000-0005-0000-0000-0000201E0000}"/>
    <cellStyle name="Comma 2 3 2 5 2 4 2" xfId="9356" xr:uid="{00000000-0005-0000-0000-0000211E0000}"/>
    <cellStyle name="Comma 2 3 2 5 2 4 2 2" xfId="9357" xr:uid="{00000000-0005-0000-0000-0000221E0000}"/>
    <cellStyle name="Comma 2 3 2 5 2 4 2 2 2" xfId="9358" xr:uid="{00000000-0005-0000-0000-0000231E0000}"/>
    <cellStyle name="Comma 2 3 2 5 2 4 2 3" xfId="9359" xr:uid="{00000000-0005-0000-0000-0000241E0000}"/>
    <cellStyle name="Comma 2 3 2 5 2 4 3" xfId="9360" xr:uid="{00000000-0005-0000-0000-0000251E0000}"/>
    <cellStyle name="Comma 2 3 2 5 2 4 3 2" xfId="9361" xr:uid="{00000000-0005-0000-0000-0000261E0000}"/>
    <cellStyle name="Comma 2 3 2 5 2 4 4" xfId="9362" xr:uid="{00000000-0005-0000-0000-0000271E0000}"/>
    <cellStyle name="Comma 2 3 2 5 2 5" xfId="9363" xr:uid="{00000000-0005-0000-0000-0000281E0000}"/>
    <cellStyle name="Comma 2 3 2 5 2 5 2" xfId="9364" xr:uid="{00000000-0005-0000-0000-0000291E0000}"/>
    <cellStyle name="Comma 2 3 2 5 2 5 2 2" xfId="9365" xr:uid="{00000000-0005-0000-0000-00002A1E0000}"/>
    <cellStyle name="Comma 2 3 2 5 2 5 3" xfId="9366" xr:uid="{00000000-0005-0000-0000-00002B1E0000}"/>
    <cellStyle name="Comma 2 3 2 5 2 6" xfId="9367" xr:uid="{00000000-0005-0000-0000-00002C1E0000}"/>
    <cellStyle name="Comma 2 3 2 5 2 6 2" xfId="9368" xr:uid="{00000000-0005-0000-0000-00002D1E0000}"/>
    <cellStyle name="Comma 2 3 2 5 2 7" xfId="9369" xr:uid="{00000000-0005-0000-0000-00002E1E0000}"/>
    <cellStyle name="Comma 2 3 2 5 3" xfId="9370" xr:uid="{00000000-0005-0000-0000-00002F1E0000}"/>
    <cellStyle name="Comma 2 3 2 5 3 2" xfId="9371" xr:uid="{00000000-0005-0000-0000-0000301E0000}"/>
    <cellStyle name="Comma 2 3 2 5 3 2 2" xfId="9372" xr:uid="{00000000-0005-0000-0000-0000311E0000}"/>
    <cellStyle name="Comma 2 3 2 5 3 2 2 2" xfId="9373" xr:uid="{00000000-0005-0000-0000-0000321E0000}"/>
    <cellStyle name="Comma 2 3 2 5 3 2 2 2 2" xfId="9374" xr:uid="{00000000-0005-0000-0000-0000331E0000}"/>
    <cellStyle name="Comma 2 3 2 5 3 2 2 3" xfId="9375" xr:uid="{00000000-0005-0000-0000-0000341E0000}"/>
    <cellStyle name="Comma 2 3 2 5 3 2 3" xfId="9376" xr:uid="{00000000-0005-0000-0000-0000351E0000}"/>
    <cellStyle name="Comma 2 3 2 5 3 2 3 2" xfId="9377" xr:uid="{00000000-0005-0000-0000-0000361E0000}"/>
    <cellStyle name="Comma 2 3 2 5 3 2 4" xfId="9378" xr:uid="{00000000-0005-0000-0000-0000371E0000}"/>
    <cellStyle name="Comma 2 3 2 5 3 3" xfId="9379" xr:uid="{00000000-0005-0000-0000-0000381E0000}"/>
    <cellStyle name="Comma 2 3 2 5 3 3 2" xfId="9380" xr:uid="{00000000-0005-0000-0000-0000391E0000}"/>
    <cellStyle name="Comma 2 3 2 5 3 3 2 2" xfId="9381" xr:uid="{00000000-0005-0000-0000-00003A1E0000}"/>
    <cellStyle name="Comma 2 3 2 5 3 3 2 2 2" xfId="9382" xr:uid="{00000000-0005-0000-0000-00003B1E0000}"/>
    <cellStyle name="Comma 2 3 2 5 3 3 2 3" xfId="9383" xr:uid="{00000000-0005-0000-0000-00003C1E0000}"/>
    <cellStyle name="Comma 2 3 2 5 3 3 3" xfId="9384" xr:uid="{00000000-0005-0000-0000-00003D1E0000}"/>
    <cellStyle name="Comma 2 3 2 5 3 3 3 2" xfId="9385" xr:uid="{00000000-0005-0000-0000-00003E1E0000}"/>
    <cellStyle name="Comma 2 3 2 5 3 3 4" xfId="9386" xr:uid="{00000000-0005-0000-0000-00003F1E0000}"/>
    <cellStyle name="Comma 2 3 2 5 3 4" xfId="9387" xr:uid="{00000000-0005-0000-0000-0000401E0000}"/>
    <cellStyle name="Comma 2 3 2 5 3 4 2" xfId="9388" xr:uid="{00000000-0005-0000-0000-0000411E0000}"/>
    <cellStyle name="Comma 2 3 2 5 3 4 2 2" xfId="9389" xr:uid="{00000000-0005-0000-0000-0000421E0000}"/>
    <cellStyle name="Comma 2 3 2 5 3 4 3" xfId="9390" xr:uid="{00000000-0005-0000-0000-0000431E0000}"/>
    <cellStyle name="Comma 2 3 2 5 3 5" xfId="9391" xr:uid="{00000000-0005-0000-0000-0000441E0000}"/>
    <cellStyle name="Comma 2 3 2 5 3 5 2" xfId="9392" xr:uid="{00000000-0005-0000-0000-0000451E0000}"/>
    <cellStyle name="Comma 2 3 2 5 3 6" xfId="9393" xr:uid="{00000000-0005-0000-0000-0000461E0000}"/>
    <cellStyle name="Comma 2 3 2 5 4" xfId="9394" xr:uid="{00000000-0005-0000-0000-0000471E0000}"/>
    <cellStyle name="Comma 2 3 2 5 4 2" xfId="9395" xr:uid="{00000000-0005-0000-0000-0000481E0000}"/>
    <cellStyle name="Comma 2 3 2 5 4 2 2" xfId="9396" xr:uid="{00000000-0005-0000-0000-0000491E0000}"/>
    <cellStyle name="Comma 2 3 2 5 4 2 2 2" xfId="9397" xr:uid="{00000000-0005-0000-0000-00004A1E0000}"/>
    <cellStyle name="Comma 2 3 2 5 4 2 3" xfId="9398" xr:uid="{00000000-0005-0000-0000-00004B1E0000}"/>
    <cellStyle name="Comma 2 3 2 5 4 3" xfId="9399" xr:uid="{00000000-0005-0000-0000-00004C1E0000}"/>
    <cellStyle name="Comma 2 3 2 5 4 3 2" xfId="9400" xr:uid="{00000000-0005-0000-0000-00004D1E0000}"/>
    <cellStyle name="Comma 2 3 2 5 4 4" xfId="9401" xr:uid="{00000000-0005-0000-0000-00004E1E0000}"/>
    <cellStyle name="Comma 2 3 2 5 5" xfId="9402" xr:uid="{00000000-0005-0000-0000-00004F1E0000}"/>
    <cellStyle name="Comma 2 3 2 5 5 2" xfId="9403" xr:uid="{00000000-0005-0000-0000-0000501E0000}"/>
    <cellStyle name="Comma 2 3 2 5 5 2 2" xfId="9404" xr:uid="{00000000-0005-0000-0000-0000511E0000}"/>
    <cellStyle name="Comma 2 3 2 5 5 2 2 2" xfId="9405" xr:uid="{00000000-0005-0000-0000-0000521E0000}"/>
    <cellStyle name="Comma 2 3 2 5 5 2 3" xfId="9406" xr:uid="{00000000-0005-0000-0000-0000531E0000}"/>
    <cellStyle name="Comma 2 3 2 5 5 3" xfId="9407" xr:uid="{00000000-0005-0000-0000-0000541E0000}"/>
    <cellStyle name="Comma 2 3 2 5 5 3 2" xfId="9408" xr:uid="{00000000-0005-0000-0000-0000551E0000}"/>
    <cellStyle name="Comma 2 3 2 5 5 4" xfId="9409" xr:uid="{00000000-0005-0000-0000-0000561E0000}"/>
    <cellStyle name="Comma 2 3 2 5 6" xfId="9410" xr:uid="{00000000-0005-0000-0000-0000571E0000}"/>
    <cellStyle name="Comma 2 3 2 5 6 2" xfId="9411" xr:uid="{00000000-0005-0000-0000-0000581E0000}"/>
    <cellStyle name="Comma 2 3 2 5 6 2 2" xfId="9412" xr:uid="{00000000-0005-0000-0000-0000591E0000}"/>
    <cellStyle name="Comma 2 3 2 5 6 3" xfId="9413" xr:uid="{00000000-0005-0000-0000-00005A1E0000}"/>
    <cellStyle name="Comma 2 3 2 5 7" xfId="9414" xr:uid="{00000000-0005-0000-0000-00005B1E0000}"/>
    <cellStyle name="Comma 2 3 2 5 7 2" xfId="9415" xr:uid="{00000000-0005-0000-0000-00005C1E0000}"/>
    <cellStyle name="Comma 2 3 2 6" xfId="7169" xr:uid="{00000000-0005-0000-0000-00005D1E0000}"/>
    <cellStyle name="Comma 2 3 2 6 2" xfId="9416" xr:uid="{00000000-0005-0000-0000-00005E1E0000}"/>
    <cellStyle name="Comma 2 3 2 6 2 2" xfId="9417" xr:uid="{00000000-0005-0000-0000-00005F1E0000}"/>
    <cellStyle name="Comma 2 3 2 6 2 2 2" xfId="9418" xr:uid="{00000000-0005-0000-0000-0000601E0000}"/>
    <cellStyle name="Comma 2 3 2 6 2 2 2 2" xfId="9419" xr:uid="{00000000-0005-0000-0000-0000611E0000}"/>
    <cellStyle name="Comma 2 3 2 6 2 2 2 2 2" xfId="9420" xr:uid="{00000000-0005-0000-0000-0000621E0000}"/>
    <cellStyle name="Comma 2 3 2 6 2 2 2 3" xfId="9421" xr:uid="{00000000-0005-0000-0000-0000631E0000}"/>
    <cellStyle name="Comma 2 3 2 6 2 2 3" xfId="9422" xr:uid="{00000000-0005-0000-0000-0000641E0000}"/>
    <cellStyle name="Comma 2 3 2 6 2 2 3 2" xfId="9423" xr:uid="{00000000-0005-0000-0000-0000651E0000}"/>
    <cellStyle name="Comma 2 3 2 6 2 2 4" xfId="9424" xr:uid="{00000000-0005-0000-0000-0000661E0000}"/>
    <cellStyle name="Comma 2 3 2 6 2 3" xfId="9425" xr:uid="{00000000-0005-0000-0000-0000671E0000}"/>
    <cellStyle name="Comma 2 3 2 6 2 3 2" xfId="9426" xr:uid="{00000000-0005-0000-0000-0000681E0000}"/>
    <cellStyle name="Comma 2 3 2 6 2 3 2 2" xfId="9427" xr:uid="{00000000-0005-0000-0000-0000691E0000}"/>
    <cellStyle name="Comma 2 3 2 6 2 3 2 2 2" xfId="9428" xr:uid="{00000000-0005-0000-0000-00006A1E0000}"/>
    <cellStyle name="Comma 2 3 2 6 2 3 2 3" xfId="9429" xr:uid="{00000000-0005-0000-0000-00006B1E0000}"/>
    <cellStyle name="Comma 2 3 2 6 2 3 3" xfId="9430" xr:uid="{00000000-0005-0000-0000-00006C1E0000}"/>
    <cellStyle name="Comma 2 3 2 6 2 3 3 2" xfId="9431" xr:uid="{00000000-0005-0000-0000-00006D1E0000}"/>
    <cellStyle name="Comma 2 3 2 6 2 3 4" xfId="9432" xr:uid="{00000000-0005-0000-0000-00006E1E0000}"/>
    <cellStyle name="Comma 2 3 2 6 2 4" xfId="9433" xr:uid="{00000000-0005-0000-0000-00006F1E0000}"/>
    <cellStyle name="Comma 2 3 2 6 2 4 2" xfId="9434" xr:uid="{00000000-0005-0000-0000-0000701E0000}"/>
    <cellStyle name="Comma 2 3 2 6 2 4 2 2" xfId="9435" xr:uid="{00000000-0005-0000-0000-0000711E0000}"/>
    <cellStyle name="Comma 2 3 2 6 2 4 3" xfId="9436" xr:uid="{00000000-0005-0000-0000-0000721E0000}"/>
    <cellStyle name="Comma 2 3 2 6 2 5" xfId="9437" xr:uid="{00000000-0005-0000-0000-0000731E0000}"/>
    <cellStyle name="Comma 2 3 2 6 2 5 2" xfId="9438" xr:uid="{00000000-0005-0000-0000-0000741E0000}"/>
    <cellStyle name="Comma 2 3 2 6 2 6" xfId="9439" xr:uid="{00000000-0005-0000-0000-0000751E0000}"/>
    <cellStyle name="Comma 2 3 2 6 3" xfId="9440" xr:uid="{00000000-0005-0000-0000-0000761E0000}"/>
    <cellStyle name="Comma 2 3 2 6 3 2" xfId="9441" xr:uid="{00000000-0005-0000-0000-0000771E0000}"/>
    <cellStyle name="Comma 2 3 2 6 3 2 2" xfId="9442" xr:uid="{00000000-0005-0000-0000-0000781E0000}"/>
    <cellStyle name="Comma 2 3 2 6 3 2 2 2" xfId="9443" xr:uid="{00000000-0005-0000-0000-0000791E0000}"/>
    <cellStyle name="Comma 2 3 2 6 3 2 3" xfId="9444" xr:uid="{00000000-0005-0000-0000-00007A1E0000}"/>
    <cellStyle name="Comma 2 3 2 6 3 3" xfId="9445" xr:uid="{00000000-0005-0000-0000-00007B1E0000}"/>
    <cellStyle name="Comma 2 3 2 6 3 3 2" xfId="9446" xr:uid="{00000000-0005-0000-0000-00007C1E0000}"/>
    <cellStyle name="Comma 2 3 2 6 3 4" xfId="9447" xr:uid="{00000000-0005-0000-0000-00007D1E0000}"/>
    <cellStyle name="Comma 2 3 2 6 4" xfId="9448" xr:uid="{00000000-0005-0000-0000-00007E1E0000}"/>
    <cellStyle name="Comma 2 3 2 6 4 2" xfId="9449" xr:uid="{00000000-0005-0000-0000-00007F1E0000}"/>
    <cellStyle name="Comma 2 3 2 6 4 2 2" xfId="9450" xr:uid="{00000000-0005-0000-0000-0000801E0000}"/>
    <cellStyle name="Comma 2 3 2 6 4 2 2 2" xfId="9451" xr:uid="{00000000-0005-0000-0000-0000811E0000}"/>
    <cellStyle name="Comma 2 3 2 6 4 2 3" xfId="9452" xr:uid="{00000000-0005-0000-0000-0000821E0000}"/>
    <cellStyle name="Comma 2 3 2 6 4 3" xfId="9453" xr:uid="{00000000-0005-0000-0000-0000831E0000}"/>
    <cellStyle name="Comma 2 3 2 6 4 3 2" xfId="9454" xr:uid="{00000000-0005-0000-0000-0000841E0000}"/>
    <cellStyle name="Comma 2 3 2 6 4 4" xfId="9455" xr:uid="{00000000-0005-0000-0000-0000851E0000}"/>
    <cellStyle name="Comma 2 3 2 6 5" xfId="9456" xr:uid="{00000000-0005-0000-0000-0000861E0000}"/>
    <cellStyle name="Comma 2 3 2 6 5 2" xfId="9457" xr:uid="{00000000-0005-0000-0000-0000871E0000}"/>
    <cellStyle name="Comma 2 3 2 6 5 2 2" xfId="9458" xr:uid="{00000000-0005-0000-0000-0000881E0000}"/>
    <cellStyle name="Comma 2 3 2 6 5 3" xfId="9459" xr:uid="{00000000-0005-0000-0000-0000891E0000}"/>
    <cellStyle name="Comma 2 3 2 6 6" xfId="9460" xr:uid="{00000000-0005-0000-0000-00008A1E0000}"/>
    <cellStyle name="Comma 2 3 2 6 6 2" xfId="9461" xr:uid="{00000000-0005-0000-0000-00008B1E0000}"/>
    <cellStyle name="Comma 2 3 2 7" xfId="7998" xr:uid="{00000000-0005-0000-0000-00008C1E0000}"/>
    <cellStyle name="Comma 2 3 2 7 2" xfId="9462" xr:uid="{00000000-0005-0000-0000-00008D1E0000}"/>
    <cellStyle name="Comma 2 3 2 7 2 2" xfId="9463" xr:uid="{00000000-0005-0000-0000-00008E1E0000}"/>
    <cellStyle name="Comma 2 3 2 7 2 2 2" xfId="9464" xr:uid="{00000000-0005-0000-0000-00008F1E0000}"/>
    <cellStyle name="Comma 2 3 2 7 2 2 2 2" xfId="9465" xr:uid="{00000000-0005-0000-0000-0000901E0000}"/>
    <cellStyle name="Comma 2 3 2 7 2 2 2 2 2" xfId="9466" xr:uid="{00000000-0005-0000-0000-0000911E0000}"/>
    <cellStyle name="Comma 2 3 2 7 2 2 2 3" xfId="9467" xr:uid="{00000000-0005-0000-0000-0000921E0000}"/>
    <cellStyle name="Comma 2 3 2 7 2 2 3" xfId="9468" xr:uid="{00000000-0005-0000-0000-0000931E0000}"/>
    <cellStyle name="Comma 2 3 2 7 2 2 3 2" xfId="9469" xr:uid="{00000000-0005-0000-0000-0000941E0000}"/>
    <cellStyle name="Comma 2 3 2 7 2 2 4" xfId="9470" xr:uid="{00000000-0005-0000-0000-0000951E0000}"/>
    <cellStyle name="Comma 2 3 2 7 2 3" xfId="9471" xr:uid="{00000000-0005-0000-0000-0000961E0000}"/>
    <cellStyle name="Comma 2 3 2 7 2 3 2" xfId="9472" xr:uid="{00000000-0005-0000-0000-0000971E0000}"/>
    <cellStyle name="Comma 2 3 2 7 2 3 2 2" xfId="9473" xr:uid="{00000000-0005-0000-0000-0000981E0000}"/>
    <cellStyle name="Comma 2 3 2 7 2 3 2 2 2" xfId="9474" xr:uid="{00000000-0005-0000-0000-0000991E0000}"/>
    <cellStyle name="Comma 2 3 2 7 2 3 2 3" xfId="9475" xr:uid="{00000000-0005-0000-0000-00009A1E0000}"/>
    <cellStyle name="Comma 2 3 2 7 2 3 3" xfId="9476" xr:uid="{00000000-0005-0000-0000-00009B1E0000}"/>
    <cellStyle name="Comma 2 3 2 7 2 3 3 2" xfId="9477" xr:uid="{00000000-0005-0000-0000-00009C1E0000}"/>
    <cellStyle name="Comma 2 3 2 7 2 3 4" xfId="9478" xr:uid="{00000000-0005-0000-0000-00009D1E0000}"/>
    <cellStyle name="Comma 2 3 2 7 2 4" xfId="9479" xr:uid="{00000000-0005-0000-0000-00009E1E0000}"/>
    <cellStyle name="Comma 2 3 2 7 2 4 2" xfId="9480" xr:uid="{00000000-0005-0000-0000-00009F1E0000}"/>
    <cellStyle name="Comma 2 3 2 7 2 4 2 2" xfId="9481" xr:uid="{00000000-0005-0000-0000-0000A01E0000}"/>
    <cellStyle name="Comma 2 3 2 7 2 4 3" xfId="9482" xr:uid="{00000000-0005-0000-0000-0000A11E0000}"/>
    <cellStyle name="Comma 2 3 2 7 2 5" xfId="9483" xr:uid="{00000000-0005-0000-0000-0000A21E0000}"/>
    <cellStyle name="Comma 2 3 2 7 2 5 2" xfId="9484" xr:uid="{00000000-0005-0000-0000-0000A31E0000}"/>
    <cellStyle name="Comma 2 3 2 7 2 6" xfId="9485" xr:uid="{00000000-0005-0000-0000-0000A41E0000}"/>
    <cellStyle name="Comma 2 3 2 7 3" xfId="9486" xr:uid="{00000000-0005-0000-0000-0000A51E0000}"/>
    <cellStyle name="Comma 2 3 2 7 3 2" xfId="9487" xr:uid="{00000000-0005-0000-0000-0000A61E0000}"/>
    <cellStyle name="Comma 2 3 2 7 3 2 2" xfId="9488" xr:uid="{00000000-0005-0000-0000-0000A71E0000}"/>
    <cellStyle name="Comma 2 3 2 7 3 2 2 2" xfId="9489" xr:uid="{00000000-0005-0000-0000-0000A81E0000}"/>
    <cellStyle name="Comma 2 3 2 7 3 2 3" xfId="9490" xr:uid="{00000000-0005-0000-0000-0000A91E0000}"/>
    <cellStyle name="Comma 2 3 2 7 3 3" xfId="9491" xr:uid="{00000000-0005-0000-0000-0000AA1E0000}"/>
    <cellStyle name="Comma 2 3 2 7 3 3 2" xfId="9492" xr:uid="{00000000-0005-0000-0000-0000AB1E0000}"/>
    <cellStyle name="Comma 2 3 2 7 3 4" xfId="9493" xr:uid="{00000000-0005-0000-0000-0000AC1E0000}"/>
    <cellStyle name="Comma 2 3 2 7 4" xfId="9494" xr:uid="{00000000-0005-0000-0000-0000AD1E0000}"/>
    <cellStyle name="Comma 2 3 2 7 4 2" xfId="9495" xr:uid="{00000000-0005-0000-0000-0000AE1E0000}"/>
    <cellStyle name="Comma 2 3 2 7 4 2 2" xfId="9496" xr:uid="{00000000-0005-0000-0000-0000AF1E0000}"/>
    <cellStyle name="Comma 2 3 2 7 4 2 2 2" xfId="9497" xr:uid="{00000000-0005-0000-0000-0000B01E0000}"/>
    <cellStyle name="Comma 2 3 2 7 4 2 3" xfId="9498" xr:uid="{00000000-0005-0000-0000-0000B11E0000}"/>
    <cellStyle name="Comma 2 3 2 7 4 3" xfId="9499" xr:uid="{00000000-0005-0000-0000-0000B21E0000}"/>
    <cellStyle name="Comma 2 3 2 7 4 3 2" xfId="9500" xr:uid="{00000000-0005-0000-0000-0000B31E0000}"/>
    <cellStyle name="Comma 2 3 2 7 4 4" xfId="9501" xr:uid="{00000000-0005-0000-0000-0000B41E0000}"/>
    <cellStyle name="Comma 2 3 2 7 5" xfId="9502" xr:uid="{00000000-0005-0000-0000-0000B51E0000}"/>
    <cellStyle name="Comma 2 3 2 7 5 2" xfId="9503" xr:uid="{00000000-0005-0000-0000-0000B61E0000}"/>
    <cellStyle name="Comma 2 3 2 7 5 2 2" xfId="9504" xr:uid="{00000000-0005-0000-0000-0000B71E0000}"/>
    <cellStyle name="Comma 2 3 2 7 5 3" xfId="9505" xr:uid="{00000000-0005-0000-0000-0000B81E0000}"/>
    <cellStyle name="Comma 2 3 2 7 6" xfId="9506" xr:uid="{00000000-0005-0000-0000-0000B91E0000}"/>
    <cellStyle name="Comma 2 3 2 7 6 2" xfId="9507" xr:uid="{00000000-0005-0000-0000-0000BA1E0000}"/>
    <cellStyle name="Comma 2 3 2 7 7" xfId="9508" xr:uid="{00000000-0005-0000-0000-0000BB1E0000}"/>
    <cellStyle name="Comma 2 3 2 8" xfId="9509" xr:uid="{00000000-0005-0000-0000-0000BC1E0000}"/>
    <cellStyle name="Comma 2 3 2 8 2" xfId="9510" xr:uid="{00000000-0005-0000-0000-0000BD1E0000}"/>
    <cellStyle name="Comma 2 3 2 8 2 2" xfId="9511" xr:uid="{00000000-0005-0000-0000-0000BE1E0000}"/>
    <cellStyle name="Comma 2 3 2 8 2 2 2" xfId="9512" xr:uid="{00000000-0005-0000-0000-0000BF1E0000}"/>
    <cellStyle name="Comma 2 3 2 8 2 2 2 2" xfId="9513" xr:uid="{00000000-0005-0000-0000-0000C01E0000}"/>
    <cellStyle name="Comma 2 3 2 8 2 2 3" xfId="9514" xr:uid="{00000000-0005-0000-0000-0000C11E0000}"/>
    <cellStyle name="Comma 2 3 2 8 2 3" xfId="9515" xr:uid="{00000000-0005-0000-0000-0000C21E0000}"/>
    <cellStyle name="Comma 2 3 2 8 2 3 2" xfId="9516" xr:uid="{00000000-0005-0000-0000-0000C31E0000}"/>
    <cellStyle name="Comma 2 3 2 8 2 4" xfId="9517" xr:uid="{00000000-0005-0000-0000-0000C41E0000}"/>
    <cellStyle name="Comma 2 3 2 8 3" xfId="9518" xr:uid="{00000000-0005-0000-0000-0000C51E0000}"/>
    <cellStyle name="Comma 2 3 2 8 3 2" xfId="9519" xr:uid="{00000000-0005-0000-0000-0000C61E0000}"/>
    <cellStyle name="Comma 2 3 2 8 3 2 2" xfId="9520" xr:uid="{00000000-0005-0000-0000-0000C71E0000}"/>
    <cellStyle name="Comma 2 3 2 8 3 2 2 2" xfId="9521" xr:uid="{00000000-0005-0000-0000-0000C81E0000}"/>
    <cellStyle name="Comma 2 3 2 8 3 2 3" xfId="9522" xr:uid="{00000000-0005-0000-0000-0000C91E0000}"/>
    <cellStyle name="Comma 2 3 2 8 3 3" xfId="9523" xr:uid="{00000000-0005-0000-0000-0000CA1E0000}"/>
    <cellStyle name="Comma 2 3 2 8 3 3 2" xfId="9524" xr:uid="{00000000-0005-0000-0000-0000CB1E0000}"/>
    <cellStyle name="Comma 2 3 2 8 3 4" xfId="9525" xr:uid="{00000000-0005-0000-0000-0000CC1E0000}"/>
    <cellStyle name="Comma 2 3 2 8 4" xfId="9526" xr:uid="{00000000-0005-0000-0000-0000CD1E0000}"/>
    <cellStyle name="Comma 2 3 2 8 4 2" xfId="9527" xr:uid="{00000000-0005-0000-0000-0000CE1E0000}"/>
    <cellStyle name="Comma 2 3 2 8 4 2 2" xfId="9528" xr:uid="{00000000-0005-0000-0000-0000CF1E0000}"/>
    <cellStyle name="Comma 2 3 2 8 4 3" xfId="9529" xr:uid="{00000000-0005-0000-0000-0000D01E0000}"/>
    <cellStyle name="Comma 2 3 2 8 5" xfId="9530" xr:uid="{00000000-0005-0000-0000-0000D11E0000}"/>
    <cellStyle name="Comma 2 3 2 8 5 2" xfId="9531" xr:uid="{00000000-0005-0000-0000-0000D21E0000}"/>
    <cellStyle name="Comma 2 3 2 8 6" xfId="9532" xr:uid="{00000000-0005-0000-0000-0000D31E0000}"/>
    <cellStyle name="Comma 2 3 2 9" xfId="9533" xr:uid="{00000000-0005-0000-0000-0000D41E0000}"/>
    <cellStyle name="Comma 2 3 2 9 2" xfId="9534" xr:uid="{00000000-0005-0000-0000-0000D51E0000}"/>
    <cellStyle name="Comma 2 3 2 9 2 2" xfId="9535" xr:uid="{00000000-0005-0000-0000-0000D61E0000}"/>
    <cellStyle name="Comma 2 3 2 9 2 2 2" xfId="9536" xr:uid="{00000000-0005-0000-0000-0000D71E0000}"/>
    <cellStyle name="Comma 2 3 2 9 2 3" xfId="9537" xr:uid="{00000000-0005-0000-0000-0000D81E0000}"/>
    <cellStyle name="Comma 2 3 2 9 3" xfId="9538" xr:uid="{00000000-0005-0000-0000-0000D91E0000}"/>
    <cellStyle name="Comma 2 3 2 9 3 2" xfId="9539" xr:uid="{00000000-0005-0000-0000-0000DA1E0000}"/>
    <cellStyle name="Comma 2 3 2 9 4" xfId="9540" xr:uid="{00000000-0005-0000-0000-0000DB1E0000}"/>
    <cellStyle name="Comma 2 3 3" xfId="7170" xr:uid="{00000000-0005-0000-0000-0000DC1E0000}"/>
    <cellStyle name="Comma 2 3 3 2" xfId="9541" xr:uid="{00000000-0005-0000-0000-0000DD1E0000}"/>
    <cellStyle name="Comma 2 3 3 2 2" xfId="9542" xr:uid="{00000000-0005-0000-0000-0000DE1E0000}"/>
    <cellStyle name="Comma 2 3 3 2 2 2" xfId="9543" xr:uid="{00000000-0005-0000-0000-0000DF1E0000}"/>
    <cellStyle name="Comma 2 3 3 2 2 2 2" xfId="9544" xr:uid="{00000000-0005-0000-0000-0000E01E0000}"/>
    <cellStyle name="Comma 2 3 3 2 2 2 2 2" xfId="9545" xr:uid="{00000000-0005-0000-0000-0000E11E0000}"/>
    <cellStyle name="Comma 2 3 3 2 2 2 2 2 2" xfId="9546" xr:uid="{00000000-0005-0000-0000-0000E21E0000}"/>
    <cellStyle name="Comma 2 3 3 2 2 2 2 3" xfId="9547" xr:uid="{00000000-0005-0000-0000-0000E31E0000}"/>
    <cellStyle name="Comma 2 3 3 2 2 2 3" xfId="9548" xr:uid="{00000000-0005-0000-0000-0000E41E0000}"/>
    <cellStyle name="Comma 2 3 3 2 2 2 3 2" xfId="9549" xr:uid="{00000000-0005-0000-0000-0000E51E0000}"/>
    <cellStyle name="Comma 2 3 3 2 2 2 4" xfId="9550" xr:uid="{00000000-0005-0000-0000-0000E61E0000}"/>
    <cellStyle name="Comma 2 3 3 2 2 3" xfId="9551" xr:uid="{00000000-0005-0000-0000-0000E71E0000}"/>
    <cellStyle name="Comma 2 3 3 2 2 3 2" xfId="9552" xr:uid="{00000000-0005-0000-0000-0000E81E0000}"/>
    <cellStyle name="Comma 2 3 3 2 2 3 2 2" xfId="9553" xr:uid="{00000000-0005-0000-0000-0000E91E0000}"/>
    <cellStyle name="Comma 2 3 3 2 2 3 2 2 2" xfId="9554" xr:uid="{00000000-0005-0000-0000-0000EA1E0000}"/>
    <cellStyle name="Comma 2 3 3 2 2 3 2 3" xfId="9555" xr:uid="{00000000-0005-0000-0000-0000EB1E0000}"/>
    <cellStyle name="Comma 2 3 3 2 2 3 3" xfId="9556" xr:uid="{00000000-0005-0000-0000-0000EC1E0000}"/>
    <cellStyle name="Comma 2 3 3 2 2 3 3 2" xfId="9557" xr:uid="{00000000-0005-0000-0000-0000ED1E0000}"/>
    <cellStyle name="Comma 2 3 3 2 2 3 4" xfId="9558" xr:uid="{00000000-0005-0000-0000-0000EE1E0000}"/>
    <cellStyle name="Comma 2 3 3 2 2 4" xfId="9559" xr:uid="{00000000-0005-0000-0000-0000EF1E0000}"/>
    <cellStyle name="Comma 2 3 3 2 2 4 2" xfId="9560" xr:uid="{00000000-0005-0000-0000-0000F01E0000}"/>
    <cellStyle name="Comma 2 3 3 2 2 4 2 2" xfId="9561" xr:uid="{00000000-0005-0000-0000-0000F11E0000}"/>
    <cellStyle name="Comma 2 3 3 2 2 4 3" xfId="9562" xr:uid="{00000000-0005-0000-0000-0000F21E0000}"/>
    <cellStyle name="Comma 2 3 3 2 2 5" xfId="9563" xr:uid="{00000000-0005-0000-0000-0000F31E0000}"/>
    <cellStyle name="Comma 2 3 3 2 2 5 2" xfId="9564" xr:uid="{00000000-0005-0000-0000-0000F41E0000}"/>
    <cellStyle name="Comma 2 3 3 2 2 6" xfId="9565" xr:uid="{00000000-0005-0000-0000-0000F51E0000}"/>
    <cellStyle name="Comma 2 3 3 2 3" xfId="9566" xr:uid="{00000000-0005-0000-0000-0000F61E0000}"/>
    <cellStyle name="Comma 2 3 3 2 3 2" xfId="9567" xr:uid="{00000000-0005-0000-0000-0000F71E0000}"/>
    <cellStyle name="Comma 2 3 3 2 3 2 2" xfId="9568" xr:uid="{00000000-0005-0000-0000-0000F81E0000}"/>
    <cellStyle name="Comma 2 3 3 2 3 2 2 2" xfId="9569" xr:uid="{00000000-0005-0000-0000-0000F91E0000}"/>
    <cellStyle name="Comma 2 3 3 2 3 2 3" xfId="9570" xr:uid="{00000000-0005-0000-0000-0000FA1E0000}"/>
    <cellStyle name="Comma 2 3 3 2 3 3" xfId="9571" xr:uid="{00000000-0005-0000-0000-0000FB1E0000}"/>
    <cellStyle name="Comma 2 3 3 2 3 3 2" xfId="9572" xr:uid="{00000000-0005-0000-0000-0000FC1E0000}"/>
    <cellStyle name="Comma 2 3 3 2 3 4" xfId="9573" xr:uid="{00000000-0005-0000-0000-0000FD1E0000}"/>
    <cellStyle name="Comma 2 3 3 2 4" xfId="9574" xr:uid="{00000000-0005-0000-0000-0000FE1E0000}"/>
    <cellStyle name="Comma 2 3 3 2 4 2" xfId="9575" xr:uid="{00000000-0005-0000-0000-0000FF1E0000}"/>
    <cellStyle name="Comma 2 3 3 2 4 2 2" xfId="9576" xr:uid="{00000000-0005-0000-0000-0000001F0000}"/>
    <cellStyle name="Comma 2 3 3 2 4 2 2 2" xfId="9577" xr:uid="{00000000-0005-0000-0000-0000011F0000}"/>
    <cellStyle name="Comma 2 3 3 2 4 2 3" xfId="9578" xr:uid="{00000000-0005-0000-0000-0000021F0000}"/>
    <cellStyle name="Comma 2 3 3 2 4 3" xfId="9579" xr:uid="{00000000-0005-0000-0000-0000031F0000}"/>
    <cellStyle name="Comma 2 3 3 2 4 3 2" xfId="9580" xr:uid="{00000000-0005-0000-0000-0000041F0000}"/>
    <cellStyle name="Comma 2 3 3 2 4 4" xfId="9581" xr:uid="{00000000-0005-0000-0000-0000051F0000}"/>
    <cellStyle name="Comma 2 3 3 2 5" xfId="9582" xr:uid="{00000000-0005-0000-0000-0000061F0000}"/>
    <cellStyle name="Comma 2 3 3 2 5 2" xfId="9583" xr:uid="{00000000-0005-0000-0000-0000071F0000}"/>
    <cellStyle name="Comma 2 3 3 2 5 2 2" xfId="9584" xr:uid="{00000000-0005-0000-0000-0000081F0000}"/>
    <cellStyle name="Comma 2 3 3 2 5 3" xfId="9585" xr:uid="{00000000-0005-0000-0000-0000091F0000}"/>
    <cellStyle name="Comma 2 3 3 2 6" xfId="9586" xr:uid="{00000000-0005-0000-0000-00000A1F0000}"/>
    <cellStyle name="Comma 2 3 3 2 6 2" xfId="9587" xr:uid="{00000000-0005-0000-0000-00000B1F0000}"/>
    <cellStyle name="Comma 2 3 3 3" xfId="9588" xr:uid="{00000000-0005-0000-0000-00000C1F0000}"/>
    <cellStyle name="Comma 2 3 3 3 2" xfId="9589" xr:uid="{00000000-0005-0000-0000-00000D1F0000}"/>
    <cellStyle name="Comma 2 3 3 3 2 2" xfId="9590" xr:uid="{00000000-0005-0000-0000-00000E1F0000}"/>
    <cellStyle name="Comma 2 3 3 3 2 2 2" xfId="9591" xr:uid="{00000000-0005-0000-0000-00000F1F0000}"/>
    <cellStyle name="Comma 2 3 3 3 2 2 2 2" xfId="9592" xr:uid="{00000000-0005-0000-0000-0000101F0000}"/>
    <cellStyle name="Comma 2 3 3 3 2 2 3" xfId="9593" xr:uid="{00000000-0005-0000-0000-0000111F0000}"/>
    <cellStyle name="Comma 2 3 3 3 2 3" xfId="9594" xr:uid="{00000000-0005-0000-0000-0000121F0000}"/>
    <cellStyle name="Comma 2 3 3 3 2 3 2" xfId="9595" xr:uid="{00000000-0005-0000-0000-0000131F0000}"/>
    <cellStyle name="Comma 2 3 3 3 2 4" xfId="9596" xr:uid="{00000000-0005-0000-0000-0000141F0000}"/>
    <cellStyle name="Comma 2 3 3 3 3" xfId="9597" xr:uid="{00000000-0005-0000-0000-0000151F0000}"/>
    <cellStyle name="Comma 2 3 3 3 3 2" xfId="9598" xr:uid="{00000000-0005-0000-0000-0000161F0000}"/>
    <cellStyle name="Comma 2 3 3 3 3 2 2" xfId="9599" xr:uid="{00000000-0005-0000-0000-0000171F0000}"/>
    <cellStyle name="Comma 2 3 3 3 3 2 2 2" xfId="9600" xr:uid="{00000000-0005-0000-0000-0000181F0000}"/>
    <cellStyle name="Comma 2 3 3 3 3 2 3" xfId="9601" xr:uid="{00000000-0005-0000-0000-0000191F0000}"/>
    <cellStyle name="Comma 2 3 3 3 3 3" xfId="9602" xr:uid="{00000000-0005-0000-0000-00001A1F0000}"/>
    <cellStyle name="Comma 2 3 3 3 3 3 2" xfId="9603" xr:uid="{00000000-0005-0000-0000-00001B1F0000}"/>
    <cellStyle name="Comma 2 3 3 3 3 4" xfId="9604" xr:uid="{00000000-0005-0000-0000-00001C1F0000}"/>
    <cellStyle name="Comma 2 3 3 3 4" xfId="9605" xr:uid="{00000000-0005-0000-0000-00001D1F0000}"/>
    <cellStyle name="Comma 2 3 3 3 4 2" xfId="9606" xr:uid="{00000000-0005-0000-0000-00001E1F0000}"/>
    <cellStyle name="Comma 2 3 3 3 4 2 2" xfId="9607" xr:uid="{00000000-0005-0000-0000-00001F1F0000}"/>
    <cellStyle name="Comma 2 3 3 3 4 3" xfId="9608" xr:uid="{00000000-0005-0000-0000-0000201F0000}"/>
    <cellStyle name="Comma 2 3 3 3 5" xfId="9609" xr:uid="{00000000-0005-0000-0000-0000211F0000}"/>
    <cellStyle name="Comma 2 3 3 3 5 2" xfId="9610" xr:uid="{00000000-0005-0000-0000-0000221F0000}"/>
    <cellStyle name="Comma 2 3 3 4" xfId="9611" xr:uid="{00000000-0005-0000-0000-0000231F0000}"/>
    <cellStyle name="Comma 2 3 3 4 2" xfId="9612" xr:uid="{00000000-0005-0000-0000-0000241F0000}"/>
    <cellStyle name="Comma 2 3 3 4 2 2" xfId="9613" xr:uid="{00000000-0005-0000-0000-0000251F0000}"/>
    <cellStyle name="Comma 2 3 3 4 2 2 2" xfId="9614" xr:uid="{00000000-0005-0000-0000-0000261F0000}"/>
    <cellStyle name="Comma 2 3 3 4 2 3" xfId="9615" xr:uid="{00000000-0005-0000-0000-0000271F0000}"/>
    <cellStyle name="Comma 2 3 3 4 3" xfId="9616" xr:uid="{00000000-0005-0000-0000-0000281F0000}"/>
    <cellStyle name="Comma 2 3 3 4 3 2" xfId="9617" xr:uid="{00000000-0005-0000-0000-0000291F0000}"/>
    <cellStyle name="Comma 2 3 3 4 4" xfId="9618" xr:uid="{00000000-0005-0000-0000-00002A1F0000}"/>
    <cellStyle name="Comma 2 3 3 5" xfId="9619" xr:uid="{00000000-0005-0000-0000-00002B1F0000}"/>
    <cellStyle name="Comma 2 3 3 5 2" xfId="9620" xr:uid="{00000000-0005-0000-0000-00002C1F0000}"/>
    <cellStyle name="Comma 2 3 3 5 2 2" xfId="9621" xr:uid="{00000000-0005-0000-0000-00002D1F0000}"/>
    <cellStyle name="Comma 2 3 3 5 2 2 2" xfId="9622" xr:uid="{00000000-0005-0000-0000-00002E1F0000}"/>
    <cellStyle name="Comma 2 3 3 5 2 3" xfId="9623" xr:uid="{00000000-0005-0000-0000-00002F1F0000}"/>
    <cellStyle name="Comma 2 3 3 5 3" xfId="9624" xr:uid="{00000000-0005-0000-0000-0000301F0000}"/>
    <cellStyle name="Comma 2 3 3 5 3 2" xfId="9625" xr:uid="{00000000-0005-0000-0000-0000311F0000}"/>
    <cellStyle name="Comma 2 3 3 5 4" xfId="9626" xr:uid="{00000000-0005-0000-0000-0000321F0000}"/>
    <cellStyle name="Comma 2 3 3 6" xfId="9627" xr:uid="{00000000-0005-0000-0000-0000331F0000}"/>
    <cellStyle name="Comma 2 3 3 6 2" xfId="9628" xr:uid="{00000000-0005-0000-0000-0000341F0000}"/>
    <cellStyle name="Comma 2 3 3 6 2 2" xfId="9629" xr:uid="{00000000-0005-0000-0000-0000351F0000}"/>
    <cellStyle name="Comma 2 3 3 6 3" xfId="9630" xr:uid="{00000000-0005-0000-0000-0000361F0000}"/>
    <cellStyle name="Comma 2 3 3 7" xfId="9631" xr:uid="{00000000-0005-0000-0000-0000371F0000}"/>
    <cellStyle name="Comma 2 3 3 7 2" xfId="9632" xr:uid="{00000000-0005-0000-0000-0000381F0000}"/>
    <cellStyle name="Comma 2 3 4" xfId="7171" xr:uid="{00000000-0005-0000-0000-0000391F0000}"/>
    <cellStyle name="Comma 2 3 4 2" xfId="9633" xr:uid="{00000000-0005-0000-0000-00003A1F0000}"/>
    <cellStyle name="Comma 2 3 4 2 2" xfId="9634" xr:uid="{00000000-0005-0000-0000-00003B1F0000}"/>
    <cellStyle name="Comma 2 3 4 2 2 2" xfId="9635" xr:uid="{00000000-0005-0000-0000-00003C1F0000}"/>
    <cellStyle name="Comma 2 3 4 2 2 2 2" xfId="9636" xr:uid="{00000000-0005-0000-0000-00003D1F0000}"/>
    <cellStyle name="Comma 2 3 4 2 2 2 2 2" xfId="9637" xr:uid="{00000000-0005-0000-0000-00003E1F0000}"/>
    <cellStyle name="Comma 2 3 4 2 2 2 2 2 2" xfId="9638" xr:uid="{00000000-0005-0000-0000-00003F1F0000}"/>
    <cellStyle name="Comma 2 3 4 2 2 2 2 3" xfId="9639" xr:uid="{00000000-0005-0000-0000-0000401F0000}"/>
    <cellStyle name="Comma 2 3 4 2 2 2 3" xfId="9640" xr:uid="{00000000-0005-0000-0000-0000411F0000}"/>
    <cellStyle name="Comma 2 3 4 2 2 2 3 2" xfId="9641" xr:uid="{00000000-0005-0000-0000-0000421F0000}"/>
    <cellStyle name="Comma 2 3 4 2 2 2 4" xfId="9642" xr:uid="{00000000-0005-0000-0000-0000431F0000}"/>
    <cellStyle name="Comma 2 3 4 2 2 3" xfId="9643" xr:uid="{00000000-0005-0000-0000-0000441F0000}"/>
    <cellStyle name="Comma 2 3 4 2 2 3 2" xfId="9644" xr:uid="{00000000-0005-0000-0000-0000451F0000}"/>
    <cellStyle name="Comma 2 3 4 2 2 3 2 2" xfId="9645" xr:uid="{00000000-0005-0000-0000-0000461F0000}"/>
    <cellStyle name="Comma 2 3 4 2 2 3 2 2 2" xfId="9646" xr:uid="{00000000-0005-0000-0000-0000471F0000}"/>
    <cellStyle name="Comma 2 3 4 2 2 3 2 3" xfId="9647" xr:uid="{00000000-0005-0000-0000-0000481F0000}"/>
    <cellStyle name="Comma 2 3 4 2 2 3 3" xfId="9648" xr:uid="{00000000-0005-0000-0000-0000491F0000}"/>
    <cellStyle name="Comma 2 3 4 2 2 3 3 2" xfId="9649" xr:uid="{00000000-0005-0000-0000-00004A1F0000}"/>
    <cellStyle name="Comma 2 3 4 2 2 3 4" xfId="9650" xr:uid="{00000000-0005-0000-0000-00004B1F0000}"/>
    <cellStyle name="Comma 2 3 4 2 2 4" xfId="9651" xr:uid="{00000000-0005-0000-0000-00004C1F0000}"/>
    <cellStyle name="Comma 2 3 4 2 2 4 2" xfId="9652" xr:uid="{00000000-0005-0000-0000-00004D1F0000}"/>
    <cellStyle name="Comma 2 3 4 2 2 4 2 2" xfId="9653" xr:uid="{00000000-0005-0000-0000-00004E1F0000}"/>
    <cellStyle name="Comma 2 3 4 2 2 4 3" xfId="9654" xr:uid="{00000000-0005-0000-0000-00004F1F0000}"/>
    <cellStyle name="Comma 2 3 4 2 2 5" xfId="9655" xr:uid="{00000000-0005-0000-0000-0000501F0000}"/>
    <cellStyle name="Comma 2 3 4 2 2 5 2" xfId="9656" xr:uid="{00000000-0005-0000-0000-0000511F0000}"/>
    <cellStyle name="Comma 2 3 4 2 2 6" xfId="9657" xr:uid="{00000000-0005-0000-0000-0000521F0000}"/>
    <cellStyle name="Comma 2 3 4 2 3" xfId="9658" xr:uid="{00000000-0005-0000-0000-0000531F0000}"/>
    <cellStyle name="Comma 2 3 4 2 3 2" xfId="9659" xr:uid="{00000000-0005-0000-0000-0000541F0000}"/>
    <cellStyle name="Comma 2 3 4 2 3 2 2" xfId="9660" xr:uid="{00000000-0005-0000-0000-0000551F0000}"/>
    <cellStyle name="Comma 2 3 4 2 3 2 2 2" xfId="9661" xr:uid="{00000000-0005-0000-0000-0000561F0000}"/>
    <cellStyle name="Comma 2 3 4 2 3 2 3" xfId="9662" xr:uid="{00000000-0005-0000-0000-0000571F0000}"/>
    <cellStyle name="Comma 2 3 4 2 3 3" xfId="9663" xr:uid="{00000000-0005-0000-0000-0000581F0000}"/>
    <cellStyle name="Comma 2 3 4 2 3 3 2" xfId="9664" xr:uid="{00000000-0005-0000-0000-0000591F0000}"/>
    <cellStyle name="Comma 2 3 4 2 3 4" xfId="9665" xr:uid="{00000000-0005-0000-0000-00005A1F0000}"/>
    <cellStyle name="Comma 2 3 4 2 4" xfId="9666" xr:uid="{00000000-0005-0000-0000-00005B1F0000}"/>
    <cellStyle name="Comma 2 3 4 2 4 2" xfId="9667" xr:uid="{00000000-0005-0000-0000-00005C1F0000}"/>
    <cellStyle name="Comma 2 3 4 2 4 2 2" xfId="9668" xr:uid="{00000000-0005-0000-0000-00005D1F0000}"/>
    <cellStyle name="Comma 2 3 4 2 4 2 2 2" xfId="9669" xr:uid="{00000000-0005-0000-0000-00005E1F0000}"/>
    <cellStyle name="Comma 2 3 4 2 4 2 3" xfId="9670" xr:uid="{00000000-0005-0000-0000-00005F1F0000}"/>
    <cellStyle name="Comma 2 3 4 2 4 3" xfId="9671" xr:uid="{00000000-0005-0000-0000-0000601F0000}"/>
    <cellStyle name="Comma 2 3 4 2 4 3 2" xfId="9672" xr:uid="{00000000-0005-0000-0000-0000611F0000}"/>
    <cellStyle name="Comma 2 3 4 2 4 4" xfId="9673" xr:uid="{00000000-0005-0000-0000-0000621F0000}"/>
    <cellStyle name="Comma 2 3 4 2 5" xfId="9674" xr:uid="{00000000-0005-0000-0000-0000631F0000}"/>
    <cellStyle name="Comma 2 3 4 2 5 2" xfId="9675" xr:uid="{00000000-0005-0000-0000-0000641F0000}"/>
    <cellStyle name="Comma 2 3 4 2 5 2 2" xfId="9676" xr:uid="{00000000-0005-0000-0000-0000651F0000}"/>
    <cellStyle name="Comma 2 3 4 2 5 3" xfId="9677" xr:uid="{00000000-0005-0000-0000-0000661F0000}"/>
    <cellStyle name="Comma 2 3 4 2 6" xfId="9678" xr:uid="{00000000-0005-0000-0000-0000671F0000}"/>
    <cellStyle name="Comma 2 3 4 2 6 2" xfId="9679" xr:uid="{00000000-0005-0000-0000-0000681F0000}"/>
    <cellStyle name="Comma 2 3 4 2 7" xfId="9680" xr:uid="{00000000-0005-0000-0000-0000691F0000}"/>
    <cellStyle name="Comma 2 3 4 3" xfId="9681" xr:uid="{00000000-0005-0000-0000-00006A1F0000}"/>
    <cellStyle name="Comma 2 3 4 3 2" xfId="9682" xr:uid="{00000000-0005-0000-0000-00006B1F0000}"/>
    <cellStyle name="Comma 2 3 4 3 2 2" xfId="9683" xr:uid="{00000000-0005-0000-0000-00006C1F0000}"/>
    <cellStyle name="Comma 2 3 4 3 2 2 2" xfId="9684" xr:uid="{00000000-0005-0000-0000-00006D1F0000}"/>
    <cellStyle name="Comma 2 3 4 3 2 2 2 2" xfId="9685" xr:uid="{00000000-0005-0000-0000-00006E1F0000}"/>
    <cellStyle name="Comma 2 3 4 3 2 2 3" xfId="9686" xr:uid="{00000000-0005-0000-0000-00006F1F0000}"/>
    <cellStyle name="Comma 2 3 4 3 2 3" xfId="9687" xr:uid="{00000000-0005-0000-0000-0000701F0000}"/>
    <cellStyle name="Comma 2 3 4 3 2 3 2" xfId="9688" xr:uid="{00000000-0005-0000-0000-0000711F0000}"/>
    <cellStyle name="Comma 2 3 4 3 2 4" xfId="9689" xr:uid="{00000000-0005-0000-0000-0000721F0000}"/>
    <cellStyle name="Comma 2 3 4 3 3" xfId="9690" xr:uid="{00000000-0005-0000-0000-0000731F0000}"/>
    <cellStyle name="Comma 2 3 4 3 3 2" xfId="9691" xr:uid="{00000000-0005-0000-0000-0000741F0000}"/>
    <cellStyle name="Comma 2 3 4 3 3 2 2" xfId="9692" xr:uid="{00000000-0005-0000-0000-0000751F0000}"/>
    <cellStyle name="Comma 2 3 4 3 3 2 2 2" xfId="9693" xr:uid="{00000000-0005-0000-0000-0000761F0000}"/>
    <cellStyle name="Comma 2 3 4 3 3 2 3" xfId="9694" xr:uid="{00000000-0005-0000-0000-0000771F0000}"/>
    <cellStyle name="Comma 2 3 4 3 3 3" xfId="9695" xr:uid="{00000000-0005-0000-0000-0000781F0000}"/>
    <cellStyle name="Comma 2 3 4 3 3 3 2" xfId="9696" xr:uid="{00000000-0005-0000-0000-0000791F0000}"/>
    <cellStyle name="Comma 2 3 4 3 3 4" xfId="9697" xr:uid="{00000000-0005-0000-0000-00007A1F0000}"/>
    <cellStyle name="Comma 2 3 4 3 4" xfId="9698" xr:uid="{00000000-0005-0000-0000-00007B1F0000}"/>
    <cellStyle name="Comma 2 3 4 3 4 2" xfId="9699" xr:uid="{00000000-0005-0000-0000-00007C1F0000}"/>
    <cellStyle name="Comma 2 3 4 3 4 2 2" xfId="9700" xr:uid="{00000000-0005-0000-0000-00007D1F0000}"/>
    <cellStyle name="Comma 2 3 4 3 4 3" xfId="9701" xr:uid="{00000000-0005-0000-0000-00007E1F0000}"/>
    <cellStyle name="Comma 2 3 4 3 5" xfId="9702" xr:uid="{00000000-0005-0000-0000-00007F1F0000}"/>
    <cellStyle name="Comma 2 3 4 3 5 2" xfId="9703" xr:uid="{00000000-0005-0000-0000-0000801F0000}"/>
    <cellStyle name="Comma 2 3 4 3 6" xfId="9704" xr:uid="{00000000-0005-0000-0000-0000811F0000}"/>
    <cellStyle name="Comma 2 3 4 4" xfId="9705" xr:uid="{00000000-0005-0000-0000-0000821F0000}"/>
    <cellStyle name="Comma 2 3 4 4 2" xfId="9706" xr:uid="{00000000-0005-0000-0000-0000831F0000}"/>
    <cellStyle name="Comma 2 3 4 4 2 2" xfId="9707" xr:uid="{00000000-0005-0000-0000-0000841F0000}"/>
    <cellStyle name="Comma 2 3 4 4 2 2 2" xfId="9708" xr:uid="{00000000-0005-0000-0000-0000851F0000}"/>
    <cellStyle name="Comma 2 3 4 4 2 3" xfId="9709" xr:uid="{00000000-0005-0000-0000-0000861F0000}"/>
    <cellStyle name="Comma 2 3 4 4 3" xfId="9710" xr:uid="{00000000-0005-0000-0000-0000871F0000}"/>
    <cellStyle name="Comma 2 3 4 4 3 2" xfId="9711" xr:uid="{00000000-0005-0000-0000-0000881F0000}"/>
    <cellStyle name="Comma 2 3 4 4 4" xfId="9712" xr:uid="{00000000-0005-0000-0000-0000891F0000}"/>
    <cellStyle name="Comma 2 3 4 5" xfId="9713" xr:uid="{00000000-0005-0000-0000-00008A1F0000}"/>
    <cellStyle name="Comma 2 3 4 5 2" xfId="9714" xr:uid="{00000000-0005-0000-0000-00008B1F0000}"/>
    <cellStyle name="Comma 2 3 4 5 2 2" xfId="9715" xr:uid="{00000000-0005-0000-0000-00008C1F0000}"/>
    <cellStyle name="Comma 2 3 4 5 2 2 2" xfId="9716" xr:uid="{00000000-0005-0000-0000-00008D1F0000}"/>
    <cellStyle name="Comma 2 3 4 5 2 3" xfId="9717" xr:uid="{00000000-0005-0000-0000-00008E1F0000}"/>
    <cellStyle name="Comma 2 3 4 5 3" xfId="9718" xr:uid="{00000000-0005-0000-0000-00008F1F0000}"/>
    <cellStyle name="Comma 2 3 4 5 3 2" xfId="9719" xr:uid="{00000000-0005-0000-0000-0000901F0000}"/>
    <cellStyle name="Comma 2 3 4 5 4" xfId="9720" xr:uid="{00000000-0005-0000-0000-0000911F0000}"/>
    <cellStyle name="Comma 2 3 4 6" xfId="9721" xr:uid="{00000000-0005-0000-0000-0000921F0000}"/>
    <cellStyle name="Comma 2 3 4 6 2" xfId="9722" xr:uid="{00000000-0005-0000-0000-0000931F0000}"/>
    <cellStyle name="Comma 2 3 4 6 2 2" xfId="9723" xr:uid="{00000000-0005-0000-0000-0000941F0000}"/>
    <cellStyle name="Comma 2 3 4 6 3" xfId="9724" xr:uid="{00000000-0005-0000-0000-0000951F0000}"/>
    <cellStyle name="Comma 2 3 4 7" xfId="9725" xr:uid="{00000000-0005-0000-0000-0000961F0000}"/>
    <cellStyle name="Comma 2 3 4 7 2" xfId="9726" xr:uid="{00000000-0005-0000-0000-0000971F0000}"/>
    <cellStyle name="Comma 2 3 5" xfId="7172" xr:uid="{00000000-0005-0000-0000-0000981F0000}"/>
    <cellStyle name="Comma 2 3 5 2" xfId="9727" xr:uid="{00000000-0005-0000-0000-0000991F0000}"/>
    <cellStyle name="Comma 2 3 5 2 2" xfId="9728" xr:uid="{00000000-0005-0000-0000-00009A1F0000}"/>
    <cellStyle name="Comma 2 3 5 2 2 2" xfId="9729" xr:uid="{00000000-0005-0000-0000-00009B1F0000}"/>
    <cellStyle name="Comma 2 3 5 2 2 2 2" xfId="9730" xr:uid="{00000000-0005-0000-0000-00009C1F0000}"/>
    <cellStyle name="Comma 2 3 5 2 2 2 2 2" xfId="9731" xr:uid="{00000000-0005-0000-0000-00009D1F0000}"/>
    <cellStyle name="Comma 2 3 5 2 2 2 2 2 2" xfId="9732" xr:uid="{00000000-0005-0000-0000-00009E1F0000}"/>
    <cellStyle name="Comma 2 3 5 2 2 2 2 3" xfId="9733" xr:uid="{00000000-0005-0000-0000-00009F1F0000}"/>
    <cellStyle name="Comma 2 3 5 2 2 2 3" xfId="9734" xr:uid="{00000000-0005-0000-0000-0000A01F0000}"/>
    <cellStyle name="Comma 2 3 5 2 2 2 3 2" xfId="9735" xr:uid="{00000000-0005-0000-0000-0000A11F0000}"/>
    <cellStyle name="Comma 2 3 5 2 2 2 4" xfId="9736" xr:uid="{00000000-0005-0000-0000-0000A21F0000}"/>
    <cellStyle name="Comma 2 3 5 2 2 3" xfId="9737" xr:uid="{00000000-0005-0000-0000-0000A31F0000}"/>
    <cellStyle name="Comma 2 3 5 2 2 3 2" xfId="9738" xr:uid="{00000000-0005-0000-0000-0000A41F0000}"/>
    <cellStyle name="Comma 2 3 5 2 2 3 2 2" xfId="9739" xr:uid="{00000000-0005-0000-0000-0000A51F0000}"/>
    <cellStyle name="Comma 2 3 5 2 2 3 2 2 2" xfId="9740" xr:uid="{00000000-0005-0000-0000-0000A61F0000}"/>
    <cellStyle name="Comma 2 3 5 2 2 3 2 3" xfId="9741" xr:uid="{00000000-0005-0000-0000-0000A71F0000}"/>
    <cellStyle name="Comma 2 3 5 2 2 3 3" xfId="9742" xr:uid="{00000000-0005-0000-0000-0000A81F0000}"/>
    <cellStyle name="Comma 2 3 5 2 2 3 3 2" xfId="9743" xr:uid="{00000000-0005-0000-0000-0000A91F0000}"/>
    <cellStyle name="Comma 2 3 5 2 2 3 4" xfId="9744" xr:uid="{00000000-0005-0000-0000-0000AA1F0000}"/>
    <cellStyle name="Comma 2 3 5 2 2 4" xfId="9745" xr:uid="{00000000-0005-0000-0000-0000AB1F0000}"/>
    <cellStyle name="Comma 2 3 5 2 2 4 2" xfId="9746" xr:uid="{00000000-0005-0000-0000-0000AC1F0000}"/>
    <cellStyle name="Comma 2 3 5 2 2 4 2 2" xfId="9747" xr:uid="{00000000-0005-0000-0000-0000AD1F0000}"/>
    <cellStyle name="Comma 2 3 5 2 2 4 3" xfId="9748" xr:uid="{00000000-0005-0000-0000-0000AE1F0000}"/>
    <cellStyle name="Comma 2 3 5 2 2 5" xfId="9749" xr:uid="{00000000-0005-0000-0000-0000AF1F0000}"/>
    <cellStyle name="Comma 2 3 5 2 2 5 2" xfId="9750" xr:uid="{00000000-0005-0000-0000-0000B01F0000}"/>
    <cellStyle name="Comma 2 3 5 2 2 6" xfId="9751" xr:uid="{00000000-0005-0000-0000-0000B11F0000}"/>
    <cellStyle name="Comma 2 3 5 2 3" xfId="9752" xr:uid="{00000000-0005-0000-0000-0000B21F0000}"/>
    <cellStyle name="Comma 2 3 5 2 3 2" xfId="9753" xr:uid="{00000000-0005-0000-0000-0000B31F0000}"/>
    <cellStyle name="Comma 2 3 5 2 3 2 2" xfId="9754" xr:uid="{00000000-0005-0000-0000-0000B41F0000}"/>
    <cellStyle name="Comma 2 3 5 2 3 2 2 2" xfId="9755" xr:uid="{00000000-0005-0000-0000-0000B51F0000}"/>
    <cellStyle name="Comma 2 3 5 2 3 2 3" xfId="9756" xr:uid="{00000000-0005-0000-0000-0000B61F0000}"/>
    <cellStyle name="Comma 2 3 5 2 3 3" xfId="9757" xr:uid="{00000000-0005-0000-0000-0000B71F0000}"/>
    <cellStyle name="Comma 2 3 5 2 3 3 2" xfId="9758" xr:uid="{00000000-0005-0000-0000-0000B81F0000}"/>
    <cellStyle name="Comma 2 3 5 2 3 4" xfId="9759" xr:uid="{00000000-0005-0000-0000-0000B91F0000}"/>
    <cellStyle name="Comma 2 3 5 2 4" xfId="9760" xr:uid="{00000000-0005-0000-0000-0000BA1F0000}"/>
    <cellStyle name="Comma 2 3 5 2 4 2" xfId="9761" xr:uid="{00000000-0005-0000-0000-0000BB1F0000}"/>
    <cellStyle name="Comma 2 3 5 2 4 2 2" xfId="9762" xr:uid="{00000000-0005-0000-0000-0000BC1F0000}"/>
    <cellStyle name="Comma 2 3 5 2 4 2 2 2" xfId="9763" xr:uid="{00000000-0005-0000-0000-0000BD1F0000}"/>
    <cellStyle name="Comma 2 3 5 2 4 2 3" xfId="9764" xr:uid="{00000000-0005-0000-0000-0000BE1F0000}"/>
    <cellStyle name="Comma 2 3 5 2 4 3" xfId="9765" xr:uid="{00000000-0005-0000-0000-0000BF1F0000}"/>
    <cellStyle name="Comma 2 3 5 2 4 3 2" xfId="9766" xr:uid="{00000000-0005-0000-0000-0000C01F0000}"/>
    <cellStyle name="Comma 2 3 5 2 4 4" xfId="9767" xr:uid="{00000000-0005-0000-0000-0000C11F0000}"/>
    <cellStyle name="Comma 2 3 5 2 5" xfId="9768" xr:uid="{00000000-0005-0000-0000-0000C21F0000}"/>
    <cellStyle name="Comma 2 3 5 2 5 2" xfId="9769" xr:uid="{00000000-0005-0000-0000-0000C31F0000}"/>
    <cellStyle name="Comma 2 3 5 2 5 2 2" xfId="9770" xr:uid="{00000000-0005-0000-0000-0000C41F0000}"/>
    <cellStyle name="Comma 2 3 5 2 5 3" xfId="9771" xr:uid="{00000000-0005-0000-0000-0000C51F0000}"/>
    <cellStyle name="Comma 2 3 5 2 6" xfId="9772" xr:uid="{00000000-0005-0000-0000-0000C61F0000}"/>
    <cellStyle name="Comma 2 3 5 2 6 2" xfId="9773" xr:uid="{00000000-0005-0000-0000-0000C71F0000}"/>
    <cellStyle name="Comma 2 3 5 2 7" xfId="9774" xr:uid="{00000000-0005-0000-0000-0000C81F0000}"/>
    <cellStyle name="Comma 2 3 5 3" xfId="9775" xr:uid="{00000000-0005-0000-0000-0000C91F0000}"/>
    <cellStyle name="Comma 2 3 5 3 2" xfId="9776" xr:uid="{00000000-0005-0000-0000-0000CA1F0000}"/>
    <cellStyle name="Comma 2 3 5 3 2 2" xfId="9777" xr:uid="{00000000-0005-0000-0000-0000CB1F0000}"/>
    <cellStyle name="Comma 2 3 5 3 2 2 2" xfId="9778" xr:uid="{00000000-0005-0000-0000-0000CC1F0000}"/>
    <cellStyle name="Comma 2 3 5 3 2 2 2 2" xfId="9779" xr:uid="{00000000-0005-0000-0000-0000CD1F0000}"/>
    <cellStyle name="Comma 2 3 5 3 2 2 3" xfId="9780" xr:uid="{00000000-0005-0000-0000-0000CE1F0000}"/>
    <cellStyle name="Comma 2 3 5 3 2 3" xfId="9781" xr:uid="{00000000-0005-0000-0000-0000CF1F0000}"/>
    <cellStyle name="Comma 2 3 5 3 2 3 2" xfId="9782" xr:uid="{00000000-0005-0000-0000-0000D01F0000}"/>
    <cellStyle name="Comma 2 3 5 3 2 4" xfId="9783" xr:uid="{00000000-0005-0000-0000-0000D11F0000}"/>
    <cellStyle name="Comma 2 3 5 3 3" xfId="9784" xr:uid="{00000000-0005-0000-0000-0000D21F0000}"/>
    <cellStyle name="Comma 2 3 5 3 3 2" xfId="9785" xr:uid="{00000000-0005-0000-0000-0000D31F0000}"/>
    <cellStyle name="Comma 2 3 5 3 3 2 2" xfId="9786" xr:uid="{00000000-0005-0000-0000-0000D41F0000}"/>
    <cellStyle name="Comma 2 3 5 3 3 2 2 2" xfId="9787" xr:uid="{00000000-0005-0000-0000-0000D51F0000}"/>
    <cellStyle name="Comma 2 3 5 3 3 2 3" xfId="9788" xr:uid="{00000000-0005-0000-0000-0000D61F0000}"/>
    <cellStyle name="Comma 2 3 5 3 3 3" xfId="9789" xr:uid="{00000000-0005-0000-0000-0000D71F0000}"/>
    <cellStyle name="Comma 2 3 5 3 3 3 2" xfId="9790" xr:uid="{00000000-0005-0000-0000-0000D81F0000}"/>
    <cellStyle name="Comma 2 3 5 3 3 4" xfId="9791" xr:uid="{00000000-0005-0000-0000-0000D91F0000}"/>
    <cellStyle name="Comma 2 3 5 3 4" xfId="9792" xr:uid="{00000000-0005-0000-0000-0000DA1F0000}"/>
    <cellStyle name="Comma 2 3 5 3 4 2" xfId="9793" xr:uid="{00000000-0005-0000-0000-0000DB1F0000}"/>
    <cellStyle name="Comma 2 3 5 3 4 2 2" xfId="9794" xr:uid="{00000000-0005-0000-0000-0000DC1F0000}"/>
    <cellStyle name="Comma 2 3 5 3 4 3" xfId="9795" xr:uid="{00000000-0005-0000-0000-0000DD1F0000}"/>
    <cellStyle name="Comma 2 3 5 3 5" xfId="9796" xr:uid="{00000000-0005-0000-0000-0000DE1F0000}"/>
    <cellStyle name="Comma 2 3 5 3 5 2" xfId="9797" xr:uid="{00000000-0005-0000-0000-0000DF1F0000}"/>
    <cellStyle name="Comma 2 3 5 3 6" xfId="9798" xr:uid="{00000000-0005-0000-0000-0000E01F0000}"/>
    <cellStyle name="Comma 2 3 5 4" xfId="9799" xr:uid="{00000000-0005-0000-0000-0000E11F0000}"/>
    <cellStyle name="Comma 2 3 5 4 2" xfId="9800" xr:uid="{00000000-0005-0000-0000-0000E21F0000}"/>
    <cellStyle name="Comma 2 3 5 4 2 2" xfId="9801" xr:uid="{00000000-0005-0000-0000-0000E31F0000}"/>
    <cellStyle name="Comma 2 3 5 4 2 2 2" xfId="9802" xr:uid="{00000000-0005-0000-0000-0000E41F0000}"/>
    <cellStyle name="Comma 2 3 5 4 2 3" xfId="9803" xr:uid="{00000000-0005-0000-0000-0000E51F0000}"/>
    <cellStyle name="Comma 2 3 5 4 3" xfId="9804" xr:uid="{00000000-0005-0000-0000-0000E61F0000}"/>
    <cellStyle name="Comma 2 3 5 4 3 2" xfId="9805" xr:uid="{00000000-0005-0000-0000-0000E71F0000}"/>
    <cellStyle name="Comma 2 3 5 4 4" xfId="9806" xr:uid="{00000000-0005-0000-0000-0000E81F0000}"/>
    <cellStyle name="Comma 2 3 5 5" xfId="9807" xr:uid="{00000000-0005-0000-0000-0000E91F0000}"/>
    <cellStyle name="Comma 2 3 5 5 2" xfId="9808" xr:uid="{00000000-0005-0000-0000-0000EA1F0000}"/>
    <cellStyle name="Comma 2 3 5 5 2 2" xfId="9809" xr:uid="{00000000-0005-0000-0000-0000EB1F0000}"/>
    <cellStyle name="Comma 2 3 5 5 2 2 2" xfId="9810" xr:uid="{00000000-0005-0000-0000-0000EC1F0000}"/>
    <cellStyle name="Comma 2 3 5 5 2 3" xfId="9811" xr:uid="{00000000-0005-0000-0000-0000ED1F0000}"/>
    <cellStyle name="Comma 2 3 5 5 3" xfId="9812" xr:uid="{00000000-0005-0000-0000-0000EE1F0000}"/>
    <cellStyle name="Comma 2 3 5 5 3 2" xfId="9813" xr:uid="{00000000-0005-0000-0000-0000EF1F0000}"/>
    <cellStyle name="Comma 2 3 5 5 4" xfId="9814" xr:uid="{00000000-0005-0000-0000-0000F01F0000}"/>
    <cellStyle name="Comma 2 3 5 6" xfId="9815" xr:uid="{00000000-0005-0000-0000-0000F11F0000}"/>
    <cellStyle name="Comma 2 3 5 6 2" xfId="9816" xr:uid="{00000000-0005-0000-0000-0000F21F0000}"/>
    <cellStyle name="Comma 2 3 5 6 2 2" xfId="9817" xr:uid="{00000000-0005-0000-0000-0000F31F0000}"/>
    <cellStyle name="Comma 2 3 5 6 3" xfId="9818" xr:uid="{00000000-0005-0000-0000-0000F41F0000}"/>
    <cellStyle name="Comma 2 3 5 7" xfId="9819" xr:uid="{00000000-0005-0000-0000-0000F51F0000}"/>
    <cellStyle name="Comma 2 3 5 7 2" xfId="9820" xr:uid="{00000000-0005-0000-0000-0000F61F0000}"/>
    <cellStyle name="Comma 2 3 6" xfId="7173" xr:uid="{00000000-0005-0000-0000-0000F71F0000}"/>
    <cellStyle name="Comma 2 3 6 2" xfId="9821" xr:uid="{00000000-0005-0000-0000-0000F81F0000}"/>
    <cellStyle name="Comma 2 3 6 2 2" xfId="9822" xr:uid="{00000000-0005-0000-0000-0000F91F0000}"/>
    <cellStyle name="Comma 2 3 6 2 2 2" xfId="9823" xr:uid="{00000000-0005-0000-0000-0000FA1F0000}"/>
    <cellStyle name="Comma 2 3 6 2 2 2 2" xfId="9824" xr:uid="{00000000-0005-0000-0000-0000FB1F0000}"/>
    <cellStyle name="Comma 2 3 6 2 2 2 2 2" xfId="9825" xr:uid="{00000000-0005-0000-0000-0000FC1F0000}"/>
    <cellStyle name="Comma 2 3 6 2 2 2 2 2 2" xfId="9826" xr:uid="{00000000-0005-0000-0000-0000FD1F0000}"/>
    <cellStyle name="Comma 2 3 6 2 2 2 2 3" xfId="9827" xr:uid="{00000000-0005-0000-0000-0000FE1F0000}"/>
    <cellStyle name="Comma 2 3 6 2 2 2 3" xfId="9828" xr:uid="{00000000-0005-0000-0000-0000FF1F0000}"/>
    <cellStyle name="Comma 2 3 6 2 2 2 3 2" xfId="9829" xr:uid="{00000000-0005-0000-0000-000000200000}"/>
    <cellStyle name="Comma 2 3 6 2 2 2 4" xfId="9830" xr:uid="{00000000-0005-0000-0000-000001200000}"/>
    <cellStyle name="Comma 2 3 6 2 2 3" xfId="9831" xr:uid="{00000000-0005-0000-0000-000002200000}"/>
    <cellStyle name="Comma 2 3 6 2 2 3 2" xfId="9832" xr:uid="{00000000-0005-0000-0000-000003200000}"/>
    <cellStyle name="Comma 2 3 6 2 2 3 2 2" xfId="9833" xr:uid="{00000000-0005-0000-0000-000004200000}"/>
    <cellStyle name="Comma 2 3 6 2 2 3 2 2 2" xfId="9834" xr:uid="{00000000-0005-0000-0000-000005200000}"/>
    <cellStyle name="Comma 2 3 6 2 2 3 2 3" xfId="9835" xr:uid="{00000000-0005-0000-0000-000006200000}"/>
    <cellStyle name="Comma 2 3 6 2 2 3 3" xfId="9836" xr:uid="{00000000-0005-0000-0000-000007200000}"/>
    <cellStyle name="Comma 2 3 6 2 2 3 3 2" xfId="9837" xr:uid="{00000000-0005-0000-0000-000008200000}"/>
    <cellStyle name="Comma 2 3 6 2 2 3 4" xfId="9838" xr:uid="{00000000-0005-0000-0000-000009200000}"/>
    <cellStyle name="Comma 2 3 6 2 2 4" xfId="9839" xr:uid="{00000000-0005-0000-0000-00000A200000}"/>
    <cellStyle name="Comma 2 3 6 2 2 4 2" xfId="9840" xr:uid="{00000000-0005-0000-0000-00000B200000}"/>
    <cellStyle name="Comma 2 3 6 2 2 4 2 2" xfId="9841" xr:uid="{00000000-0005-0000-0000-00000C200000}"/>
    <cellStyle name="Comma 2 3 6 2 2 4 3" xfId="9842" xr:uid="{00000000-0005-0000-0000-00000D200000}"/>
    <cellStyle name="Comma 2 3 6 2 2 5" xfId="9843" xr:uid="{00000000-0005-0000-0000-00000E200000}"/>
    <cellStyle name="Comma 2 3 6 2 2 5 2" xfId="9844" xr:uid="{00000000-0005-0000-0000-00000F200000}"/>
    <cellStyle name="Comma 2 3 6 2 2 6" xfId="9845" xr:uid="{00000000-0005-0000-0000-000010200000}"/>
    <cellStyle name="Comma 2 3 6 2 3" xfId="9846" xr:uid="{00000000-0005-0000-0000-000011200000}"/>
    <cellStyle name="Comma 2 3 6 2 3 2" xfId="9847" xr:uid="{00000000-0005-0000-0000-000012200000}"/>
    <cellStyle name="Comma 2 3 6 2 3 2 2" xfId="9848" xr:uid="{00000000-0005-0000-0000-000013200000}"/>
    <cellStyle name="Comma 2 3 6 2 3 2 2 2" xfId="9849" xr:uid="{00000000-0005-0000-0000-000014200000}"/>
    <cellStyle name="Comma 2 3 6 2 3 2 3" xfId="9850" xr:uid="{00000000-0005-0000-0000-000015200000}"/>
    <cellStyle name="Comma 2 3 6 2 3 3" xfId="9851" xr:uid="{00000000-0005-0000-0000-000016200000}"/>
    <cellStyle name="Comma 2 3 6 2 3 3 2" xfId="9852" xr:uid="{00000000-0005-0000-0000-000017200000}"/>
    <cellStyle name="Comma 2 3 6 2 3 4" xfId="9853" xr:uid="{00000000-0005-0000-0000-000018200000}"/>
    <cellStyle name="Comma 2 3 6 2 4" xfId="9854" xr:uid="{00000000-0005-0000-0000-000019200000}"/>
    <cellStyle name="Comma 2 3 6 2 4 2" xfId="9855" xr:uid="{00000000-0005-0000-0000-00001A200000}"/>
    <cellStyle name="Comma 2 3 6 2 4 2 2" xfId="9856" xr:uid="{00000000-0005-0000-0000-00001B200000}"/>
    <cellStyle name="Comma 2 3 6 2 4 2 2 2" xfId="9857" xr:uid="{00000000-0005-0000-0000-00001C200000}"/>
    <cellStyle name="Comma 2 3 6 2 4 2 3" xfId="9858" xr:uid="{00000000-0005-0000-0000-00001D200000}"/>
    <cellStyle name="Comma 2 3 6 2 4 3" xfId="9859" xr:uid="{00000000-0005-0000-0000-00001E200000}"/>
    <cellStyle name="Comma 2 3 6 2 4 3 2" xfId="9860" xr:uid="{00000000-0005-0000-0000-00001F200000}"/>
    <cellStyle name="Comma 2 3 6 2 4 4" xfId="9861" xr:uid="{00000000-0005-0000-0000-000020200000}"/>
    <cellStyle name="Comma 2 3 6 2 5" xfId="9862" xr:uid="{00000000-0005-0000-0000-000021200000}"/>
    <cellStyle name="Comma 2 3 6 2 5 2" xfId="9863" xr:uid="{00000000-0005-0000-0000-000022200000}"/>
    <cellStyle name="Comma 2 3 6 2 5 2 2" xfId="9864" xr:uid="{00000000-0005-0000-0000-000023200000}"/>
    <cellStyle name="Comma 2 3 6 2 5 3" xfId="9865" xr:uid="{00000000-0005-0000-0000-000024200000}"/>
    <cellStyle name="Comma 2 3 6 2 6" xfId="9866" xr:uid="{00000000-0005-0000-0000-000025200000}"/>
    <cellStyle name="Comma 2 3 6 2 6 2" xfId="9867" xr:uid="{00000000-0005-0000-0000-000026200000}"/>
    <cellStyle name="Comma 2 3 6 2 7" xfId="9868" xr:uid="{00000000-0005-0000-0000-000027200000}"/>
    <cellStyle name="Comma 2 3 6 3" xfId="9869" xr:uid="{00000000-0005-0000-0000-000028200000}"/>
    <cellStyle name="Comma 2 3 6 3 2" xfId="9870" xr:uid="{00000000-0005-0000-0000-000029200000}"/>
    <cellStyle name="Comma 2 3 6 3 2 2" xfId="9871" xr:uid="{00000000-0005-0000-0000-00002A200000}"/>
    <cellStyle name="Comma 2 3 6 3 2 2 2" xfId="9872" xr:uid="{00000000-0005-0000-0000-00002B200000}"/>
    <cellStyle name="Comma 2 3 6 3 2 2 2 2" xfId="9873" xr:uid="{00000000-0005-0000-0000-00002C200000}"/>
    <cellStyle name="Comma 2 3 6 3 2 2 3" xfId="9874" xr:uid="{00000000-0005-0000-0000-00002D200000}"/>
    <cellStyle name="Comma 2 3 6 3 2 3" xfId="9875" xr:uid="{00000000-0005-0000-0000-00002E200000}"/>
    <cellStyle name="Comma 2 3 6 3 2 3 2" xfId="9876" xr:uid="{00000000-0005-0000-0000-00002F200000}"/>
    <cellStyle name="Comma 2 3 6 3 2 4" xfId="9877" xr:uid="{00000000-0005-0000-0000-000030200000}"/>
    <cellStyle name="Comma 2 3 6 3 3" xfId="9878" xr:uid="{00000000-0005-0000-0000-000031200000}"/>
    <cellStyle name="Comma 2 3 6 3 3 2" xfId="9879" xr:uid="{00000000-0005-0000-0000-000032200000}"/>
    <cellStyle name="Comma 2 3 6 3 3 2 2" xfId="9880" xr:uid="{00000000-0005-0000-0000-000033200000}"/>
    <cellStyle name="Comma 2 3 6 3 3 2 2 2" xfId="9881" xr:uid="{00000000-0005-0000-0000-000034200000}"/>
    <cellStyle name="Comma 2 3 6 3 3 2 3" xfId="9882" xr:uid="{00000000-0005-0000-0000-000035200000}"/>
    <cellStyle name="Comma 2 3 6 3 3 3" xfId="9883" xr:uid="{00000000-0005-0000-0000-000036200000}"/>
    <cellStyle name="Comma 2 3 6 3 3 3 2" xfId="9884" xr:uid="{00000000-0005-0000-0000-000037200000}"/>
    <cellStyle name="Comma 2 3 6 3 3 4" xfId="9885" xr:uid="{00000000-0005-0000-0000-000038200000}"/>
    <cellStyle name="Comma 2 3 6 3 4" xfId="9886" xr:uid="{00000000-0005-0000-0000-000039200000}"/>
    <cellStyle name="Comma 2 3 6 3 4 2" xfId="9887" xr:uid="{00000000-0005-0000-0000-00003A200000}"/>
    <cellStyle name="Comma 2 3 6 3 4 2 2" xfId="9888" xr:uid="{00000000-0005-0000-0000-00003B200000}"/>
    <cellStyle name="Comma 2 3 6 3 4 3" xfId="9889" xr:uid="{00000000-0005-0000-0000-00003C200000}"/>
    <cellStyle name="Comma 2 3 6 3 5" xfId="9890" xr:uid="{00000000-0005-0000-0000-00003D200000}"/>
    <cellStyle name="Comma 2 3 6 3 5 2" xfId="9891" xr:uid="{00000000-0005-0000-0000-00003E200000}"/>
    <cellStyle name="Comma 2 3 6 3 6" xfId="9892" xr:uid="{00000000-0005-0000-0000-00003F200000}"/>
    <cellStyle name="Comma 2 3 6 4" xfId="9893" xr:uid="{00000000-0005-0000-0000-000040200000}"/>
    <cellStyle name="Comma 2 3 6 4 2" xfId="9894" xr:uid="{00000000-0005-0000-0000-000041200000}"/>
    <cellStyle name="Comma 2 3 6 4 2 2" xfId="9895" xr:uid="{00000000-0005-0000-0000-000042200000}"/>
    <cellStyle name="Comma 2 3 6 4 2 2 2" xfId="9896" xr:uid="{00000000-0005-0000-0000-000043200000}"/>
    <cellStyle name="Comma 2 3 6 4 2 3" xfId="9897" xr:uid="{00000000-0005-0000-0000-000044200000}"/>
    <cellStyle name="Comma 2 3 6 4 3" xfId="9898" xr:uid="{00000000-0005-0000-0000-000045200000}"/>
    <cellStyle name="Comma 2 3 6 4 3 2" xfId="9899" xr:uid="{00000000-0005-0000-0000-000046200000}"/>
    <cellStyle name="Comma 2 3 6 4 4" xfId="9900" xr:uid="{00000000-0005-0000-0000-000047200000}"/>
    <cellStyle name="Comma 2 3 6 5" xfId="9901" xr:uid="{00000000-0005-0000-0000-000048200000}"/>
    <cellStyle name="Comma 2 3 6 5 2" xfId="9902" xr:uid="{00000000-0005-0000-0000-000049200000}"/>
    <cellStyle name="Comma 2 3 6 5 2 2" xfId="9903" xr:uid="{00000000-0005-0000-0000-00004A200000}"/>
    <cellStyle name="Comma 2 3 6 5 2 2 2" xfId="9904" xr:uid="{00000000-0005-0000-0000-00004B200000}"/>
    <cellStyle name="Comma 2 3 6 5 2 3" xfId="9905" xr:uid="{00000000-0005-0000-0000-00004C200000}"/>
    <cellStyle name="Comma 2 3 6 5 3" xfId="9906" xr:uid="{00000000-0005-0000-0000-00004D200000}"/>
    <cellStyle name="Comma 2 3 6 5 3 2" xfId="9907" xr:uid="{00000000-0005-0000-0000-00004E200000}"/>
    <cellStyle name="Comma 2 3 6 5 4" xfId="9908" xr:uid="{00000000-0005-0000-0000-00004F200000}"/>
    <cellStyle name="Comma 2 3 6 6" xfId="9909" xr:uid="{00000000-0005-0000-0000-000050200000}"/>
    <cellStyle name="Comma 2 3 6 6 2" xfId="9910" xr:uid="{00000000-0005-0000-0000-000051200000}"/>
    <cellStyle name="Comma 2 3 6 6 2 2" xfId="9911" xr:uid="{00000000-0005-0000-0000-000052200000}"/>
    <cellStyle name="Comma 2 3 6 6 3" xfId="9912" xr:uid="{00000000-0005-0000-0000-000053200000}"/>
    <cellStyle name="Comma 2 3 6 7" xfId="9913" xr:uid="{00000000-0005-0000-0000-000054200000}"/>
    <cellStyle name="Comma 2 3 6 7 2" xfId="9914" xr:uid="{00000000-0005-0000-0000-000055200000}"/>
    <cellStyle name="Comma 2 3 7" xfId="7174" xr:uid="{00000000-0005-0000-0000-000056200000}"/>
    <cellStyle name="Comma 2 3 8" xfId="7175" xr:uid="{00000000-0005-0000-0000-000057200000}"/>
    <cellStyle name="Comma 2 3 8 2" xfId="9915" xr:uid="{00000000-0005-0000-0000-000058200000}"/>
    <cellStyle name="Comma 2 3 8 2 2" xfId="9916" xr:uid="{00000000-0005-0000-0000-000059200000}"/>
    <cellStyle name="Comma 2 3 8 2 2 2" xfId="9917" xr:uid="{00000000-0005-0000-0000-00005A200000}"/>
    <cellStyle name="Comma 2 3 8 2 2 2 2" xfId="9918" xr:uid="{00000000-0005-0000-0000-00005B200000}"/>
    <cellStyle name="Comma 2 3 8 2 2 2 2 2" xfId="9919" xr:uid="{00000000-0005-0000-0000-00005C200000}"/>
    <cellStyle name="Comma 2 3 8 2 2 2 3" xfId="9920" xr:uid="{00000000-0005-0000-0000-00005D200000}"/>
    <cellStyle name="Comma 2 3 8 2 2 3" xfId="9921" xr:uid="{00000000-0005-0000-0000-00005E200000}"/>
    <cellStyle name="Comma 2 3 8 2 2 3 2" xfId="9922" xr:uid="{00000000-0005-0000-0000-00005F200000}"/>
    <cellStyle name="Comma 2 3 8 2 2 4" xfId="9923" xr:uid="{00000000-0005-0000-0000-000060200000}"/>
    <cellStyle name="Comma 2 3 8 2 3" xfId="9924" xr:uid="{00000000-0005-0000-0000-000061200000}"/>
    <cellStyle name="Comma 2 3 8 2 3 2" xfId="9925" xr:uid="{00000000-0005-0000-0000-000062200000}"/>
    <cellStyle name="Comma 2 3 8 2 3 2 2" xfId="9926" xr:uid="{00000000-0005-0000-0000-000063200000}"/>
    <cellStyle name="Comma 2 3 8 2 3 2 2 2" xfId="9927" xr:uid="{00000000-0005-0000-0000-000064200000}"/>
    <cellStyle name="Comma 2 3 8 2 3 2 3" xfId="9928" xr:uid="{00000000-0005-0000-0000-000065200000}"/>
    <cellStyle name="Comma 2 3 8 2 3 3" xfId="9929" xr:uid="{00000000-0005-0000-0000-000066200000}"/>
    <cellStyle name="Comma 2 3 8 2 3 3 2" xfId="9930" xr:uid="{00000000-0005-0000-0000-000067200000}"/>
    <cellStyle name="Comma 2 3 8 2 3 4" xfId="9931" xr:uid="{00000000-0005-0000-0000-000068200000}"/>
    <cellStyle name="Comma 2 3 8 2 4" xfId="9932" xr:uid="{00000000-0005-0000-0000-000069200000}"/>
    <cellStyle name="Comma 2 3 8 2 4 2" xfId="9933" xr:uid="{00000000-0005-0000-0000-00006A200000}"/>
    <cellStyle name="Comma 2 3 8 2 4 2 2" xfId="9934" xr:uid="{00000000-0005-0000-0000-00006B200000}"/>
    <cellStyle name="Comma 2 3 8 2 4 3" xfId="9935" xr:uid="{00000000-0005-0000-0000-00006C200000}"/>
    <cellStyle name="Comma 2 3 8 2 5" xfId="9936" xr:uid="{00000000-0005-0000-0000-00006D200000}"/>
    <cellStyle name="Comma 2 3 8 2 5 2" xfId="9937" xr:uid="{00000000-0005-0000-0000-00006E200000}"/>
    <cellStyle name="Comma 2 3 8 2 6" xfId="9938" xr:uid="{00000000-0005-0000-0000-00006F200000}"/>
    <cellStyle name="Comma 2 3 8 3" xfId="9939" xr:uid="{00000000-0005-0000-0000-000070200000}"/>
    <cellStyle name="Comma 2 3 8 3 2" xfId="9940" xr:uid="{00000000-0005-0000-0000-000071200000}"/>
    <cellStyle name="Comma 2 3 8 3 2 2" xfId="9941" xr:uid="{00000000-0005-0000-0000-000072200000}"/>
    <cellStyle name="Comma 2 3 8 3 2 2 2" xfId="9942" xr:uid="{00000000-0005-0000-0000-000073200000}"/>
    <cellStyle name="Comma 2 3 8 3 2 3" xfId="9943" xr:uid="{00000000-0005-0000-0000-000074200000}"/>
    <cellStyle name="Comma 2 3 8 3 3" xfId="9944" xr:uid="{00000000-0005-0000-0000-000075200000}"/>
    <cellStyle name="Comma 2 3 8 3 3 2" xfId="9945" xr:uid="{00000000-0005-0000-0000-000076200000}"/>
    <cellStyle name="Comma 2 3 8 3 4" xfId="9946" xr:uid="{00000000-0005-0000-0000-000077200000}"/>
    <cellStyle name="Comma 2 3 8 4" xfId="9947" xr:uid="{00000000-0005-0000-0000-000078200000}"/>
    <cellStyle name="Comma 2 3 8 4 2" xfId="9948" xr:uid="{00000000-0005-0000-0000-000079200000}"/>
    <cellStyle name="Comma 2 3 8 4 2 2" xfId="9949" xr:uid="{00000000-0005-0000-0000-00007A200000}"/>
    <cellStyle name="Comma 2 3 8 4 2 2 2" xfId="9950" xr:uid="{00000000-0005-0000-0000-00007B200000}"/>
    <cellStyle name="Comma 2 3 8 4 2 3" xfId="9951" xr:uid="{00000000-0005-0000-0000-00007C200000}"/>
    <cellStyle name="Comma 2 3 8 4 3" xfId="9952" xr:uid="{00000000-0005-0000-0000-00007D200000}"/>
    <cellStyle name="Comma 2 3 8 4 3 2" xfId="9953" xr:uid="{00000000-0005-0000-0000-00007E200000}"/>
    <cellStyle name="Comma 2 3 8 4 4" xfId="9954" xr:uid="{00000000-0005-0000-0000-00007F200000}"/>
    <cellStyle name="Comma 2 3 8 5" xfId="9955" xr:uid="{00000000-0005-0000-0000-000080200000}"/>
    <cellStyle name="Comma 2 3 8 5 2" xfId="9956" xr:uid="{00000000-0005-0000-0000-000081200000}"/>
    <cellStyle name="Comma 2 3 8 5 2 2" xfId="9957" xr:uid="{00000000-0005-0000-0000-000082200000}"/>
    <cellStyle name="Comma 2 3 8 5 3" xfId="9958" xr:uid="{00000000-0005-0000-0000-000083200000}"/>
    <cellStyle name="Comma 2 3 8 6" xfId="9959" xr:uid="{00000000-0005-0000-0000-000084200000}"/>
    <cellStyle name="Comma 2 3 8 6 2" xfId="9960" xr:uid="{00000000-0005-0000-0000-000085200000}"/>
    <cellStyle name="Comma 2 3 9" xfId="7176" xr:uid="{00000000-0005-0000-0000-000086200000}"/>
    <cellStyle name="Comma 2 33" xfId="19508" xr:uid="{7F50F0A9-B14E-41D5-A9E9-321FBD426FDB}"/>
    <cellStyle name="Comma 2 4" xfId="4533" xr:uid="{00000000-0005-0000-0000-000087200000}"/>
    <cellStyle name="Comma 2 4 2" xfId="4534" xr:uid="{00000000-0005-0000-0000-000088200000}"/>
    <cellStyle name="Comma 2 4 2 2" xfId="9961" xr:uid="{00000000-0005-0000-0000-000089200000}"/>
    <cellStyle name="Comma 2 4 3" xfId="9962" xr:uid="{00000000-0005-0000-0000-00008A200000}"/>
    <cellStyle name="Comma 2 4 4" xfId="9963" xr:uid="{00000000-0005-0000-0000-00008B200000}"/>
    <cellStyle name="Comma 2 4 5" xfId="9964" xr:uid="{00000000-0005-0000-0000-00008C200000}"/>
    <cellStyle name="Comma 2 4 6" xfId="9965" xr:uid="{00000000-0005-0000-0000-00008D200000}"/>
    <cellStyle name="Comma 2 5" xfId="4535" xr:uid="{00000000-0005-0000-0000-00008E200000}"/>
    <cellStyle name="Comma 2 5 2" xfId="7999" xr:uid="{00000000-0005-0000-0000-00008F200000}"/>
    <cellStyle name="Comma 2 5 2 2" xfId="8000" xr:uid="{00000000-0005-0000-0000-000090200000}"/>
    <cellStyle name="Comma 2 6" xfId="4536" xr:uid="{00000000-0005-0000-0000-000091200000}"/>
    <cellStyle name="Comma 2 6 2" xfId="7177" xr:uid="{00000000-0005-0000-0000-000092200000}"/>
    <cellStyle name="Comma 2 6 2 2" xfId="7178" xr:uid="{00000000-0005-0000-0000-000093200000}"/>
    <cellStyle name="Comma 2 6 2 3" xfId="7179" xr:uid="{00000000-0005-0000-0000-000094200000}"/>
    <cellStyle name="Comma 2 6 2 4" xfId="7180" xr:uid="{00000000-0005-0000-0000-000095200000}"/>
    <cellStyle name="Comma 2 6 3" xfId="7181" xr:uid="{00000000-0005-0000-0000-000096200000}"/>
    <cellStyle name="Comma 2 6 4" xfId="7182" xr:uid="{00000000-0005-0000-0000-000097200000}"/>
    <cellStyle name="Comma 2 7" xfId="4537" xr:uid="{00000000-0005-0000-0000-000098200000}"/>
    <cellStyle name="Comma 2 7 2" xfId="9966" xr:uid="{00000000-0005-0000-0000-000099200000}"/>
    <cellStyle name="Comma 2 8" xfId="4538" xr:uid="{00000000-0005-0000-0000-00009A200000}"/>
    <cellStyle name="Comma 2 9" xfId="4539" xr:uid="{00000000-0005-0000-0000-00009B200000}"/>
    <cellStyle name="Comma 20" xfId="2487" xr:uid="{00000000-0005-0000-0000-00009C200000}"/>
    <cellStyle name="Comma 20 2" xfId="4540" xr:uid="{00000000-0005-0000-0000-00009D200000}"/>
    <cellStyle name="Comma 20 2 2" xfId="9967" xr:uid="{00000000-0005-0000-0000-00009E200000}"/>
    <cellStyle name="Comma 20 3" xfId="9968" xr:uid="{00000000-0005-0000-0000-00009F200000}"/>
    <cellStyle name="Comma 21" xfId="4541" xr:uid="{00000000-0005-0000-0000-0000A0200000}"/>
    <cellStyle name="Comma 21 2" xfId="4542" xr:uid="{00000000-0005-0000-0000-0000A1200000}"/>
    <cellStyle name="Comma 21 3" xfId="9969" xr:uid="{00000000-0005-0000-0000-0000A2200000}"/>
    <cellStyle name="Comma 22" xfId="4543" xr:uid="{00000000-0005-0000-0000-0000A3200000}"/>
    <cellStyle name="Comma 22 2" xfId="7183" xr:uid="{00000000-0005-0000-0000-0000A4200000}"/>
    <cellStyle name="Comma 22 3" xfId="9970" xr:uid="{00000000-0005-0000-0000-0000A5200000}"/>
    <cellStyle name="Comma 23" xfId="4544" xr:uid="{00000000-0005-0000-0000-0000A6200000}"/>
    <cellStyle name="Comma 23 2" xfId="9971" xr:uid="{00000000-0005-0000-0000-0000A7200000}"/>
    <cellStyle name="Comma 23 2 2" xfId="9972" xr:uid="{00000000-0005-0000-0000-0000A8200000}"/>
    <cellStyle name="Comma 23 2 2 2" xfId="9973" xr:uid="{00000000-0005-0000-0000-0000A9200000}"/>
    <cellStyle name="Comma 23 2 2 2 2" xfId="9974" xr:uid="{00000000-0005-0000-0000-0000AA200000}"/>
    <cellStyle name="Comma 23 2 2 2 2 2" xfId="9975" xr:uid="{00000000-0005-0000-0000-0000AB200000}"/>
    <cellStyle name="Comma 23 2 2 2 2 2 2" xfId="9976" xr:uid="{00000000-0005-0000-0000-0000AC200000}"/>
    <cellStyle name="Comma 23 2 2 2 2 3" xfId="9977" xr:uid="{00000000-0005-0000-0000-0000AD200000}"/>
    <cellStyle name="Comma 23 2 2 2 3" xfId="9978" xr:uid="{00000000-0005-0000-0000-0000AE200000}"/>
    <cellStyle name="Comma 23 2 2 2 3 2" xfId="9979" xr:uid="{00000000-0005-0000-0000-0000AF200000}"/>
    <cellStyle name="Comma 23 2 2 2 4" xfId="9980" xr:uid="{00000000-0005-0000-0000-0000B0200000}"/>
    <cellStyle name="Comma 23 2 2 3" xfId="9981" xr:uid="{00000000-0005-0000-0000-0000B1200000}"/>
    <cellStyle name="Comma 23 2 2 3 2" xfId="9982" xr:uid="{00000000-0005-0000-0000-0000B2200000}"/>
    <cellStyle name="Comma 23 2 2 3 2 2" xfId="9983" xr:uid="{00000000-0005-0000-0000-0000B3200000}"/>
    <cellStyle name="Comma 23 2 2 3 2 2 2" xfId="9984" xr:uid="{00000000-0005-0000-0000-0000B4200000}"/>
    <cellStyle name="Comma 23 2 2 3 2 3" xfId="9985" xr:uid="{00000000-0005-0000-0000-0000B5200000}"/>
    <cellStyle name="Comma 23 2 2 3 3" xfId="9986" xr:uid="{00000000-0005-0000-0000-0000B6200000}"/>
    <cellStyle name="Comma 23 2 2 3 3 2" xfId="9987" xr:uid="{00000000-0005-0000-0000-0000B7200000}"/>
    <cellStyle name="Comma 23 2 2 3 4" xfId="9988" xr:uid="{00000000-0005-0000-0000-0000B8200000}"/>
    <cellStyle name="Comma 23 2 2 4" xfId="9989" xr:uid="{00000000-0005-0000-0000-0000B9200000}"/>
    <cellStyle name="Comma 23 2 2 4 2" xfId="9990" xr:uid="{00000000-0005-0000-0000-0000BA200000}"/>
    <cellStyle name="Comma 23 2 2 4 2 2" xfId="9991" xr:uid="{00000000-0005-0000-0000-0000BB200000}"/>
    <cellStyle name="Comma 23 2 2 4 3" xfId="9992" xr:uid="{00000000-0005-0000-0000-0000BC200000}"/>
    <cellStyle name="Comma 23 2 2 5" xfId="9993" xr:uid="{00000000-0005-0000-0000-0000BD200000}"/>
    <cellStyle name="Comma 23 2 2 5 2" xfId="9994" xr:uid="{00000000-0005-0000-0000-0000BE200000}"/>
    <cellStyle name="Comma 23 2 2 6" xfId="9995" xr:uid="{00000000-0005-0000-0000-0000BF200000}"/>
    <cellStyle name="Comma 23 2 3" xfId="9996" xr:uid="{00000000-0005-0000-0000-0000C0200000}"/>
    <cellStyle name="Comma 23 2 3 2" xfId="9997" xr:uid="{00000000-0005-0000-0000-0000C1200000}"/>
    <cellStyle name="Comma 23 2 3 2 2" xfId="9998" xr:uid="{00000000-0005-0000-0000-0000C2200000}"/>
    <cellStyle name="Comma 23 2 3 2 2 2" xfId="9999" xr:uid="{00000000-0005-0000-0000-0000C3200000}"/>
    <cellStyle name="Comma 23 2 3 2 3" xfId="10000" xr:uid="{00000000-0005-0000-0000-0000C4200000}"/>
    <cellStyle name="Comma 23 2 3 3" xfId="10001" xr:uid="{00000000-0005-0000-0000-0000C5200000}"/>
    <cellStyle name="Comma 23 2 3 3 2" xfId="10002" xr:uid="{00000000-0005-0000-0000-0000C6200000}"/>
    <cellStyle name="Comma 23 2 3 4" xfId="10003" xr:uid="{00000000-0005-0000-0000-0000C7200000}"/>
    <cellStyle name="Comma 23 2 4" xfId="10004" xr:uid="{00000000-0005-0000-0000-0000C8200000}"/>
    <cellStyle name="Comma 23 2 4 2" xfId="10005" xr:uid="{00000000-0005-0000-0000-0000C9200000}"/>
    <cellStyle name="Comma 23 2 4 2 2" xfId="10006" xr:uid="{00000000-0005-0000-0000-0000CA200000}"/>
    <cellStyle name="Comma 23 2 4 2 2 2" xfId="10007" xr:uid="{00000000-0005-0000-0000-0000CB200000}"/>
    <cellStyle name="Comma 23 2 4 2 3" xfId="10008" xr:uid="{00000000-0005-0000-0000-0000CC200000}"/>
    <cellStyle name="Comma 23 2 4 3" xfId="10009" xr:uid="{00000000-0005-0000-0000-0000CD200000}"/>
    <cellStyle name="Comma 23 2 4 3 2" xfId="10010" xr:uid="{00000000-0005-0000-0000-0000CE200000}"/>
    <cellStyle name="Comma 23 2 4 4" xfId="10011" xr:uid="{00000000-0005-0000-0000-0000CF200000}"/>
    <cellStyle name="Comma 23 2 5" xfId="10012" xr:uid="{00000000-0005-0000-0000-0000D0200000}"/>
    <cellStyle name="Comma 23 2 5 2" xfId="10013" xr:uid="{00000000-0005-0000-0000-0000D1200000}"/>
    <cellStyle name="Comma 23 2 5 2 2" xfId="10014" xr:uid="{00000000-0005-0000-0000-0000D2200000}"/>
    <cellStyle name="Comma 23 2 5 3" xfId="10015" xr:uid="{00000000-0005-0000-0000-0000D3200000}"/>
    <cellStyle name="Comma 23 2 6" xfId="10016" xr:uid="{00000000-0005-0000-0000-0000D4200000}"/>
    <cellStyle name="Comma 23 2 6 2" xfId="10017" xr:uid="{00000000-0005-0000-0000-0000D5200000}"/>
    <cellStyle name="Comma 23 3" xfId="10018" xr:uid="{00000000-0005-0000-0000-0000D6200000}"/>
    <cellStyle name="Comma 23 3 2" xfId="10019" xr:uid="{00000000-0005-0000-0000-0000D7200000}"/>
    <cellStyle name="Comma 23 3 2 2" xfId="10020" xr:uid="{00000000-0005-0000-0000-0000D8200000}"/>
    <cellStyle name="Comma 23 3 2 2 2" xfId="10021" xr:uid="{00000000-0005-0000-0000-0000D9200000}"/>
    <cellStyle name="Comma 23 3 2 2 2 2" xfId="10022" xr:uid="{00000000-0005-0000-0000-0000DA200000}"/>
    <cellStyle name="Comma 23 3 2 2 3" xfId="10023" xr:uid="{00000000-0005-0000-0000-0000DB200000}"/>
    <cellStyle name="Comma 23 3 2 3" xfId="10024" xr:uid="{00000000-0005-0000-0000-0000DC200000}"/>
    <cellStyle name="Comma 23 3 2 3 2" xfId="10025" xr:uid="{00000000-0005-0000-0000-0000DD200000}"/>
    <cellStyle name="Comma 23 3 2 4" xfId="10026" xr:uid="{00000000-0005-0000-0000-0000DE200000}"/>
    <cellStyle name="Comma 23 3 3" xfId="10027" xr:uid="{00000000-0005-0000-0000-0000DF200000}"/>
    <cellStyle name="Comma 23 3 3 2" xfId="10028" xr:uid="{00000000-0005-0000-0000-0000E0200000}"/>
    <cellStyle name="Comma 23 3 3 2 2" xfId="10029" xr:uid="{00000000-0005-0000-0000-0000E1200000}"/>
    <cellStyle name="Comma 23 3 3 2 2 2" xfId="10030" xr:uid="{00000000-0005-0000-0000-0000E2200000}"/>
    <cellStyle name="Comma 23 3 3 2 3" xfId="10031" xr:uid="{00000000-0005-0000-0000-0000E3200000}"/>
    <cellStyle name="Comma 23 3 3 3" xfId="10032" xr:uid="{00000000-0005-0000-0000-0000E4200000}"/>
    <cellStyle name="Comma 23 3 3 3 2" xfId="10033" xr:uid="{00000000-0005-0000-0000-0000E5200000}"/>
    <cellStyle name="Comma 23 3 3 4" xfId="10034" xr:uid="{00000000-0005-0000-0000-0000E6200000}"/>
    <cellStyle name="Comma 23 3 4" xfId="10035" xr:uid="{00000000-0005-0000-0000-0000E7200000}"/>
    <cellStyle name="Comma 23 3 4 2" xfId="10036" xr:uid="{00000000-0005-0000-0000-0000E8200000}"/>
    <cellStyle name="Comma 23 3 4 2 2" xfId="10037" xr:uid="{00000000-0005-0000-0000-0000E9200000}"/>
    <cellStyle name="Comma 23 3 4 3" xfId="10038" xr:uid="{00000000-0005-0000-0000-0000EA200000}"/>
    <cellStyle name="Comma 23 3 5" xfId="10039" xr:uid="{00000000-0005-0000-0000-0000EB200000}"/>
    <cellStyle name="Comma 23 3 5 2" xfId="10040" xr:uid="{00000000-0005-0000-0000-0000EC200000}"/>
    <cellStyle name="Comma 23 4" xfId="10041" xr:uid="{00000000-0005-0000-0000-0000ED200000}"/>
    <cellStyle name="Comma 23 4 2" xfId="10042" xr:uid="{00000000-0005-0000-0000-0000EE200000}"/>
    <cellStyle name="Comma 23 4 2 2" xfId="10043" xr:uid="{00000000-0005-0000-0000-0000EF200000}"/>
    <cellStyle name="Comma 23 4 2 2 2" xfId="10044" xr:uid="{00000000-0005-0000-0000-0000F0200000}"/>
    <cellStyle name="Comma 23 4 2 3" xfId="10045" xr:uid="{00000000-0005-0000-0000-0000F1200000}"/>
    <cellStyle name="Comma 23 4 3" xfId="10046" xr:uid="{00000000-0005-0000-0000-0000F2200000}"/>
    <cellStyle name="Comma 23 4 3 2" xfId="10047" xr:uid="{00000000-0005-0000-0000-0000F3200000}"/>
    <cellStyle name="Comma 23 4 4" xfId="10048" xr:uid="{00000000-0005-0000-0000-0000F4200000}"/>
    <cellStyle name="Comma 23 5" xfId="10049" xr:uid="{00000000-0005-0000-0000-0000F5200000}"/>
    <cellStyle name="Comma 23 5 2" xfId="10050" xr:uid="{00000000-0005-0000-0000-0000F6200000}"/>
    <cellStyle name="Comma 23 5 2 2" xfId="10051" xr:uid="{00000000-0005-0000-0000-0000F7200000}"/>
    <cellStyle name="Comma 23 5 2 2 2" xfId="10052" xr:uid="{00000000-0005-0000-0000-0000F8200000}"/>
    <cellStyle name="Comma 23 5 2 3" xfId="10053" xr:uid="{00000000-0005-0000-0000-0000F9200000}"/>
    <cellStyle name="Comma 23 5 3" xfId="10054" xr:uid="{00000000-0005-0000-0000-0000FA200000}"/>
    <cellStyle name="Comma 23 5 3 2" xfId="10055" xr:uid="{00000000-0005-0000-0000-0000FB200000}"/>
    <cellStyle name="Comma 23 5 4" xfId="10056" xr:uid="{00000000-0005-0000-0000-0000FC200000}"/>
    <cellStyle name="Comma 23 6" xfId="10057" xr:uid="{00000000-0005-0000-0000-0000FD200000}"/>
    <cellStyle name="Comma 23 6 2" xfId="10058" xr:uid="{00000000-0005-0000-0000-0000FE200000}"/>
    <cellStyle name="Comma 23 6 2 2" xfId="10059" xr:uid="{00000000-0005-0000-0000-0000FF200000}"/>
    <cellStyle name="Comma 23 6 3" xfId="10060" xr:uid="{00000000-0005-0000-0000-000000210000}"/>
    <cellStyle name="Comma 23 7" xfId="10061" xr:uid="{00000000-0005-0000-0000-000001210000}"/>
    <cellStyle name="Comma 23 7 2" xfId="10062" xr:uid="{00000000-0005-0000-0000-000002210000}"/>
    <cellStyle name="Comma 24" xfId="4545" xr:uid="{00000000-0005-0000-0000-000003210000}"/>
    <cellStyle name="Comma 24 2" xfId="10063" xr:uid="{00000000-0005-0000-0000-000004210000}"/>
    <cellStyle name="Comma 24 3" xfId="10064" xr:uid="{00000000-0005-0000-0000-000005210000}"/>
    <cellStyle name="Comma 25" xfId="4546" xr:uid="{00000000-0005-0000-0000-000006210000}"/>
    <cellStyle name="Comma 25 2" xfId="4547" xr:uid="{00000000-0005-0000-0000-000007210000}"/>
    <cellStyle name="Comma 25 2 2" xfId="10065" xr:uid="{00000000-0005-0000-0000-000008210000}"/>
    <cellStyle name="Comma 25 2 2 2" xfId="10066" xr:uid="{00000000-0005-0000-0000-000009210000}"/>
    <cellStyle name="Comma 25 2 2 2 2" xfId="10067" xr:uid="{00000000-0005-0000-0000-00000A210000}"/>
    <cellStyle name="Comma 25 2 2 2 2 2" xfId="10068" xr:uid="{00000000-0005-0000-0000-00000B210000}"/>
    <cellStyle name="Comma 25 2 2 2 2 2 2" xfId="10069" xr:uid="{00000000-0005-0000-0000-00000C210000}"/>
    <cellStyle name="Comma 25 2 2 2 2 3" xfId="10070" xr:uid="{00000000-0005-0000-0000-00000D210000}"/>
    <cellStyle name="Comma 25 2 2 2 3" xfId="10071" xr:uid="{00000000-0005-0000-0000-00000E210000}"/>
    <cellStyle name="Comma 25 2 2 2 3 2" xfId="10072" xr:uid="{00000000-0005-0000-0000-00000F210000}"/>
    <cellStyle name="Comma 25 2 2 2 4" xfId="10073" xr:uid="{00000000-0005-0000-0000-000010210000}"/>
    <cellStyle name="Comma 25 2 2 3" xfId="10074" xr:uid="{00000000-0005-0000-0000-000011210000}"/>
    <cellStyle name="Comma 25 2 2 3 2" xfId="10075" xr:uid="{00000000-0005-0000-0000-000012210000}"/>
    <cellStyle name="Comma 25 2 2 3 2 2" xfId="10076" xr:uid="{00000000-0005-0000-0000-000013210000}"/>
    <cellStyle name="Comma 25 2 2 3 2 2 2" xfId="10077" xr:uid="{00000000-0005-0000-0000-000014210000}"/>
    <cellStyle name="Comma 25 2 2 3 2 3" xfId="10078" xr:uid="{00000000-0005-0000-0000-000015210000}"/>
    <cellStyle name="Comma 25 2 2 3 3" xfId="10079" xr:uid="{00000000-0005-0000-0000-000016210000}"/>
    <cellStyle name="Comma 25 2 2 3 3 2" xfId="10080" xr:uid="{00000000-0005-0000-0000-000017210000}"/>
    <cellStyle name="Comma 25 2 2 3 4" xfId="10081" xr:uid="{00000000-0005-0000-0000-000018210000}"/>
    <cellStyle name="Comma 25 2 2 4" xfId="10082" xr:uid="{00000000-0005-0000-0000-000019210000}"/>
    <cellStyle name="Comma 25 2 2 4 2" xfId="10083" xr:uid="{00000000-0005-0000-0000-00001A210000}"/>
    <cellStyle name="Comma 25 2 2 4 2 2" xfId="10084" xr:uid="{00000000-0005-0000-0000-00001B210000}"/>
    <cellStyle name="Comma 25 2 2 4 3" xfId="10085" xr:uid="{00000000-0005-0000-0000-00001C210000}"/>
    <cellStyle name="Comma 25 2 2 5" xfId="10086" xr:uid="{00000000-0005-0000-0000-00001D210000}"/>
    <cellStyle name="Comma 25 2 2 5 2" xfId="10087" xr:uid="{00000000-0005-0000-0000-00001E210000}"/>
    <cellStyle name="Comma 25 2 2 6" xfId="10088" xr:uid="{00000000-0005-0000-0000-00001F210000}"/>
    <cellStyle name="Comma 25 2 3" xfId="10089" xr:uid="{00000000-0005-0000-0000-000020210000}"/>
    <cellStyle name="Comma 25 2 3 2" xfId="10090" xr:uid="{00000000-0005-0000-0000-000021210000}"/>
    <cellStyle name="Comma 25 2 3 2 2" xfId="10091" xr:uid="{00000000-0005-0000-0000-000022210000}"/>
    <cellStyle name="Comma 25 2 3 2 2 2" xfId="10092" xr:uid="{00000000-0005-0000-0000-000023210000}"/>
    <cellStyle name="Comma 25 2 3 2 3" xfId="10093" xr:uid="{00000000-0005-0000-0000-000024210000}"/>
    <cellStyle name="Comma 25 2 3 3" xfId="10094" xr:uid="{00000000-0005-0000-0000-000025210000}"/>
    <cellStyle name="Comma 25 2 3 3 2" xfId="10095" xr:uid="{00000000-0005-0000-0000-000026210000}"/>
    <cellStyle name="Comma 25 2 3 4" xfId="10096" xr:uid="{00000000-0005-0000-0000-000027210000}"/>
    <cellStyle name="Comma 25 2 4" xfId="10097" xr:uid="{00000000-0005-0000-0000-000028210000}"/>
    <cellStyle name="Comma 25 2 4 2" xfId="10098" xr:uid="{00000000-0005-0000-0000-000029210000}"/>
    <cellStyle name="Comma 25 2 4 2 2" xfId="10099" xr:uid="{00000000-0005-0000-0000-00002A210000}"/>
    <cellStyle name="Comma 25 2 4 2 2 2" xfId="10100" xr:uid="{00000000-0005-0000-0000-00002B210000}"/>
    <cellStyle name="Comma 25 2 4 2 3" xfId="10101" xr:uid="{00000000-0005-0000-0000-00002C210000}"/>
    <cellStyle name="Comma 25 2 4 3" xfId="10102" xr:uid="{00000000-0005-0000-0000-00002D210000}"/>
    <cellStyle name="Comma 25 2 4 3 2" xfId="10103" xr:uid="{00000000-0005-0000-0000-00002E210000}"/>
    <cellStyle name="Comma 25 2 4 4" xfId="10104" xr:uid="{00000000-0005-0000-0000-00002F210000}"/>
    <cellStyle name="Comma 25 2 5" xfId="10105" xr:uid="{00000000-0005-0000-0000-000030210000}"/>
    <cellStyle name="Comma 25 2 5 2" xfId="10106" xr:uid="{00000000-0005-0000-0000-000031210000}"/>
    <cellStyle name="Comma 25 2 5 2 2" xfId="10107" xr:uid="{00000000-0005-0000-0000-000032210000}"/>
    <cellStyle name="Comma 25 2 5 3" xfId="10108" xr:uid="{00000000-0005-0000-0000-000033210000}"/>
    <cellStyle name="Comma 25 2 6" xfId="10109" xr:uid="{00000000-0005-0000-0000-000034210000}"/>
    <cellStyle name="Comma 25 2 6 2" xfId="10110" xr:uid="{00000000-0005-0000-0000-000035210000}"/>
    <cellStyle name="Comma 25 3" xfId="10111" xr:uid="{00000000-0005-0000-0000-000036210000}"/>
    <cellStyle name="Comma 25 4" xfId="10112" xr:uid="{00000000-0005-0000-0000-000037210000}"/>
    <cellStyle name="Comma 25 4 2" xfId="10113" xr:uid="{00000000-0005-0000-0000-000038210000}"/>
    <cellStyle name="Comma 25 4 2 2" xfId="10114" xr:uid="{00000000-0005-0000-0000-000039210000}"/>
    <cellStyle name="Comma 25 4 2 2 2" xfId="10115" xr:uid="{00000000-0005-0000-0000-00003A210000}"/>
    <cellStyle name="Comma 25 4 2 2 2 2" xfId="10116" xr:uid="{00000000-0005-0000-0000-00003B210000}"/>
    <cellStyle name="Comma 25 4 2 2 3" xfId="10117" xr:uid="{00000000-0005-0000-0000-00003C210000}"/>
    <cellStyle name="Comma 25 4 2 3" xfId="10118" xr:uid="{00000000-0005-0000-0000-00003D210000}"/>
    <cellStyle name="Comma 25 4 2 3 2" xfId="10119" xr:uid="{00000000-0005-0000-0000-00003E210000}"/>
    <cellStyle name="Comma 25 4 2 4" xfId="10120" xr:uid="{00000000-0005-0000-0000-00003F210000}"/>
    <cellStyle name="Comma 25 4 3" xfId="10121" xr:uid="{00000000-0005-0000-0000-000040210000}"/>
    <cellStyle name="Comma 25 4 3 2" xfId="10122" xr:uid="{00000000-0005-0000-0000-000041210000}"/>
    <cellStyle name="Comma 25 4 3 2 2" xfId="10123" xr:uid="{00000000-0005-0000-0000-000042210000}"/>
    <cellStyle name="Comma 25 4 3 2 2 2" xfId="10124" xr:uid="{00000000-0005-0000-0000-000043210000}"/>
    <cellStyle name="Comma 25 4 3 2 3" xfId="10125" xr:uid="{00000000-0005-0000-0000-000044210000}"/>
    <cellStyle name="Comma 25 4 3 3" xfId="10126" xr:uid="{00000000-0005-0000-0000-000045210000}"/>
    <cellStyle name="Comma 25 4 3 3 2" xfId="10127" xr:uid="{00000000-0005-0000-0000-000046210000}"/>
    <cellStyle name="Comma 25 4 3 4" xfId="10128" xr:uid="{00000000-0005-0000-0000-000047210000}"/>
    <cellStyle name="Comma 25 4 4" xfId="10129" xr:uid="{00000000-0005-0000-0000-000048210000}"/>
    <cellStyle name="Comma 25 4 4 2" xfId="10130" xr:uid="{00000000-0005-0000-0000-000049210000}"/>
    <cellStyle name="Comma 25 4 4 2 2" xfId="10131" xr:uid="{00000000-0005-0000-0000-00004A210000}"/>
    <cellStyle name="Comma 25 4 4 3" xfId="10132" xr:uid="{00000000-0005-0000-0000-00004B210000}"/>
    <cellStyle name="Comma 25 4 5" xfId="10133" xr:uid="{00000000-0005-0000-0000-00004C210000}"/>
    <cellStyle name="Comma 25 4 5 2" xfId="10134" xr:uid="{00000000-0005-0000-0000-00004D210000}"/>
    <cellStyle name="Comma 25 4 6" xfId="10135" xr:uid="{00000000-0005-0000-0000-00004E210000}"/>
    <cellStyle name="Comma 25 5" xfId="10136" xr:uid="{00000000-0005-0000-0000-00004F210000}"/>
    <cellStyle name="Comma 25 5 2" xfId="10137" xr:uid="{00000000-0005-0000-0000-000050210000}"/>
    <cellStyle name="Comma 25 5 2 2" xfId="10138" xr:uid="{00000000-0005-0000-0000-000051210000}"/>
    <cellStyle name="Comma 25 5 2 2 2" xfId="10139" xr:uid="{00000000-0005-0000-0000-000052210000}"/>
    <cellStyle name="Comma 25 5 2 3" xfId="10140" xr:uid="{00000000-0005-0000-0000-000053210000}"/>
    <cellStyle name="Comma 25 5 3" xfId="10141" xr:uid="{00000000-0005-0000-0000-000054210000}"/>
    <cellStyle name="Comma 25 5 3 2" xfId="10142" xr:uid="{00000000-0005-0000-0000-000055210000}"/>
    <cellStyle name="Comma 25 5 4" xfId="10143" xr:uid="{00000000-0005-0000-0000-000056210000}"/>
    <cellStyle name="Comma 25 6" xfId="10144" xr:uid="{00000000-0005-0000-0000-000057210000}"/>
    <cellStyle name="Comma 25 6 2" xfId="10145" xr:uid="{00000000-0005-0000-0000-000058210000}"/>
    <cellStyle name="Comma 25 6 2 2" xfId="10146" xr:uid="{00000000-0005-0000-0000-000059210000}"/>
    <cellStyle name="Comma 25 6 2 2 2" xfId="10147" xr:uid="{00000000-0005-0000-0000-00005A210000}"/>
    <cellStyle name="Comma 25 6 2 3" xfId="10148" xr:uid="{00000000-0005-0000-0000-00005B210000}"/>
    <cellStyle name="Comma 25 6 3" xfId="10149" xr:uid="{00000000-0005-0000-0000-00005C210000}"/>
    <cellStyle name="Comma 25 6 3 2" xfId="10150" xr:uid="{00000000-0005-0000-0000-00005D210000}"/>
    <cellStyle name="Comma 25 6 4" xfId="10151" xr:uid="{00000000-0005-0000-0000-00005E210000}"/>
    <cellStyle name="Comma 25 7" xfId="10152" xr:uid="{00000000-0005-0000-0000-00005F210000}"/>
    <cellStyle name="Comma 25 7 2" xfId="10153" xr:uid="{00000000-0005-0000-0000-000060210000}"/>
    <cellStyle name="Comma 25 7 2 2" xfId="10154" xr:uid="{00000000-0005-0000-0000-000061210000}"/>
    <cellStyle name="Comma 25 7 3" xfId="10155" xr:uid="{00000000-0005-0000-0000-000062210000}"/>
    <cellStyle name="Comma 25 8" xfId="10156" xr:uid="{00000000-0005-0000-0000-000063210000}"/>
    <cellStyle name="Comma 25 8 2" xfId="10157" xr:uid="{00000000-0005-0000-0000-000064210000}"/>
    <cellStyle name="Comma 26" xfId="4548" xr:uid="{00000000-0005-0000-0000-000065210000}"/>
    <cellStyle name="Comma 26 2" xfId="4549" xr:uid="{00000000-0005-0000-0000-000066210000}"/>
    <cellStyle name="Comma 27" xfId="4550" xr:uid="{00000000-0005-0000-0000-000067210000}"/>
    <cellStyle name="Comma 27 2" xfId="4551" xr:uid="{00000000-0005-0000-0000-000068210000}"/>
    <cellStyle name="Comma 27 2 2" xfId="10158" xr:uid="{00000000-0005-0000-0000-000069210000}"/>
    <cellStyle name="Comma 27 3" xfId="10159" xr:uid="{00000000-0005-0000-0000-00006A210000}"/>
    <cellStyle name="Comma 28" xfId="4552" xr:uid="{00000000-0005-0000-0000-00006B210000}"/>
    <cellStyle name="Comma 28 2" xfId="4553" xr:uid="{00000000-0005-0000-0000-00006C210000}"/>
    <cellStyle name="Comma 28 2 2" xfId="10160" xr:uid="{00000000-0005-0000-0000-00006D210000}"/>
    <cellStyle name="Comma 28 3" xfId="10161" xr:uid="{00000000-0005-0000-0000-00006E210000}"/>
    <cellStyle name="Comma 29" xfId="4554" xr:uid="{00000000-0005-0000-0000-00006F210000}"/>
    <cellStyle name="Comma 29 2" xfId="4555" xr:uid="{00000000-0005-0000-0000-000070210000}"/>
    <cellStyle name="Comma 29 2 2" xfId="10162" xr:uid="{00000000-0005-0000-0000-000071210000}"/>
    <cellStyle name="Comma 29 3" xfId="10163" xr:uid="{00000000-0005-0000-0000-000072210000}"/>
    <cellStyle name="Comma 3" xfId="2390" xr:uid="{00000000-0005-0000-0000-000073210000}"/>
    <cellStyle name="Comma 3 10" xfId="10164" xr:uid="{00000000-0005-0000-0000-000074210000}"/>
    <cellStyle name="Comma 3 2" xfId="2391" xr:uid="{00000000-0005-0000-0000-000075210000}"/>
    <cellStyle name="Comma 3 2 10" xfId="10165" xr:uid="{00000000-0005-0000-0000-000076210000}"/>
    <cellStyle name="Comma 3 2 11" xfId="10166" xr:uid="{00000000-0005-0000-0000-000077210000}"/>
    <cellStyle name="Comma 3 2 2" xfId="4556" xr:uid="{00000000-0005-0000-0000-000078210000}"/>
    <cellStyle name="Comma 3 2 2 2" xfId="7184" xr:uid="{00000000-0005-0000-0000-000079210000}"/>
    <cellStyle name="Comma 3 2 3" xfId="4557" xr:uid="{00000000-0005-0000-0000-00007A210000}"/>
    <cellStyle name="Comma 3 2 4" xfId="7185" xr:uid="{00000000-0005-0000-0000-00007B210000}"/>
    <cellStyle name="Comma 3 2 5" xfId="7186" xr:uid="{00000000-0005-0000-0000-00007C210000}"/>
    <cellStyle name="Comma 3 2 5 2" xfId="10167" xr:uid="{00000000-0005-0000-0000-00007D210000}"/>
    <cellStyle name="Comma 3 2 5 3" xfId="10168" xr:uid="{00000000-0005-0000-0000-00007E210000}"/>
    <cellStyle name="Comma 3 2 6" xfId="10169" xr:uid="{00000000-0005-0000-0000-00007F210000}"/>
    <cellStyle name="Comma 3 2 7" xfId="10170" xr:uid="{00000000-0005-0000-0000-000080210000}"/>
    <cellStyle name="Comma 3 2 8" xfId="10171" xr:uid="{00000000-0005-0000-0000-000081210000}"/>
    <cellStyle name="Comma 3 2 9" xfId="10172" xr:uid="{00000000-0005-0000-0000-000082210000}"/>
    <cellStyle name="Comma 3 3" xfId="4558" xr:uid="{00000000-0005-0000-0000-000083210000}"/>
    <cellStyle name="Comma 3 3 2" xfId="7187" xr:uid="{00000000-0005-0000-0000-000084210000}"/>
    <cellStyle name="Comma 3 3 3" xfId="10173" xr:uid="{00000000-0005-0000-0000-000085210000}"/>
    <cellStyle name="Comma 3 3 4" xfId="10174" xr:uid="{00000000-0005-0000-0000-000086210000}"/>
    <cellStyle name="Comma 3 3 5" xfId="10175" xr:uid="{00000000-0005-0000-0000-000087210000}"/>
    <cellStyle name="Comma 3 4" xfId="4559" xr:uid="{00000000-0005-0000-0000-000088210000}"/>
    <cellStyle name="Comma 3 4 2" xfId="4560" xr:uid="{00000000-0005-0000-0000-000089210000}"/>
    <cellStyle name="Comma 3 5" xfId="10176" xr:uid="{00000000-0005-0000-0000-00008A210000}"/>
    <cellStyle name="Comma 3 5 2" xfId="10177" xr:uid="{00000000-0005-0000-0000-00008B210000}"/>
    <cellStyle name="Comma 3 6" xfId="10178" xr:uid="{00000000-0005-0000-0000-00008C210000}"/>
    <cellStyle name="Comma 3 7" xfId="10179" xr:uid="{00000000-0005-0000-0000-00008D210000}"/>
    <cellStyle name="Comma 3 8" xfId="10180" xr:uid="{00000000-0005-0000-0000-00008E210000}"/>
    <cellStyle name="Comma 3 9" xfId="10181" xr:uid="{00000000-0005-0000-0000-00008F210000}"/>
    <cellStyle name="Comma 30" xfId="4561" xr:uid="{00000000-0005-0000-0000-000090210000}"/>
    <cellStyle name="Comma 30 2" xfId="4562" xr:uid="{00000000-0005-0000-0000-000091210000}"/>
    <cellStyle name="Comma 30 3" xfId="4563" xr:uid="{00000000-0005-0000-0000-000092210000}"/>
    <cellStyle name="Comma 30 4" xfId="10182" xr:uid="{00000000-0005-0000-0000-000093210000}"/>
    <cellStyle name="Comma 31" xfId="4564" xr:uid="{00000000-0005-0000-0000-000094210000}"/>
    <cellStyle name="Comma 31 2" xfId="4565" xr:uid="{00000000-0005-0000-0000-000095210000}"/>
    <cellStyle name="Comma 31 2 2" xfId="10183" xr:uid="{00000000-0005-0000-0000-000096210000}"/>
    <cellStyle name="Comma 31 3" xfId="10184" xr:uid="{00000000-0005-0000-0000-000097210000}"/>
    <cellStyle name="Comma 32" xfId="4566" xr:uid="{00000000-0005-0000-0000-000098210000}"/>
    <cellStyle name="Comma 32 2" xfId="4567" xr:uid="{00000000-0005-0000-0000-000099210000}"/>
    <cellStyle name="Comma 33" xfId="4568" xr:uid="{00000000-0005-0000-0000-00009A210000}"/>
    <cellStyle name="Comma 33 2" xfId="4569" xr:uid="{00000000-0005-0000-0000-00009B210000}"/>
    <cellStyle name="Comma 34" xfId="4570" xr:uid="{00000000-0005-0000-0000-00009C210000}"/>
    <cellStyle name="Comma 34 2" xfId="4571" xr:uid="{00000000-0005-0000-0000-00009D210000}"/>
    <cellStyle name="Comma 34 2 2" xfId="10185" xr:uid="{00000000-0005-0000-0000-00009E210000}"/>
    <cellStyle name="Comma 35" xfId="4572" xr:uid="{00000000-0005-0000-0000-00009F210000}"/>
    <cellStyle name="Comma 35 2" xfId="4573" xr:uid="{00000000-0005-0000-0000-0000A0210000}"/>
    <cellStyle name="Comma 36" xfId="4574" xr:uid="{00000000-0005-0000-0000-0000A1210000}"/>
    <cellStyle name="Comma 36 2" xfId="4575" xr:uid="{00000000-0005-0000-0000-0000A2210000}"/>
    <cellStyle name="Comma 36 2 2" xfId="10186" xr:uid="{00000000-0005-0000-0000-0000A3210000}"/>
    <cellStyle name="Comma 36 3" xfId="10187" xr:uid="{00000000-0005-0000-0000-0000A4210000}"/>
    <cellStyle name="Comma 37" xfId="4576" xr:uid="{00000000-0005-0000-0000-0000A5210000}"/>
    <cellStyle name="Comma 38" xfId="4577" xr:uid="{00000000-0005-0000-0000-0000A6210000}"/>
    <cellStyle name="Comma 38 2" xfId="10188" xr:uid="{00000000-0005-0000-0000-0000A7210000}"/>
    <cellStyle name="Comma 38 2 2" xfId="10189" xr:uid="{00000000-0005-0000-0000-0000A8210000}"/>
    <cellStyle name="Comma 38 3" xfId="10190" xr:uid="{00000000-0005-0000-0000-0000A9210000}"/>
    <cellStyle name="Comma 39" xfId="4578" xr:uid="{00000000-0005-0000-0000-0000AA210000}"/>
    <cellStyle name="Comma 39 2" xfId="4579" xr:uid="{00000000-0005-0000-0000-0000AB210000}"/>
    <cellStyle name="Comma 39 2 2" xfId="4580" xr:uid="{00000000-0005-0000-0000-0000AC210000}"/>
    <cellStyle name="Comma 39 2 3" xfId="10191" xr:uid="{00000000-0005-0000-0000-0000AD210000}"/>
    <cellStyle name="Comma 39 3" xfId="10192" xr:uid="{00000000-0005-0000-0000-0000AE210000}"/>
    <cellStyle name="Comma 4" xfId="2392" xr:uid="{00000000-0005-0000-0000-0000AF210000}"/>
    <cellStyle name="Comma 4 10" xfId="10193" xr:uid="{00000000-0005-0000-0000-0000B0210000}"/>
    <cellStyle name="Comma 4 11" xfId="10194" xr:uid="{00000000-0005-0000-0000-0000B1210000}"/>
    <cellStyle name="Comma 4 12" xfId="10195" xr:uid="{00000000-0005-0000-0000-0000B2210000}"/>
    <cellStyle name="Comma 4 13" xfId="19473" xr:uid="{00000000-0005-0000-0000-0000B3210000}"/>
    <cellStyle name="Comma 4 2" xfId="4581" xr:uid="{00000000-0005-0000-0000-0000B4210000}"/>
    <cellStyle name="Comma 4 2 10" xfId="10196" xr:uid="{00000000-0005-0000-0000-0000B5210000}"/>
    <cellStyle name="Comma 4 2 2" xfId="7188" xr:uid="{00000000-0005-0000-0000-0000B6210000}"/>
    <cellStyle name="Comma 4 2 2 2" xfId="7189" xr:uid="{00000000-0005-0000-0000-0000B7210000}"/>
    <cellStyle name="Comma 4 2 2 2 2" xfId="8001" xr:uid="{00000000-0005-0000-0000-0000B8210000}"/>
    <cellStyle name="Comma 4 2 2 2 2 2" xfId="8002" xr:uid="{00000000-0005-0000-0000-0000B9210000}"/>
    <cellStyle name="Comma 4 2 2 3" xfId="7190" xr:uid="{00000000-0005-0000-0000-0000BA210000}"/>
    <cellStyle name="Comma 4 2 2 4" xfId="7191" xr:uid="{00000000-0005-0000-0000-0000BB210000}"/>
    <cellStyle name="Comma 4 2 2 5" xfId="8003" xr:uid="{00000000-0005-0000-0000-0000BC210000}"/>
    <cellStyle name="Comma 4 2 3" xfId="7192" xr:uid="{00000000-0005-0000-0000-0000BD210000}"/>
    <cellStyle name="Comma 4 2 4" xfId="7193" xr:uid="{00000000-0005-0000-0000-0000BE210000}"/>
    <cellStyle name="Comma 4 2 5" xfId="8004" xr:uid="{00000000-0005-0000-0000-0000BF210000}"/>
    <cellStyle name="Comma 4 2 6" xfId="10197" xr:uid="{00000000-0005-0000-0000-0000C0210000}"/>
    <cellStyle name="Comma 4 2 7" xfId="10198" xr:uid="{00000000-0005-0000-0000-0000C1210000}"/>
    <cellStyle name="Comma 4 2 8" xfId="10199" xr:uid="{00000000-0005-0000-0000-0000C2210000}"/>
    <cellStyle name="Comma 4 2 9" xfId="10200" xr:uid="{00000000-0005-0000-0000-0000C3210000}"/>
    <cellStyle name="Comma 4 3" xfId="4582" xr:uid="{00000000-0005-0000-0000-0000C4210000}"/>
    <cellStyle name="Comma 4 4" xfId="7194" xr:uid="{00000000-0005-0000-0000-0000C5210000}"/>
    <cellStyle name="Comma 4 5" xfId="7195" xr:uid="{00000000-0005-0000-0000-0000C6210000}"/>
    <cellStyle name="Comma 4 5 2" xfId="10201" xr:uid="{00000000-0005-0000-0000-0000C7210000}"/>
    <cellStyle name="Comma 4 5 3" xfId="10202" xr:uid="{00000000-0005-0000-0000-0000C8210000}"/>
    <cellStyle name="Comma 4 6" xfId="7196" xr:uid="{00000000-0005-0000-0000-0000C9210000}"/>
    <cellStyle name="Comma 4 7" xfId="7197" xr:uid="{00000000-0005-0000-0000-0000CA210000}"/>
    <cellStyle name="Comma 4 8" xfId="8005" xr:uid="{00000000-0005-0000-0000-0000CB210000}"/>
    <cellStyle name="Comma 4 9" xfId="10203" xr:uid="{00000000-0005-0000-0000-0000CC210000}"/>
    <cellStyle name="Comma 40" xfId="4583" xr:uid="{00000000-0005-0000-0000-0000CD210000}"/>
    <cellStyle name="Comma 40 2" xfId="4584" xr:uid="{00000000-0005-0000-0000-0000CE210000}"/>
    <cellStyle name="Comma 40 2 2" xfId="10204" xr:uid="{00000000-0005-0000-0000-0000CF210000}"/>
    <cellStyle name="Comma 40 2 2 2" xfId="10205" xr:uid="{00000000-0005-0000-0000-0000D0210000}"/>
    <cellStyle name="Comma 40 2 3" xfId="10206" xr:uid="{00000000-0005-0000-0000-0000D1210000}"/>
    <cellStyle name="Comma 40 3" xfId="4585" xr:uid="{00000000-0005-0000-0000-0000D2210000}"/>
    <cellStyle name="Comma 40 3 2" xfId="10207" xr:uid="{00000000-0005-0000-0000-0000D3210000}"/>
    <cellStyle name="Comma 40 4" xfId="10208" xr:uid="{00000000-0005-0000-0000-0000D4210000}"/>
    <cellStyle name="Comma 41" xfId="4586" xr:uid="{00000000-0005-0000-0000-0000D5210000}"/>
    <cellStyle name="Comma 41 2" xfId="2496" xr:uid="{00000000-0005-0000-0000-0000D6210000}"/>
    <cellStyle name="Comma 42" xfId="4587" xr:uid="{00000000-0005-0000-0000-0000D7210000}"/>
    <cellStyle name="Comma 42 2" xfId="10209" xr:uid="{00000000-0005-0000-0000-0000D8210000}"/>
    <cellStyle name="Comma 43" xfId="4588" xr:uid="{00000000-0005-0000-0000-0000D9210000}"/>
    <cellStyle name="Comma 43 2" xfId="4589" xr:uid="{00000000-0005-0000-0000-0000DA210000}"/>
    <cellStyle name="Comma 43 2 2" xfId="10210" xr:uid="{00000000-0005-0000-0000-0000DB210000}"/>
    <cellStyle name="Comma 43 3" xfId="10211" xr:uid="{00000000-0005-0000-0000-0000DC210000}"/>
    <cellStyle name="Comma 44" xfId="4590" xr:uid="{00000000-0005-0000-0000-0000DD210000}"/>
    <cellStyle name="Comma 44 2" xfId="10212" xr:uid="{00000000-0005-0000-0000-0000DE210000}"/>
    <cellStyle name="Comma 44 2 2" xfId="10213" xr:uid="{00000000-0005-0000-0000-0000DF210000}"/>
    <cellStyle name="Comma 44 3" xfId="10214" xr:uid="{00000000-0005-0000-0000-0000E0210000}"/>
    <cellStyle name="Comma 45" xfId="4591" xr:uid="{00000000-0005-0000-0000-0000E1210000}"/>
    <cellStyle name="Comma 45 2" xfId="10215" xr:uid="{00000000-0005-0000-0000-0000E2210000}"/>
    <cellStyle name="Comma 45 2 2" xfId="10216" xr:uid="{00000000-0005-0000-0000-0000E3210000}"/>
    <cellStyle name="Comma 45 3" xfId="10217" xr:uid="{00000000-0005-0000-0000-0000E4210000}"/>
    <cellStyle name="Comma 46" xfId="4592" xr:uid="{00000000-0005-0000-0000-0000E5210000}"/>
    <cellStyle name="Comma 46 2" xfId="10218" xr:uid="{00000000-0005-0000-0000-0000E6210000}"/>
    <cellStyle name="Comma 47" xfId="4593" xr:uid="{00000000-0005-0000-0000-0000E7210000}"/>
    <cellStyle name="Comma 47 2" xfId="10219" xr:uid="{00000000-0005-0000-0000-0000E8210000}"/>
    <cellStyle name="Comma 47 2 2" xfId="10220" xr:uid="{00000000-0005-0000-0000-0000E9210000}"/>
    <cellStyle name="Comma 47 3" xfId="10221" xr:uid="{00000000-0005-0000-0000-0000EA210000}"/>
    <cellStyle name="Comma 48" xfId="4594" xr:uid="{00000000-0005-0000-0000-0000EB210000}"/>
    <cellStyle name="Comma 48 2" xfId="10222" xr:uid="{00000000-0005-0000-0000-0000EC210000}"/>
    <cellStyle name="Comma 48 2 2" xfId="10223" xr:uid="{00000000-0005-0000-0000-0000ED210000}"/>
    <cellStyle name="Comma 48 3" xfId="10224" xr:uid="{00000000-0005-0000-0000-0000EE210000}"/>
    <cellStyle name="Comma 49" xfId="4595" xr:uid="{00000000-0005-0000-0000-0000EF210000}"/>
    <cellStyle name="Comma 49 2" xfId="10225" xr:uid="{00000000-0005-0000-0000-0000F0210000}"/>
    <cellStyle name="Comma 49 2 2" xfId="10226" xr:uid="{00000000-0005-0000-0000-0000F1210000}"/>
    <cellStyle name="Comma 49 3" xfId="10227" xr:uid="{00000000-0005-0000-0000-0000F2210000}"/>
    <cellStyle name="Comma 5" xfId="2393" xr:uid="{00000000-0005-0000-0000-0000F3210000}"/>
    <cellStyle name="Comma 5 10" xfId="10228" xr:uid="{00000000-0005-0000-0000-0000F4210000}"/>
    <cellStyle name="Comma 5 11" xfId="10229" xr:uid="{00000000-0005-0000-0000-0000F5210000}"/>
    <cellStyle name="Comma 5 12" xfId="10230" xr:uid="{00000000-0005-0000-0000-0000F6210000}"/>
    <cellStyle name="Comma 5 2" xfId="4596" xr:uid="{00000000-0005-0000-0000-0000F7210000}"/>
    <cellStyle name="Comma 5 2 2" xfId="7198" xr:uid="{00000000-0005-0000-0000-0000F8210000}"/>
    <cellStyle name="Comma 5 2 2 2" xfId="8006" xr:uid="{00000000-0005-0000-0000-0000F9210000}"/>
    <cellStyle name="Comma 5 2 2 2 2" xfId="8007" xr:uid="{00000000-0005-0000-0000-0000FA210000}"/>
    <cellStyle name="Comma 5 2 3" xfId="8008" xr:uid="{00000000-0005-0000-0000-0000FB210000}"/>
    <cellStyle name="Comma 5 3" xfId="4597" xr:uid="{00000000-0005-0000-0000-0000FC210000}"/>
    <cellStyle name="Comma 5 3 2" xfId="7199" xr:uid="{00000000-0005-0000-0000-0000FD210000}"/>
    <cellStyle name="Comma 5 3 3" xfId="10231" xr:uid="{00000000-0005-0000-0000-0000FE210000}"/>
    <cellStyle name="Comma 5 3 3 2" xfId="10232" xr:uid="{00000000-0005-0000-0000-0000FF210000}"/>
    <cellStyle name="Comma 5 4" xfId="4598" xr:uid="{00000000-0005-0000-0000-000000220000}"/>
    <cellStyle name="Comma 5 4 2" xfId="10233" xr:uid="{00000000-0005-0000-0000-000001220000}"/>
    <cellStyle name="Comma 5 4 3" xfId="10234" xr:uid="{00000000-0005-0000-0000-000002220000}"/>
    <cellStyle name="Comma 5 4 3 2" xfId="10235" xr:uid="{00000000-0005-0000-0000-000003220000}"/>
    <cellStyle name="Comma 5 5" xfId="7200" xr:uid="{00000000-0005-0000-0000-000004220000}"/>
    <cellStyle name="Comma 5 5 2" xfId="7201" xr:uid="{00000000-0005-0000-0000-000005220000}"/>
    <cellStyle name="Comma 5 5 3" xfId="7202" xr:uid="{00000000-0005-0000-0000-000006220000}"/>
    <cellStyle name="Comma 5 5 3 2" xfId="10236" xr:uid="{00000000-0005-0000-0000-000007220000}"/>
    <cellStyle name="Comma 5 5 4" xfId="7203" xr:uid="{00000000-0005-0000-0000-000008220000}"/>
    <cellStyle name="Comma 5 6" xfId="7204" xr:uid="{00000000-0005-0000-0000-000009220000}"/>
    <cellStyle name="Comma 5 7" xfId="7205" xr:uid="{00000000-0005-0000-0000-00000A220000}"/>
    <cellStyle name="Comma 5 8" xfId="8009" xr:uid="{00000000-0005-0000-0000-00000B220000}"/>
    <cellStyle name="Comma 5 9" xfId="10237" xr:uid="{00000000-0005-0000-0000-00000C220000}"/>
    <cellStyle name="Comma 50" xfId="4599" xr:uid="{00000000-0005-0000-0000-00000D220000}"/>
    <cellStyle name="Comma 50 2" xfId="10238" xr:uid="{00000000-0005-0000-0000-00000E220000}"/>
    <cellStyle name="Comma 51" xfId="4600" xr:uid="{00000000-0005-0000-0000-00000F220000}"/>
    <cellStyle name="Comma 51 2" xfId="10239" xr:uid="{00000000-0005-0000-0000-000010220000}"/>
    <cellStyle name="Comma 52" xfId="4601" xr:uid="{00000000-0005-0000-0000-000011220000}"/>
    <cellStyle name="Comma 52 2" xfId="10240" xr:uid="{00000000-0005-0000-0000-000012220000}"/>
    <cellStyle name="Comma 52 2 2" xfId="10241" xr:uid="{00000000-0005-0000-0000-000013220000}"/>
    <cellStyle name="Comma 52 3" xfId="10242" xr:uid="{00000000-0005-0000-0000-000014220000}"/>
    <cellStyle name="Comma 53" xfId="4602" xr:uid="{00000000-0005-0000-0000-000015220000}"/>
    <cellStyle name="Comma 53 2" xfId="10243" xr:uid="{00000000-0005-0000-0000-000016220000}"/>
    <cellStyle name="Comma 53 2 2" xfId="10244" xr:uid="{00000000-0005-0000-0000-000017220000}"/>
    <cellStyle name="Comma 53 3" xfId="10245" xr:uid="{00000000-0005-0000-0000-000018220000}"/>
    <cellStyle name="Comma 54" xfId="4603" xr:uid="{00000000-0005-0000-0000-000019220000}"/>
    <cellStyle name="Comma 54 2" xfId="10246" xr:uid="{00000000-0005-0000-0000-00001A220000}"/>
    <cellStyle name="Comma 55" xfId="4604" xr:uid="{00000000-0005-0000-0000-00001B220000}"/>
    <cellStyle name="Comma 55 2" xfId="10247" xr:uid="{00000000-0005-0000-0000-00001C220000}"/>
    <cellStyle name="Comma 55 2 2" xfId="10248" xr:uid="{00000000-0005-0000-0000-00001D220000}"/>
    <cellStyle name="Comma 55 3" xfId="10249" xr:uid="{00000000-0005-0000-0000-00001E220000}"/>
    <cellStyle name="Comma 56" xfId="4605" xr:uid="{00000000-0005-0000-0000-00001F220000}"/>
    <cellStyle name="Comma 56 2" xfId="10250" xr:uid="{00000000-0005-0000-0000-000020220000}"/>
    <cellStyle name="Comma 56 2 2" xfId="10251" xr:uid="{00000000-0005-0000-0000-000021220000}"/>
    <cellStyle name="Comma 56 3" xfId="10252" xr:uid="{00000000-0005-0000-0000-000022220000}"/>
    <cellStyle name="Comma 57" xfId="4606" xr:uid="{00000000-0005-0000-0000-000023220000}"/>
    <cellStyle name="Comma 57 2" xfId="10253" xr:uid="{00000000-0005-0000-0000-000024220000}"/>
    <cellStyle name="Comma 57 2 2" xfId="10254" xr:uid="{00000000-0005-0000-0000-000025220000}"/>
    <cellStyle name="Comma 57 3" xfId="10255" xr:uid="{00000000-0005-0000-0000-000026220000}"/>
    <cellStyle name="Comma 58" xfId="4607" xr:uid="{00000000-0005-0000-0000-000027220000}"/>
    <cellStyle name="Comma 58 2" xfId="4608" xr:uid="{00000000-0005-0000-0000-000028220000}"/>
    <cellStyle name="Comma 58 2 2" xfId="10256" xr:uid="{00000000-0005-0000-0000-000029220000}"/>
    <cellStyle name="Comma 58 3" xfId="10257" xr:uid="{00000000-0005-0000-0000-00002A220000}"/>
    <cellStyle name="Comma 59" xfId="4609" xr:uid="{00000000-0005-0000-0000-00002B220000}"/>
    <cellStyle name="Comma 59 2" xfId="10258" xr:uid="{00000000-0005-0000-0000-00002C220000}"/>
    <cellStyle name="Comma 59 2 2" xfId="10259" xr:uid="{00000000-0005-0000-0000-00002D220000}"/>
    <cellStyle name="Comma 59 3" xfId="10260" xr:uid="{00000000-0005-0000-0000-00002E220000}"/>
    <cellStyle name="Comma 6" xfId="2394" xr:uid="{00000000-0005-0000-0000-00002F220000}"/>
    <cellStyle name="Comma 6 10" xfId="10261" xr:uid="{00000000-0005-0000-0000-000030220000}"/>
    <cellStyle name="Comma 6 11" xfId="10262" xr:uid="{00000000-0005-0000-0000-000031220000}"/>
    <cellStyle name="Comma 6 2" xfId="2395" xr:uid="{00000000-0005-0000-0000-000032220000}"/>
    <cellStyle name="Comma 6 2 2" xfId="4610" xr:uid="{00000000-0005-0000-0000-000033220000}"/>
    <cellStyle name="Comma 6 2 2 2" xfId="10263" xr:uid="{00000000-0005-0000-0000-000034220000}"/>
    <cellStyle name="Comma 6 2 2 2 2" xfId="10264" xr:uid="{00000000-0005-0000-0000-000035220000}"/>
    <cellStyle name="Comma 6 2 2 2 2 2" xfId="10265" xr:uid="{00000000-0005-0000-0000-000036220000}"/>
    <cellStyle name="Comma 6 2 2 2 2 2 2" xfId="10266" xr:uid="{00000000-0005-0000-0000-000037220000}"/>
    <cellStyle name="Comma 6 2 2 2 2 2 2 2" xfId="10267" xr:uid="{00000000-0005-0000-0000-000038220000}"/>
    <cellStyle name="Comma 6 2 2 2 2 2 3" xfId="10268" xr:uid="{00000000-0005-0000-0000-000039220000}"/>
    <cellStyle name="Comma 6 2 2 2 2 3" xfId="10269" xr:uid="{00000000-0005-0000-0000-00003A220000}"/>
    <cellStyle name="Comma 6 2 2 2 2 3 2" xfId="10270" xr:uid="{00000000-0005-0000-0000-00003B220000}"/>
    <cellStyle name="Comma 6 2 2 2 2 4" xfId="10271" xr:uid="{00000000-0005-0000-0000-00003C220000}"/>
    <cellStyle name="Comma 6 2 2 2 3" xfId="10272" xr:uid="{00000000-0005-0000-0000-00003D220000}"/>
    <cellStyle name="Comma 6 2 2 2 3 2" xfId="10273" xr:uid="{00000000-0005-0000-0000-00003E220000}"/>
    <cellStyle name="Comma 6 2 2 2 3 2 2" xfId="10274" xr:uid="{00000000-0005-0000-0000-00003F220000}"/>
    <cellStyle name="Comma 6 2 2 2 3 2 2 2" xfId="10275" xr:uid="{00000000-0005-0000-0000-000040220000}"/>
    <cellStyle name="Comma 6 2 2 2 3 2 3" xfId="10276" xr:uid="{00000000-0005-0000-0000-000041220000}"/>
    <cellStyle name="Comma 6 2 2 2 3 3" xfId="10277" xr:uid="{00000000-0005-0000-0000-000042220000}"/>
    <cellStyle name="Comma 6 2 2 2 3 3 2" xfId="10278" xr:uid="{00000000-0005-0000-0000-000043220000}"/>
    <cellStyle name="Comma 6 2 2 2 3 4" xfId="10279" xr:uid="{00000000-0005-0000-0000-000044220000}"/>
    <cellStyle name="Comma 6 2 2 2 4" xfId="10280" xr:uid="{00000000-0005-0000-0000-000045220000}"/>
    <cellStyle name="Comma 6 2 2 2 4 2" xfId="10281" xr:uid="{00000000-0005-0000-0000-000046220000}"/>
    <cellStyle name="Comma 6 2 2 2 4 2 2" xfId="10282" xr:uid="{00000000-0005-0000-0000-000047220000}"/>
    <cellStyle name="Comma 6 2 2 2 4 3" xfId="10283" xr:uid="{00000000-0005-0000-0000-000048220000}"/>
    <cellStyle name="Comma 6 2 2 2 5" xfId="10284" xr:uid="{00000000-0005-0000-0000-000049220000}"/>
    <cellStyle name="Comma 6 2 2 2 5 2" xfId="10285" xr:uid="{00000000-0005-0000-0000-00004A220000}"/>
    <cellStyle name="Comma 6 2 2 3" xfId="10286" xr:uid="{00000000-0005-0000-0000-00004B220000}"/>
    <cellStyle name="Comma 6 2 2 3 2" xfId="10287" xr:uid="{00000000-0005-0000-0000-00004C220000}"/>
    <cellStyle name="Comma 6 2 2 3 2 2" xfId="10288" xr:uid="{00000000-0005-0000-0000-00004D220000}"/>
    <cellStyle name="Comma 6 2 2 3 2 2 2" xfId="10289" xr:uid="{00000000-0005-0000-0000-00004E220000}"/>
    <cellStyle name="Comma 6 2 2 3 2 3" xfId="10290" xr:uid="{00000000-0005-0000-0000-00004F220000}"/>
    <cellStyle name="Comma 6 2 2 3 3" xfId="10291" xr:uid="{00000000-0005-0000-0000-000050220000}"/>
    <cellStyle name="Comma 6 2 2 3 3 2" xfId="10292" xr:uid="{00000000-0005-0000-0000-000051220000}"/>
    <cellStyle name="Comma 6 2 2 4" xfId="10293" xr:uid="{00000000-0005-0000-0000-000052220000}"/>
    <cellStyle name="Comma 6 2 2 4 2" xfId="10294" xr:uid="{00000000-0005-0000-0000-000053220000}"/>
    <cellStyle name="Comma 6 2 2 4 2 2" xfId="10295" xr:uid="{00000000-0005-0000-0000-000054220000}"/>
    <cellStyle name="Comma 6 2 2 4 2 2 2" xfId="10296" xr:uid="{00000000-0005-0000-0000-000055220000}"/>
    <cellStyle name="Comma 6 2 2 4 2 3" xfId="10297" xr:uid="{00000000-0005-0000-0000-000056220000}"/>
    <cellStyle name="Comma 6 2 2 4 3" xfId="10298" xr:uid="{00000000-0005-0000-0000-000057220000}"/>
    <cellStyle name="Comma 6 2 2 4 3 2" xfId="10299" xr:uid="{00000000-0005-0000-0000-000058220000}"/>
    <cellStyle name="Comma 6 2 2 4 4" xfId="10300" xr:uid="{00000000-0005-0000-0000-000059220000}"/>
    <cellStyle name="Comma 6 2 2 5" xfId="10301" xr:uid="{00000000-0005-0000-0000-00005A220000}"/>
    <cellStyle name="Comma 6 2 2 5 2" xfId="10302" xr:uid="{00000000-0005-0000-0000-00005B220000}"/>
    <cellStyle name="Comma 6 2 2 5 2 2" xfId="10303" xr:uid="{00000000-0005-0000-0000-00005C220000}"/>
    <cellStyle name="Comma 6 2 2 5 3" xfId="10304" xr:uid="{00000000-0005-0000-0000-00005D220000}"/>
    <cellStyle name="Comma 6 2 2 6" xfId="10305" xr:uid="{00000000-0005-0000-0000-00005E220000}"/>
    <cellStyle name="Comma 6 2 2 6 2" xfId="10306" xr:uid="{00000000-0005-0000-0000-00005F220000}"/>
    <cellStyle name="Comma 6 2 3" xfId="4611" xr:uid="{00000000-0005-0000-0000-000060220000}"/>
    <cellStyle name="Comma 6 2 4" xfId="10307" xr:uid="{00000000-0005-0000-0000-000061220000}"/>
    <cellStyle name="Comma 6 2 4 2" xfId="10308" xr:uid="{00000000-0005-0000-0000-000062220000}"/>
    <cellStyle name="Comma 6 2 4 2 2" xfId="10309" xr:uid="{00000000-0005-0000-0000-000063220000}"/>
    <cellStyle name="Comma 6 2 4 2 2 2" xfId="10310" xr:uid="{00000000-0005-0000-0000-000064220000}"/>
    <cellStyle name="Comma 6 2 4 2 2 2 2" xfId="10311" xr:uid="{00000000-0005-0000-0000-000065220000}"/>
    <cellStyle name="Comma 6 2 4 2 2 3" xfId="10312" xr:uid="{00000000-0005-0000-0000-000066220000}"/>
    <cellStyle name="Comma 6 2 4 2 3" xfId="10313" xr:uid="{00000000-0005-0000-0000-000067220000}"/>
    <cellStyle name="Comma 6 2 4 2 3 2" xfId="10314" xr:uid="{00000000-0005-0000-0000-000068220000}"/>
    <cellStyle name="Comma 6 2 4 2 4" xfId="10315" xr:uid="{00000000-0005-0000-0000-000069220000}"/>
    <cellStyle name="Comma 6 2 4 3" xfId="10316" xr:uid="{00000000-0005-0000-0000-00006A220000}"/>
    <cellStyle name="Comma 6 2 4 3 2" xfId="10317" xr:uid="{00000000-0005-0000-0000-00006B220000}"/>
    <cellStyle name="Comma 6 2 4 3 2 2" xfId="10318" xr:uid="{00000000-0005-0000-0000-00006C220000}"/>
    <cellStyle name="Comma 6 2 4 3 2 2 2" xfId="10319" xr:uid="{00000000-0005-0000-0000-00006D220000}"/>
    <cellStyle name="Comma 6 2 4 3 2 3" xfId="10320" xr:uid="{00000000-0005-0000-0000-00006E220000}"/>
    <cellStyle name="Comma 6 2 4 3 3" xfId="10321" xr:uid="{00000000-0005-0000-0000-00006F220000}"/>
    <cellStyle name="Comma 6 2 4 3 3 2" xfId="10322" xr:uid="{00000000-0005-0000-0000-000070220000}"/>
    <cellStyle name="Comma 6 2 4 3 4" xfId="10323" xr:uid="{00000000-0005-0000-0000-000071220000}"/>
    <cellStyle name="Comma 6 2 4 4" xfId="10324" xr:uid="{00000000-0005-0000-0000-000072220000}"/>
    <cellStyle name="Comma 6 2 4 4 2" xfId="10325" xr:uid="{00000000-0005-0000-0000-000073220000}"/>
    <cellStyle name="Comma 6 2 4 4 2 2" xfId="10326" xr:uid="{00000000-0005-0000-0000-000074220000}"/>
    <cellStyle name="Comma 6 2 4 4 3" xfId="10327" xr:uid="{00000000-0005-0000-0000-000075220000}"/>
    <cellStyle name="Comma 6 2 4 5" xfId="10328" xr:uid="{00000000-0005-0000-0000-000076220000}"/>
    <cellStyle name="Comma 6 2 4 5 2" xfId="10329" xr:uid="{00000000-0005-0000-0000-000077220000}"/>
    <cellStyle name="Comma 6 2 5" xfId="10330" xr:uid="{00000000-0005-0000-0000-000078220000}"/>
    <cellStyle name="Comma 6 2 5 2" xfId="10331" xr:uid="{00000000-0005-0000-0000-000079220000}"/>
    <cellStyle name="Comma 6 2 5 2 2" xfId="10332" xr:uid="{00000000-0005-0000-0000-00007A220000}"/>
    <cellStyle name="Comma 6 2 5 2 2 2" xfId="10333" xr:uid="{00000000-0005-0000-0000-00007B220000}"/>
    <cellStyle name="Comma 6 2 5 2 3" xfId="10334" xr:uid="{00000000-0005-0000-0000-00007C220000}"/>
    <cellStyle name="Comma 6 2 5 3" xfId="10335" xr:uid="{00000000-0005-0000-0000-00007D220000}"/>
    <cellStyle name="Comma 6 2 5 3 2" xfId="10336" xr:uid="{00000000-0005-0000-0000-00007E220000}"/>
    <cellStyle name="Comma 6 2 5 4" xfId="10337" xr:uid="{00000000-0005-0000-0000-00007F220000}"/>
    <cellStyle name="Comma 6 2 6" xfId="10338" xr:uid="{00000000-0005-0000-0000-000080220000}"/>
    <cellStyle name="Comma 6 2 6 2" xfId="10339" xr:uid="{00000000-0005-0000-0000-000081220000}"/>
    <cellStyle name="Comma 6 2 6 2 2" xfId="10340" xr:uid="{00000000-0005-0000-0000-000082220000}"/>
    <cellStyle name="Comma 6 2 6 2 2 2" xfId="10341" xr:uid="{00000000-0005-0000-0000-000083220000}"/>
    <cellStyle name="Comma 6 2 6 2 3" xfId="10342" xr:uid="{00000000-0005-0000-0000-000084220000}"/>
    <cellStyle name="Comma 6 2 6 3" xfId="10343" xr:uid="{00000000-0005-0000-0000-000085220000}"/>
    <cellStyle name="Comma 6 2 6 3 2" xfId="10344" xr:uid="{00000000-0005-0000-0000-000086220000}"/>
    <cellStyle name="Comma 6 2 6 4" xfId="10345" xr:uid="{00000000-0005-0000-0000-000087220000}"/>
    <cellStyle name="Comma 6 2 7" xfId="10346" xr:uid="{00000000-0005-0000-0000-000088220000}"/>
    <cellStyle name="Comma 6 2 7 2" xfId="10347" xr:uid="{00000000-0005-0000-0000-000089220000}"/>
    <cellStyle name="Comma 6 2 7 2 2" xfId="10348" xr:uid="{00000000-0005-0000-0000-00008A220000}"/>
    <cellStyle name="Comma 6 2 7 3" xfId="10349" xr:uid="{00000000-0005-0000-0000-00008B220000}"/>
    <cellStyle name="Comma 6 2 8" xfId="10350" xr:uid="{00000000-0005-0000-0000-00008C220000}"/>
    <cellStyle name="Comma 6 2 8 2" xfId="10351" xr:uid="{00000000-0005-0000-0000-00008D220000}"/>
    <cellStyle name="Comma 6 2_Book1" xfId="4612" xr:uid="{00000000-0005-0000-0000-00008E220000}"/>
    <cellStyle name="Comma 6 3" xfId="4613" xr:uid="{00000000-0005-0000-0000-00008F220000}"/>
    <cellStyle name="Comma 6 3 2" xfId="10352" xr:uid="{00000000-0005-0000-0000-000090220000}"/>
    <cellStyle name="Comma 6 3 2 2" xfId="10353" xr:uid="{00000000-0005-0000-0000-000091220000}"/>
    <cellStyle name="Comma 6 3 2 2 2" xfId="10354" xr:uid="{00000000-0005-0000-0000-000092220000}"/>
    <cellStyle name="Comma 6 3 2 2 2 2" xfId="10355" xr:uid="{00000000-0005-0000-0000-000093220000}"/>
    <cellStyle name="Comma 6 3 2 2 2 2 2" xfId="10356" xr:uid="{00000000-0005-0000-0000-000094220000}"/>
    <cellStyle name="Comma 6 3 2 2 2 2 2 2" xfId="10357" xr:uid="{00000000-0005-0000-0000-000095220000}"/>
    <cellStyle name="Comma 6 3 2 2 2 2 3" xfId="10358" xr:uid="{00000000-0005-0000-0000-000096220000}"/>
    <cellStyle name="Comma 6 3 2 2 2 3" xfId="10359" xr:uid="{00000000-0005-0000-0000-000097220000}"/>
    <cellStyle name="Comma 6 3 2 2 2 3 2" xfId="10360" xr:uid="{00000000-0005-0000-0000-000098220000}"/>
    <cellStyle name="Comma 6 3 2 2 2 4" xfId="10361" xr:uid="{00000000-0005-0000-0000-000099220000}"/>
    <cellStyle name="Comma 6 3 2 2 3" xfId="10362" xr:uid="{00000000-0005-0000-0000-00009A220000}"/>
    <cellStyle name="Comma 6 3 2 2 3 2" xfId="10363" xr:uid="{00000000-0005-0000-0000-00009B220000}"/>
    <cellStyle name="Comma 6 3 2 2 3 2 2" xfId="10364" xr:uid="{00000000-0005-0000-0000-00009C220000}"/>
    <cellStyle name="Comma 6 3 2 2 3 2 2 2" xfId="10365" xr:uid="{00000000-0005-0000-0000-00009D220000}"/>
    <cellStyle name="Comma 6 3 2 2 3 2 3" xfId="10366" xr:uid="{00000000-0005-0000-0000-00009E220000}"/>
    <cellStyle name="Comma 6 3 2 2 3 3" xfId="10367" xr:uid="{00000000-0005-0000-0000-00009F220000}"/>
    <cellStyle name="Comma 6 3 2 2 3 3 2" xfId="10368" xr:uid="{00000000-0005-0000-0000-0000A0220000}"/>
    <cellStyle name="Comma 6 3 2 2 3 4" xfId="10369" xr:uid="{00000000-0005-0000-0000-0000A1220000}"/>
    <cellStyle name="Comma 6 3 2 2 4" xfId="10370" xr:uid="{00000000-0005-0000-0000-0000A2220000}"/>
    <cellStyle name="Comma 6 3 2 2 4 2" xfId="10371" xr:uid="{00000000-0005-0000-0000-0000A3220000}"/>
    <cellStyle name="Comma 6 3 2 2 4 2 2" xfId="10372" xr:uid="{00000000-0005-0000-0000-0000A4220000}"/>
    <cellStyle name="Comma 6 3 2 2 4 3" xfId="10373" xr:uid="{00000000-0005-0000-0000-0000A5220000}"/>
    <cellStyle name="Comma 6 3 2 2 5" xfId="10374" xr:uid="{00000000-0005-0000-0000-0000A6220000}"/>
    <cellStyle name="Comma 6 3 2 2 5 2" xfId="10375" xr:uid="{00000000-0005-0000-0000-0000A7220000}"/>
    <cellStyle name="Comma 6 3 2 2 6" xfId="10376" xr:uid="{00000000-0005-0000-0000-0000A8220000}"/>
    <cellStyle name="Comma 6 3 2 3" xfId="10377" xr:uid="{00000000-0005-0000-0000-0000A9220000}"/>
    <cellStyle name="Comma 6 3 2 3 2" xfId="10378" xr:uid="{00000000-0005-0000-0000-0000AA220000}"/>
    <cellStyle name="Comma 6 3 2 3 2 2" xfId="10379" xr:uid="{00000000-0005-0000-0000-0000AB220000}"/>
    <cellStyle name="Comma 6 3 2 3 2 2 2" xfId="10380" xr:uid="{00000000-0005-0000-0000-0000AC220000}"/>
    <cellStyle name="Comma 6 3 2 3 2 3" xfId="10381" xr:uid="{00000000-0005-0000-0000-0000AD220000}"/>
    <cellStyle name="Comma 6 3 2 3 3" xfId="10382" xr:uid="{00000000-0005-0000-0000-0000AE220000}"/>
    <cellStyle name="Comma 6 3 2 3 3 2" xfId="10383" xr:uid="{00000000-0005-0000-0000-0000AF220000}"/>
    <cellStyle name="Comma 6 3 2 3 4" xfId="10384" xr:uid="{00000000-0005-0000-0000-0000B0220000}"/>
    <cellStyle name="Comma 6 3 2 4" xfId="10385" xr:uid="{00000000-0005-0000-0000-0000B1220000}"/>
    <cellStyle name="Comma 6 3 2 4 2" xfId="10386" xr:uid="{00000000-0005-0000-0000-0000B2220000}"/>
    <cellStyle name="Comma 6 3 2 4 2 2" xfId="10387" xr:uid="{00000000-0005-0000-0000-0000B3220000}"/>
    <cellStyle name="Comma 6 3 2 4 2 2 2" xfId="10388" xr:uid="{00000000-0005-0000-0000-0000B4220000}"/>
    <cellStyle name="Comma 6 3 2 4 2 3" xfId="10389" xr:uid="{00000000-0005-0000-0000-0000B5220000}"/>
    <cellStyle name="Comma 6 3 2 4 3" xfId="10390" xr:uid="{00000000-0005-0000-0000-0000B6220000}"/>
    <cellStyle name="Comma 6 3 2 4 3 2" xfId="10391" xr:uid="{00000000-0005-0000-0000-0000B7220000}"/>
    <cellStyle name="Comma 6 3 2 4 4" xfId="10392" xr:uid="{00000000-0005-0000-0000-0000B8220000}"/>
    <cellStyle name="Comma 6 3 2 5" xfId="10393" xr:uid="{00000000-0005-0000-0000-0000B9220000}"/>
    <cellStyle name="Comma 6 3 2 5 2" xfId="10394" xr:uid="{00000000-0005-0000-0000-0000BA220000}"/>
    <cellStyle name="Comma 6 3 2 5 2 2" xfId="10395" xr:uid="{00000000-0005-0000-0000-0000BB220000}"/>
    <cellStyle name="Comma 6 3 2 5 3" xfId="10396" xr:uid="{00000000-0005-0000-0000-0000BC220000}"/>
    <cellStyle name="Comma 6 3 2 6" xfId="10397" xr:uid="{00000000-0005-0000-0000-0000BD220000}"/>
    <cellStyle name="Comma 6 3 2 6 2" xfId="10398" xr:uid="{00000000-0005-0000-0000-0000BE220000}"/>
    <cellStyle name="Comma 6 3 2 7" xfId="10399" xr:uid="{00000000-0005-0000-0000-0000BF220000}"/>
    <cellStyle name="Comma 6 3 3" xfId="10400" xr:uid="{00000000-0005-0000-0000-0000C0220000}"/>
    <cellStyle name="Comma 6 3 3 2" xfId="10401" xr:uid="{00000000-0005-0000-0000-0000C1220000}"/>
    <cellStyle name="Comma 6 3 3 2 2" xfId="10402" xr:uid="{00000000-0005-0000-0000-0000C2220000}"/>
    <cellStyle name="Comma 6 3 3 2 2 2" xfId="10403" xr:uid="{00000000-0005-0000-0000-0000C3220000}"/>
    <cellStyle name="Comma 6 3 3 2 2 2 2" xfId="10404" xr:uid="{00000000-0005-0000-0000-0000C4220000}"/>
    <cellStyle name="Comma 6 3 3 2 2 3" xfId="10405" xr:uid="{00000000-0005-0000-0000-0000C5220000}"/>
    <cellStyle name="Comma 6 3 3 2 3" xfId="10406" xr:uid="{00000000-0005-0000-0000-0000C6220000}"/>
    <cellStyle name="Comma 6 3 3 2 3 2" xfId="10407" xr:uid="{00000000-0005-0000-0000-0000C7220000}"/>
    <cellStyle name="Comma 6 3 3 2 4" xfId="10408" xr:uid="{00000000-0005-0000-0000-0000C8220000}"/>
    <cellStyle name="Comma 6 3 3 3" xfId="10409" xr:uid="{00000000-0005-0000-0000-0000C9220000}"/>
    <cellStyle name="Comma 6 3 3 3 2" xfId="10410" xr:uid="{00000000-0005-0000-0000-0000CA220000}"/>
    <cellStyle name="Comma 6 3 3 3 2 2" xfId="10411" xr:uid="{00000000-0005-0000-0000-0000CB220000}"/>
    <cellStyle name="Comma 6 3 3 3 2 2 2" xfId="10412" xr:uid="{00000000-0005-0000-0000-0000CC220000}"/>
    <cellStyle name="Comma 6 3 3 3 2 3" xfId="10413" xr:uid="{00000000-0005-0000-0000-0000CD220000}"/>
    <cellStyle name="Comma 6 3 3 3 3" xfId="10414" xr:uid="{00000000-0005-0000-0000-0000CE220000}"/>
    <cellStyle name="Comma 6 3 3 3 3 2" xfId="10415" xr:uid="{00000000-0005-0000-0000-0000CF220000}"/>
    <cellStyle name="Comma 6 3 3 3 4" xfId="10416" xr:uid="{00000000-0005-0000-0000-0000D0220000}"/>
    <cellStyle name="Comma 6 3 3 4" xfId="10417" xr:uid="{00000000-0005-0000-0000-0000D1220000}"/>
    <cellStyle name="Comma 6 3 3 4 2" xfId="10418" xr:uid="{00000000-0005-0000-0000-0000D2220000}"/>
    <cellStyle name="Comma 6 3 3 4 2 2" xfId="10419" xr:uid="{00000000-0005-0000-0000-0000D3220000}"/>
    <cellStyle name="Comma 6 3 3 4 3" xfId="10420" xr:uid="{00000000-0005-0000-0000-0000D4220000}"/>
    <cellStyle name="Comma 6 3 3 5" xfId="10421" xr:uid="{00000000-0005-0000-0000-0000D5220000}"/>
    <cellStyle name="Comma 6 3 3 5 2" xfId="10422" xr:uid="{00000000-0005-0000-0000-0000D6220000}"/>
    <cellStyle name="Comma 6 3 3 6" xfId="10423" xr:uid="{00000000-0005-0000-0000-0000D7220000}"/>
    <cellStyle name="Comma 6 3 4" xfId="10424" xr:uid="{00000000-0005-0000-0000-0000D8220000}"/>
    <cellStyle name="Comma 6 3 4 2" xfId="10425" xr:uid="{00000000-0005-0000-0000-0000D9220000}"/>
    <cellStyle name="Comma 6 3 4 2 2" xfId="10426" xr:uid="{00000000-0005-0000-0000-0000DA220000}"/>
    <cellStyle name="Comma 6 3 4 2 2 2" xfId="10427" xr:uid="{00000000-0005-0000-0000-0000DB220000}"/>
    <cellStyle name="Comma 6 3 4 2 3" xfId="10428" xr:uid="{00000000-0005-0000-0000-0000DC220000}"/>
    <cellStyle name="Comma 6 3 4 3" xfId="10429" xr:uid="{00000000-0005-0000-0000-0000DD220000}"/>
    <cellStyle name="Comma 6 3 4 3 2" xfId="10430" xr:uid="{00000000-0005-0000-0000-0000DE220000}"/>
    <cellStyle name="Comma 6 3 4 4" xfId="10431" xr:uid="{00000000-0005-0000-0000-0000DF220000}"/>
    <cellStyle name="Comma 6 3 5" xfId="10432" xr:uid="{00000000-0005-0000-0000-0000E0220000}"/>
    <cellStyle name="Comma 6 3 5 2" xfId="10433" xr:uid="{00000000-0005-0000-0000-0000E1220000}"/>
    <cellStyle name="Comma 6 3 5 2 2" xfId="10434" xr:uid="{00000000-0005-0000-0000-0000E2220000}"/>
    <cellStyle name="Comma 6 3 5 2 2 2" xfId="10435" xr:uid="{00000000-0005-0000-0000-0000E3220000}"/>
    <cellStyle name="Comma 6 3 5 2 3" xfId="10436" xr:uid="{00000000-0005-0000-0000-0000E4220000}"/>
    <cellStyle name="Comma 6 3 5 3" xfId="10437" xr:uid="{00000000-0005-0000-0000-0000E5220000}"/>
    <cellStyle name="Comma 6 3 5 3 2" xfId="10438" xr:uid="{00000000-0005-0000-0000-0000E6220000}"/>
    <cellStyle name="Comma 6 3 5 4" xfId="10439" xr:uid="{00000000-0005-0000-0000-0000E7220000}"/>
    <cellStyle name="Comma 6 3 6" xfId="10440" xr:uid="{00000000-0005-0000-0000-0000E8220000}"/>
    <cellStyle name="Comma 6 3 6 2" xfId="10441" xr:uid="{00000000-0005-0000-0000-0000E9220000}"/>
    <cellStyle name="Comma 6 3 6 2 2" xfId="10442" xr:uid="{00000000-0005-0000-0000-0000EA220000}"/>
    <cellStyle name="Comma 6 3 6 3" xfId="10443" xr:uid="{00000000-0005-0000-0000-0000EB220000}"/>
    <cellStyle name="Comma 6 3 7" xfId="10444" xr:uid="{00000000-0005-0000-0000-0000EC220000}"/>
    <cellStyle name="Comma 6 3 7 2" xfId="10445" xr:uid="{00000000-0005-0000-0000-0000ED220000}"/>
    <cellStyle name="Comma 6 4" xfId="4614" xr:uid="{00000000-0005-0000-0000-0000EE220000}"/>
    <cellStyle name="Comma 6 4 2" xfId="10446" xr:uid="{00000000-0005-0000-0000-0000EF220000}"/>
    <cellStyle name="Comma 6 4 2 2" xfId="10447" xr:uid="{00000000-0005-0000-0000-0000F0220000}"/>
    <cellStyle name="Comma 6 4 2 2 2" xfId="10448" xr:uid="{00000000-0005-0000-0000-0000F1220000}"/>
    <cellStyle name="Comma 6 4 2 2 2 2" xfId="10449" xr:uid="{00000000-0005-0000-0000-0000F2220000}"/>
    <cellStyle name="Comma 6 4 2 2 2 2 2" xfId="10450" xr:uid="{00000000-0005-0000-0000-0000F3220000}"/>
    <cellStyle name="Comma 6 4 2 2 2 2 2 2" xfId="10451" xr:uid="{00000000-0005-0000-0000-0000F4220000}"/>
    <cellStyle name="Comma 6 4 2 2 2 2 3" xfId="10452" xr:uid="{00000000-0005-0000-0000-0000F5220000}"/>
    <cellStyle name="Comma 6 4 2 2 2 3" xfId="10453" xr:uid="{00000000-0005-0000-0000-0000F6220000}"/>
    <cellStyle name="Comma 6 4 2 2 2 3 2" xfId="10454" xr:uid="{00000000-0005-0000-0000-0000F7220000}"/>
    <cellStyle name="Comma 6 4 2 2 2 4" xfId="10455" xr:uid="{00000000-0005-0000-0000-0000F8220000}"/>
    <cellStyle name="Comma 6 4 2 2 3" xfId="10456" xr:uid="{00000000-0005-0000-0000-0000F9220000}"/>
    <cellStyle name="Comma 6 4 2 2 3 2" xfId="10457" xr:uid="{00000000-0005-0000-0000-0000FA220000}"/>
    <cellStyle name="Comma 6 4 2 2 3 2 2" xfId="10458" xr:uid="{00000000-0005-0000-0000-0000FB220000}"/>
    <cellStyle name="Comma 6 4 2 2 3 2 2 2" xfId="10459" xr:uid="{00000000-0005-0000-0000-0000FC220000}"/>
    <cellStyle name="Comma 6 4 2 2 3 2 3" xfId="10460" xr:uid="{00000000-0005-0000-0000-0000FD220000}"/>
    <cellStyle name="Comma 6 4 2 2 3 3" xfId="10461" xr:uid="{00000000-0005-0000-0000-0000FE220000}"/>
    <cellStyle name="Comma 6 4 2 2 3 3 2" xfId="10462" xr:uid="{00000000-0005-0000-0000-0000FF220000}"/>
    <cellStyle name="Comma 6 4 2 2 3 4" xfId="10463" xr:uid="{00000000-0005-0000-0000-000000230000}"/>
    <cellStyle name="Comma 6 4 2 2 4" xfId="10464" xr:uid="{00000000-0005-0000-0000-000001230000}"/>
    <cellStyle name="Comma 6 4 2 2 4 2" xfId="10465" xr:uid="{00000000-0005-0000-0000-000002230000}"/>
    <cellStyle name="Comma 6 4 2 2 4 2 2" xfId="10466" xr:uid="{00000000-0005-0000-0000-000003230000}"/>
    <cellStyle name="Comma 6 4 2 2 4 3" xfId="10467" xr:uid="{00000000-0005-0000-0000-000004230000}"/>
    <cellStyle name="Comma 6 4 2 2 5" xfId="10468" xr:uid="{00000000-0005-0000-0000-000005230000}"/>
    <cellStyle name="Comma 6 4 2 2 5 2" xfId="10469" xr:uid="{00000000-0005-0000-0000-000006230000}"/>
    <cellStyle name="Comma 6 4 2 2 6" xfId="10470" xr:uid="{00000000-0005-0000-0000-000007230000}"/>
    <cellStyle name="Comma 6 4 2 3" xfId="10471" xr:uid="{00000000-0005-0000-0000-000008230000}"/>
    <cellStyle name="Comma 6 4 2 3 2" xfId="10472" xr:uid="{00000000-0005-0000-0000-000009230000}"/>
    <cellStyle name="Comma 6 4 2 3 2 2" xfId="10473" xr:uid="{00000000-0005-0000-0000-00000A230000}"/>
    <cellStyle name="Comma 6 4 2 3 2 2 2" xfId="10474" xr:uid="{00000000-0005-0000-0000-00000B230000}"/>
    <cellStyle name="Comma 6 4 2 3 2 3" xfId="10475" xr:uid="{00000000-0005-0000-0000-00000C230000}"/>
    <cellStyle name="Comma 6 4 2 3 3" xfId="10476" xr:uid="{00000000-0005-0000-0000-00000D230000}"/>
    <cellStyle name="Comma 6 4 2 3 3 2" xfId="10477" xr:uid="{00000000-0005-0000-0000-00000E230000}"/>
    <cellStyle name="Comma 6 4 2 3 4" xfId="10478" xr:uid="{00000000-0005-0000-0000-00000F230000}"/>
    <cellStyle name="Comma 6 4 2 4" xfId="10479" xr:uid="{00000000-0005-0000-0000-000010230000}"/>
    <cellStyle name="Comma 6 4 2 4 2" xfId="10480" xr:uid="{00000000-0005-0000-0000-000011230000}"/>
    <cellStyle name="Comma 6 4 2 4 2 2" xfId="10481" xr:uid="{00000000-0005-0000-0000-000012230000}"/>
    <cellStyle name="Comma 6 4 2 4 2 2 2" xfId="10482" xr:uid="{00000000-0005-0000-0000-000013230000}"/>
    <cellStyle name="Comma 6 4 2 4 2 3" xfId="10483" xr:uid="{00000000-0005-0000-0000-000014230000}"/>
    <cellStyle name="Comma 6 4 2 4 3" xfId="10484" xr:uid="{00000000-0005-0000-0000-000015230000}"/>
    <cellStyle name="Comma 6 4 2 4 3 2" xfId="10485" xr:uid="{00000000-0005-0000-0000-000016230000}"/>
    <cellStyle name="Comma 6 4 2 4 4" xfId="10486" xr:uid="{00000000-0005-0000-0000-000017230000}"/>
    <cellStyle name="Comma 6 4 2 5" xfId="10487" xr:uid="{00000000-0005-0000-0000-000018230000}"/>
    <cellStyle name="Comma 6 4 2 5 2" xfId="10488" xr:uid="{00000000-0005-0000-0000-000019230000}"/>
    <cellStyle name="Comma 6 4 2 5 2 2" xfId="10489" xr:uid="{00000000-0005-0000-0000-00001A230000}"/>
    <cellStyle name="Comma 6 4 2 5 3" xfId="10490" xr:uid="{00000000-0005-0000-0000-00001B230000}"/>
    <cellStyle name="Comma 6 4 2 6" xfId="10491" xr:uid="{00000000-0005-0000-0000-00001C230000}"/>
    <cellStyle name="Comma 6 4 2 6 2" xfId="10492" xr:uid="{00000000-0005-0000-0000-00001D230000}"/>
    <cellStyle name="Comma 6 4 2 7" xfId="10493" xr:uid="{00000000-0005-0000-0000-00001E230000}"/>
    <cellStyle name="Comma 6 4 3" xfId="10494" xr:uid="{00000000-0005-0000-0000-00001F230000}"/>
    <cellStyle name="Comma 6 4 3 2" xfId="10495" xr:uid="{00000000-0005-0000-0000-000020230000}"/>
    <cellStyle name="Comma 6 4 3 2 2" xfId="10496" xr:uid="{00000000-0005-0000-0000-000021230000}"/>
    <cellStyle name="Comma 6 4 3 2 2 2" xfId="10497" xr:uid="{00000000-0005-0000-0000-000022230000}"/>
    <cellStyle name="Comma 6 4 3 2 2 2 2" xfId="10498" xr:uid="{00000000-0005-0000-0000-000023230000}"/>
    <cellStyle name="Comma 6 4 3 2 2 3" xfId="10499" xr:uid="{00000000-0005-0000-0000-000024230000}"/>
    <cellStyle name="Comma 6 4 3 2 3" xfId="10500" xr:uid="{00000000-0005-0000-0000-000025230000}"/>
    <cellStyle name="Comma 6 4 3 2 3 2" xfId="10501" xr:uid="{00000000-0005-0000-0000-000026230000}"/>
    <cellStyle name="Comma 6 4 3 2 4" xfId="10502" xr:uid="{00000000-0005-0000-0000-000027230000}"/>
    <cellStyle name="Comma 6 4 3 3" xfId="10503" xr:uid="{00000000-0005-0000-0000-000028230000}"/>
    <cellStyle name="Comma 6 4 3 3 2" xfId="10504" xr:uid="{00000000-0005-0000-0000-000029230000}"/>
    <cellStyle name="Comma 6 4 3 3 2 2" xfId="10505" xr:uid="{00000000-0005-0000-0000-00002A230000}"/>
    <cellStyle name="Comma 6 4 3 3 2 2 2" xfId="10506" xr:uid="{00000000-0005-0000-0000-00002B230000}"/>
    <cellStyle name="Comma 6 4 3 3 2 3" xfId="10507" xr:uid="{00000000-0005-0000-0000-00002C230000}"/>
    <cellStyle name="Comma 6 4 3 3 3" xfId="10508" xr:uid="{00000000-0005-0000-0000-00002D230000}"/>
    <cellStyle name="Comma 6 4 3 3 3 2" xfId="10509" xr:uid="{00000000-0005-0000-0000-00002E230000}"/>
    <cellStyle name="Comma 6 4 3 3 4" xfId="10510" xr:uid="{00000000-0005-0000-0000-00002F230000}"/>
    <cellStyle name="Comma 6 4 3 4" xfId="10511" xr:uid="{00000000-0005-0000-0000-000030230000}"/>
    <cellStyle name="Comma 6 4 3 4 2" xfId="10512" xr:uid="{00000000-0005-0000-0000-000031230000}"/>
    <cellStyle name="Comma 6 4 3 4 2 2" xfId="10513" xr:uid="{00000000-0005-0000-0000-000032230000}"/>
    <cellStyle name="Comma 6 4 3 4 3" xfId="10514" xr:uid="{00000000-0005-0000-0000-000033230000}"/>
    <cellStyle name="Comma 6 4 3 5" xfId="10515" xr:uid="{00000000-0005-0000-0000-000034230000}"/>
    <cellStyle name="Comma 6 4 3 5 2" xfId="10516" xr:uid="{00000000-0005-0000-0000-000035230000}"/>
    <cellStyle name="Comma 6 4 3 6" xfId="10517" xr:uid="{00000000-0005-0000-0000-000036230000}"/>
    <cellStyle name="Comma 6 4 4" xfId="10518" xr:uid="{00000000-0005-0000-0000-000037230000}"/>
    <cellStyle name="Comma 6 4 4 2" xfId="10519" xr:uid="{00000000-0005-0000-0000-000038230000}"/>
    <cellStyle name="Comma 6 4 4 2 2" xfId="10520" xr:uid="{00000000-0005-0000-0000-000039230000}"/>
    <cellStyle name="Comma 6 4 4 2 2 2" xfId="10521" xr:uid="{00000000-0005-0000-0000-00003A230000}"/>
    <cellStyle name="Comma 6 4 4 2 3" xfId="10522" xr:uid="{00000000-0005-0000-0000-00003B230000}"/>
    <cellStyle name="Comma 6 4 4 3" xfId="10523" xr:uid="{00000000-0005-0000-0000-00003C230000}"/>
    <cellStyle name="Comma 6 4 4 3 2" xfId="10524" xr:uid="{00000000-0005-0000-0000-00003D230000}"/>
    <cellStyle name="Comma 6 4 4 4" xfId="10525" xr:uid="{00000000-0005-0000-0000-00003E230000}"/>
    <cellStyle name="Comma 6 4 5" xfId="10526" xr:uid="{00000000-0005-0000-0000-00003F230000}"/>
    <cellStyle name="Comma 6 4 5 2" xfId="10527" xr:uid="{00000000-0005-0000-0000-000040230000}"/>
    <cellStyle name="Comma 6 4 5 2 2" xfId="10528" xr:uid="{00000000-0005-0000-0000-000041230000}"/>
    <cellStyle name="Comma 6 4 5 2 2 2" xfId="10529" xr:uid="{00000000-0005-0000-0000-000042230000}"/>
    <cellStyle name="Comma 6 4 5 2 3" xfId="10530" xr:uid="{00000000-0005-0000-0000-000043230000}"/>
    <cellStyle name="Comma 6 4 5 3" xfId="10531" xr:uid="{00000000-0005-0000-0000-000044230000}"/>
    <cellStyle name="Comma 6 4 5 3 2" xfId="10532" xr:uid="{00000000-0005-0000-0000-000045230000}"/>
    <cellStyle name="Comma 6 4 5 4" xfId="10533" xr:uid="{00000000-0005-0000-0000-000046230000}"/>
    <cellStyle name="Comma 6 4 6" xfId="10534" xr:uid="{00000000-0005-0000-0000-000047230000}"/>
    <cellStyle name="Comma 6 4 6 2" xfId="10535" xr:uid="{00000000-0005-0000-0000-000048230000}"/>
    <cellStyle name="Comma 6 4 6 2 2" xfId="10536" xr:uid="{00000000-0005-0000-0000-000049230000}"/>
    <cellStyle name="Comma 6 4 6 3" xfId="10537" xr:uid="{00000000-0005-0000-0000-00004A230000}"/>
    <cellStyle name="Comma 6 4 7" xfId="10538" xr:uid="{00000000-0005-0000-0000-00004B230000}"/>
    <cellStyle name="Comma 6 4 7 2" xfId="10539" xr:uid="{00000000-0005-0000-0000-00004C230000}"/>
    <cellStyle name="Comma 6 5" xfId="10540" xr:uid="{00000000-0005-0000-0000-00004D230000}"/>
    <cellStyle name="Comma 6 5 2" xfId="10541" xr:uid="{00000000-0005-0000-0000-00004E230000}"/>
    <cellStyle name="Comma 6 5 2 2" xfId="10542" xr:uid="{00000000-0005-0000-0000-00004F230000}"/>
    <cellStyle name="Comma 6 5 2 2 2" xfId="10543" xr:uid="{00000000-0005-0000-0000-000050230000}"/>
    <cellStyle name="Comma 6 5 2 2 2 2" xfId="10544" xr:uid="{00000000-0005-0000-0000-000051230000}"/>
    <cellStyle name="Comma 6 5 2 2 2 2 2" xfId="10545" xr:uid="{00000000-0005-0000-0000-000052230000}"/>
    <cellStyle name="Comma 6 5 2 2 2 2 2 2" xfId="10546" xr:uid="{00000000-0005-0000-0000-000053230000}"/>
    <cellStyle name="Comma 6 5 2 2 2 2 3" xfId="10547" xr:uid="{00000000-0005-0000-0000-000054230000}"/>
    <cellStyle name="Comma 6 5 2 2 2 3" xfId="10548" xr:uid="{00000000-0005-0000-0000-000055230000}"/>
    <cellStyle name="Comma 6 5 2 2 2 3 2" xfId="10549" xr:uid="{00000000-0005-0000-0000-000056230000}"/>
    <cellStyle name="Comma 6 5 2 2 2 4" xfId="10550" xr:uid="{00000000-0005-0000-0000-000057230000}"/>
    <cellStyle name="Comma 6 5 2 2 3" xfId="10551" xr:uid="{00000000-0005-0000-0000-000058230000}"/>
    <cellStyle name="Comma 6 5 2 2 3 2" xfId="10552" xr:uid="{00000000-0005-0000-0000-000059230000}"/>
    <cellStyle name="Comma 6 5 2 2 3 2 2" xfId="10553" xr:uid="{00000000-0005-0000-0000-00005A230000}"/>
    <cellStyle name="Comma 6 5 2 2 3 2 2 2" xfId="10554" xr:uid="{00000000-0005-0000-0000-00005B230000}"/>
    <cellStyle name="Comma 6 5 2 2 3 2 3" xfId="10555" xr:uid="{00000000-0005-0000-0000-00005C230000}"/>
    <cellStyle name="Comma 6 5 2 2 3 3" xfId="10556" xr:uid="{00000000-0005-0000-0000-00005D230000}"/>
    <cellStyle name="Comma 6 5 2 2 3 3 2" xfId="10557" xr:uid="{00000000-0005-0000-0000-00005E230000}"/>
    <cellStyle name="Comma 6 5 2 2 3 4" xfId="10558" xr:uid="{00000000-0005-0000-0000-00005F230000}"/>
    <cellStyle name="Comma 6 5 2 2 4" xfId="10559" xr:uid="{00000000-0005-0000-0000-000060230000}"/>
    <cellStyle name="Comma 6 5 2 2 4 2" xfId="10560" xr:uid="{00000000-0005-0000-0000-000061230000}"/>
    <cellStyle name="Comma 6 5 2 2 4 2 2" xfId="10561" xr:uid="{00000000-0005-0000-0000-000062230000}"/>
    <cellStyle name="Comma 6 5 2 2 4 3" xfId="10562" xr:uid="{00000000-0005-0000-0000-000063230000}"/>
    <cellStyle name="Comma 6 5 2 2 5" xfId="10563" xr:uid="{00000000-0005-0000-0000-000064230000}"/>
    <cellStyle name="Comma 6 5 2 2 5 2" xfId="10564" xr:uid="{00000000-0005-0000-0000-000065230000}"/>
    <cellStyle name="Comma 6 5 2 2 6" xfId="10565" xr:uid="{00000000-0005-0000-0000-000066230000}"/>
    <cellStyle name="Comma 6 5 2 3" xfId="10566" xr:uid="{00000000-0005-0000-0000-000067230000}"/>
    <cellStyle name="Comma 6 5 2 3 2" xfId="10567" xr:uid="{00000000-0005-0000-0000-000068230000}"/>
    <cellStyle name="Comma 6 5 2 3 2 2" xfId="10568" xr:uid="{00000000-0005-0000-0000-000069230000}"/>
    <cellStyle name="Comma 6 5 2 3 2 2 2" xfId="10569" xr:uid="{00000000-0005-0000-0000-00006A230000}"/>
    <cellStyle name="Comma 6 5 2 3 2 3" xfId="10570" xr:uid="{00000000-0005-0000-0000-00006B230000}"/>
    <cellStyle name="Comma 6 5 2 3 3" xfId="10571" xr:uid="{00000000-0005-0000-0000-00006C230000}"/>
    <cellStyle name="Comma 6 5 2 3 3 2" xfId="10572" xr:uid="{00000000-0005-0000-0000-00006D230000}"/>
    <cellStyle name="Comma 6 5 2 3 4" xfId="10573" xr:uid="{00000000-0005-0000-0000-00006E230000}"/>
    <cellStyle name="Comma 6 5 2 4" xfId="10574" xr:uid="{00000000-0005-0000-0000-00006F230000}"/>
    <cellStyle name="Comma 6 5 2 4 2" xfId="10575" xr:uid="{00000000-0005-0000-0000-000070230000}"/>
    <cellStyle name="Comma 6 5 2 4 2 2" xfId="10576" xr:uid="{00000000-0005-0000-0000-000071230000}"/>
    <cellStyle name="Comma 6 5 2 4 2 2 2" xfId="10577" xr:uid="{00000000-0005-0000-0000-000072230000}"/>
    <cellStyle name="Comma 6 5 2 4 2 3" xfId="10578" xr:uid="{00000000-0005-0000-0000-000073230000}"/>
    <cellStyle name="Comma 6 5 2 4 3" xfId="10579" xr:uid="{00000000-0005-0000-0000-000074230000}"/>
    <cellStyle name="Comma 6 5 2 4 3 2" xfId="10580" xr:uid="{00000000-0005-0000-0000-000075230000}"/>
    <cellStyle name="Comma 6 5 2 4 4" xfId="10581" xr:uid="{00000000-0005-0000-0000-000076230000}"/>
    <cellStyle name="Comma 6 5 2 5" xfId="10582" xr:uid="{00000000-0005-0000-0000-000077230000}"/>
    <cellStyle name="Comma 6 5 2 5 2" xfId="10583" xr:uid="{00000000-0005-0000-0000-000078230000}"/>
    <cellStyle name="Comma 6 5 2 5 2 2" xfId="10584" xr:uid="{00000000-0005-0000-0000-000079230000}"/>
    <cellStyle name="Comma 6 5 2 5 3" xfId="10585" xr:uid="{00000000-0005-0000-0000-00007A230000}"/>
    <cellStyle name="Comma 6 5 2 6" xfId="10586" xr:uid="{00000000-0005-0000-0000-00007B230000}"/>
    <cellStyle name="Comma 6 5 2 6 2" xfId="10587" xr:uid="{00000000-0005-0000-0000-00007C230000}"/>
    <cellStyle name="Comma 6 5 3" xfId="10588" xr:uid="{00000000-0005-0000-0000-00007D230000}"/>
    <cellStyle name="Comma 6 5 3 2" xfId="10589" xr:uid="{00000000-0005-0000-0000-00007E230000}"/>
    <cellStyle name="Comma 6 5 3 2 2" xfId="10590" xr:uid="{00000000-0005-0000-0000-00007F230000}"/>
    <cellStyle name="Comma 6 5 3 2 2 2" xfId="10591" xr:uid="{00000000-0005-0000-0000-000080230000}"/>
    <cellStyle name="Comma 6 5 3 2 2 2 2" xfId="10592" xr:uid="{00000000-0005-0000-0000-000081230000}"/>
    <cellStyle name="Comma 6 5 3 2 2 3" xfId="10593" xr:uid="{00000000-0005-0000-0000-000082230000}"/>
    <cellStyle name="Comma 6 5 3 2 3" xfId="10594" xr:uid="{00000000-0005-0000-0000-000083230000}"/>
    <cellStyle name="Comma 6 5 3 2 3 2" xfId="10595" xr:uid="{00000000-0005-0000-0000-000084230000}"/>
    <cellStyle name="Comma 6 5 3 2 4" xfId="10596" xr:uid="{00000000-0005-0000-0000-000085230000}"/>
    <cellStyle name="Comma 6 5 3 3" xfId="10597" xr:uid="{00000000-0005-0000-0000-000086230000}"/>
    <cellStyle name="Comma 6 5 3 3 2" xfId="10598" xr:uid="{00000000-0005-0000-0000-000087230000}"/>
    <cellStyle name="Comma 6 5 3 3 2 2" xfId="10599" xr:uid="{00000000-0005-0000-0000-000088230000}"/>
    <cellStyle name="Comma 6 5 3 3 2 2 2" xfId="10600" xr:uid="{00000000-0005-0000-0000-000089230000}"/>
    <cellStyle name="Comma 6 5 3 3 2 3" xfId="10601" xr:uid="{00000000-0005-0000-0000-00008A230000}"/>
    <cellStyle name="Comma 6 5 3 3 3" xfId="10602" xr:uid="{00000000-0005-0000-0000-00008B230000}"/>
    <cellStyle name="Comma 6 5 3 3 3 2" xfId="10603" xr:uid="{00000000-0005-0000-0000-00008C230000}"/>
    <cellStyle name="Comma 6 5 3 3 4" xfId="10604" xr:uid="{00000000-0005-0000-0000-00008D230000}"/>
    <cellStyle name="Comma 6 5 3 4" xfId="10605" xr:uid="{00000000-0005-0000-0000-00008E230000}"/>
    <cellStyle name="Comma 6 5 3 4 2" xfId="10606" xr:uid="{00000000-0005-0000-0000-00008F230000}"/>
    <cellStyle name="Comma 6 5 3 4 2 2" xfId="10607" xr:uid="{00000000-0005-0000-0000-000090230000}"/>
    <cellStyle name="Comma 6 5 3 4 3" xfId="10608" xr:uid="{00000000-0005-0000-0000-000091230000}"/>
    <cellStyle name="Comma 6 5 3 5" xfId="10609" xr:uid="{00000000-0005-0000-0000-000092230000}"/>
    <cellStyle name="Comma 6 5 3 5 2" xfId="10610" xr:uid="{00000000-0005-0000-0000-000093230000}"/>
    <cellStyle name="Comma 6 5 4" xfId="10611" xr:uid="{00000000-0005-0000-0000-000094230000}"/>
    <cellStyle name="Comma 6 5 4 2" xfId="10612" xr:uid="{00000000-0005-0000-0000-000095230000}"/>
    <cellStyle name="Comma 6 5 4 2 2" xfId="10613" xr:uid="{00000000-0005-0000-0000-000096230000}"/>
    <cellStyle name="Comma 6 5 4 2 2 2" xfId="10614" xr:uid="{00000000-0005-0000-0000-000097230000}"/>
    <cellStyle name="Comma 6 5 4 2 3" xfId="10615" xr:uid="{00000000-0005-0000-0000-000098230000}"/>
    <cellStyle name="Comma 6 5 4 3" xfId="10616" xr:uid="{00000000-0005-0000-0000-000099230000}"/>
    <cellStyle name="Comma 6 5 4 3 2" xfId="10617" xr:uid="{00000000-0005-0000-0000-00009A230000}"/>
    <cellStyle name="Comma 6 5 4 4" xfId="10618" xr:uid="{00000000-0005-0000-0000-00009B230000}"/>
    <cellStyle name="Comma 6 5 5" xfId="10619" xr:uid="{00000000-0005-0000-0000-00009C230000}"/>
    <cellStyle name="Comma 6 5 5 2" xfId="10620" xr:uid="{00000000-0005-0000-0000-00009D230000}"/>
    <cellStyle name="Comma 6 5 5 2 2" xfId="10621" xr:uid="{00000000-0005-0000-0000-00009E230000}"/>
    <cellStyle name="Comma 6 5 5 2 2 2" xfId="10622" xr:uid="{00000000-0005-0000-0000-00009F230000}"/>
    <cellStyle name="Comma 6 5 5 2 3" xfId="10623" xr:uid="{00000000-0005-0000-0000-0000A0230000}"/>
    <cellStyle name="Comma 6 5 5 3" xfId="10624" xr:uid="{00000000-0005-0000-0000-0000A1230000}"/>
    <cellStyle name="Comma 6 5 5 3 2" xfId="10625" xr:uid="{00000000-0005-0000-0000-0000A2230000}"/>
    <cellStyle name="Comma 6 5 5 4" xfId="10626" xr:uid="{00000000-0005-0000-0000-0000A3230000}"/>
    <cellStyle name="Comma 6 5 6" xfId="10627" xr:uid="{00000000-0005-0000-0000-0000A4230000}"/>
    <cellStyle name="Comma 6 5 6 2" xfId="10628" xr:uid="{00000000-0005-0000-0000-0000A5230000}"/>
    <cellStyle name="Comma 6 5 6 2 2" xfId="10629" xr:uid="{00000000-0005-0000-0000-0000A6230000}"/>
    <cellStyle name="Comma 6 5 6 3" xfId="10630" xr:uid="{00000000-0005-0000-0000-0000A7230000}"/>
    <cellStyle name="Comma 6 5 7" xfId="10631" xr:uid="{00000000-0005-0000-0000-0000A8230000}"/>
    <cellStyle name="Comma 6 5 7 2" xfId="10632" xr:uid="{00000000-0005-0000-0000-0000A9230000}"/>
    <cellStyle name="Comma 6 6" xfId="10633" xr:uid="{00000000-0005-0000-0000-0000AA230000}"/>
    <cellStyle name="Comma 6 6 2" xfId="10634" xr:uid="{00000000-0005-0000-0000-0000AB230000}"/>
    <cellStyle name="Comma 6 6 2 2" xfId="10635" xr:uid="{00000000-0005-0000-0000-0000AC230000}"/>
    <cellStyle name="Comma 6 6 2 2 2" xfId="10636" xr:uid="{00000000-0005-0000-0000-0000AD230000}"/>
    <cellStyle name="Comma 6 6 2 2 2 2" xfId="10637" xr:uid="{00000000-0005-0000-0000-0000AE230000}"/>
    <cellStyle name="Comma 6 6 2 2 2 2 2" xfId="10638" xr:uid="{00000000-0005-0000-0000-0000AF230000}"/>
    <cellStyle name="Comma 6 6 2 2 2 3" xfId="10639" xr:uid="{00000000-0005-0000-0000-0000B0230000}"/>
    <cellStyle name="Comma 6 6 2 2 3" xfId="10640" xr:uid="{00000000-0005-0000-0000-0000B1230000}"/>
    <cellStyle name="Comma 6 6 2 2 3 2" xfId="10641" xr:uid="{00000000-0005-0000-0000-0000B2230000}"/>
    <cellStyle name="Comma 6 6 2 2 4" xfId="10642" xr:uid="{00000000-0005-0000-0000-0000B3230000}"/>
    <cellStyle name="Comma 6 6 2 3" xfId="10643" xr:uid="{00000000-0005-0000-0000-0000B4230000}"/>
    <cellStyle name="Comma 6 6 2 3 2" xfId="10644" xr:uid="{00000000-0005-0000-0000-0000B5230000}"/>
    <cellStyle name="Comma 6 6 2 3 2 2" xfId="10645" xr:uid="{00000000-0005-0000-0000-0000B6230000}"/>
    <cellStyle name="Comma 6 6 2 3 2 2 2" xfId="10646" xr:uid="{00000000-0005-0000-0000-0000B7230000}"/>
    <cellStyle name="Comma 6 6 2 3 2 3" xfId="10647" xr:uid="{00000000-0005-0000-0000-0000B8230000}"/>
    <cellStyle name="Comma 6 6 2 3 3" xfId="10648" xr:uid="{00000000-0005-0000-0000-0000B9230000}"/>
    <cellStyle name="Comma 6 6 2 3 3 2" xfId="10649" xr:uid="{00000000-0005-0000-0000-0000BA230000}"/>
    <cellStyle name="Comma 6 6 2 3 4" xfId="10650" xr:uid="{00000000-0005-0000-0000-0000BB230000}"/>
    <cellStyle name="Comma 6 6 2 4" xfId="10651" xr:uid="{00000000-0005-0000-0000-0000BC230000}"/>
    <cellStyle name="Comma 6 6 2 4 2" xfId="10652" xr:uid="{00000000-0005-0000-0000-0000BD230000}"/>
    <cellStyle name="Comma 6 6 2 4 2 2" xfId="10653" xr:uid="{00000000-0005-0000-0000-0000BE230000}"/>
    <cellStyle name="Comma 6 6 2 4 3" xfId="10654" xr:uid="{00000000-0005-0000-0000-0000BF230000}"/>
    <cellStyle name="Comma 6 6 2 5" xfId="10655" xr:uid="{00000000-0005-0000-0000-0000C0230000}"/>
    <cellStyle name="Comma 6 6 2 5 2" xfId="10656" xr:uid="{00000000-0005-0000-0000-0000C1230000}"/>
    <cellStyle name="Comma 6 6 3" xfId="10657" xr:uid="{00000000-0005-0000-0000-0000C2230000}"/>
    <cellStyle name="Comma 6 6 3 2" xfId="10658" xr:uid="{00000000-0005-0000-0000-0000C3230000}"/>
    <cellStyle name="Comma 6 6 3 2 2" xfId="10659" xr:uid="{00000000-0005-0000-0000-0000C4230000}"/>
    <cellStyle name="Comma 6 6 3 2 2 2" xfId="10660" xr:uid="{00000000-0005-0000-0000-0000C5230000}"/>
    <cellStyle name="Comma 6 6 3 2 3" xfId="10661" xr:uid="{00000000-0005-0000-0000-0000C6230000}"/>
    <cellStyle name="Comma 6 6 3 3" xfId="10662" xr:uid="{00000000-0005-0000-0000-0000C7230000}"/>
    <cellStyle name="Comma 6 6 3 3 2" xfId="10663" xr:uid="{00000000-0005-0000-0000-0000C8230000}"/>
    <cellStyle name="Comma 6 6 4" xfId="10664" xr:uid="{00000000-0005-0000-0000-0000C9230000}"/>
    <cellStyle name="Comma 6 6 4 2" xfId="10665" xr:uid="{00000000-0005-0000-0000-0000CA230000}"/>
    <cellStyle name="Comma 6 6 4 2 2" xfId="10666" xr:uid="{00000000-0005-0000-0000-0000CB230000}"/>
    <cellStyle name="Comma 6 6 4 2 2 2" xfId="10667" xr:uid="{00000000-0005-0000-0000-0000CC230000}"/>
    <cellStyle name="Comma 6 6 4 2 3" xfId="10668" xr:uid="{00000000-0005-0000-0000-0000CD230000}"/>
    <cellStyle name="Comma 6 6 4 3" xfId="10669" xr:uid="{00000000-0005-0000-0000-0000CE230000}"/>
    <cellStyle name="Comma 6 6 4 3 2" xfId="10670" xr:uid="{00000000-0005-0000-0000-0000CF230000}"/>
    <cellStyle name="Comma 6 6 4 4" xfId="10671" xr:uid="{00000000-0005-0000-0000-0000D0230000}"/>
    <cellStyle name="Comma 6 6 5" xfId="10672" xr:uid="{00000000-0005-0000-0000-0000D1230000}"/>
    <cellStyle name="Comma 6 6 5 2" xfId="10673" xr:uid="{00000000-0005-0000-0000-0000D2230000}"/>
    <cellStyle name="Comma 6 6 5 2 2" xfId="10674" xr:uid="{00000000-0005-0000-0000-0000D3230000}"/>
    <cellStyle name="Comma 6 6 5 3" xfId="10675" xr:uid="{00000000-0005-0000-0000-0000D4230000}"/>
    <cellStyle name="Comma 6 6 6" xfId="10676" xr:uid="{00000000-0005-0000-0000-0000D5230000}"/>
    <cellStyle name="Comma 6 6 6 2" xfId="10677" xr:uid="{00000000-0005-0000-0000-0000D6230000}"/>
    <cellStyle name="Comma 6 7" xfId="10678" xr:uid="{00000000-0005-0000-0000-0000D7230000}"/>
    <cellStyle name="Comma 6 8" xfId="10679" xr:uid="{00000000-0005-0000-0000-0000D8230000}"/>
    <cellStyle name="Comma 6 9" xfId="10680" xr:uid="{00000000-0005-0000-0000-0000D9230000}"/>
    <cellStyle name="Comma 60" xfId="4615" xr:uid="{00000000-0005-0000-0000-0000DA230000}"/>
    <cellStyle name="Comma 60 2" xfId="10681" xr:uid="{00000000-0005-0000-0000-0000DB230000}"/>
    <cellStyle name="Comma 60 2 2" xfId="10682" xr:uid="{00000000-0005-0000-0000-0000DC230000}"/>
    <cellStyle name="Comma 60 3" xfId="10683" xr:uid="{00000000-0005-0000-0000-0000DD230000}"/>
    <cellStyle name="Comma 61" xfId="4616" xr:uid="{00000000-0005-0000-0000-0000DE230000}"/>
    <cellStyle name="Comma 62" xfId="4617" xr:uid="{00000000-0005-0000-0000-0000DF230000}"/>
    <cellStyle name="Comma 63" xfId="4618" xr:uid="{00000000-0005-0000-0000-0000E0230000}"/>
    <cellStyle name="Comma 63 2" xfId="10684" xr:uid="{00000000-0005-0000-0000-0000E1230000}"/>
    <cellStyle name="Comma 63 3" xfId="10685" xr:uid="{00000000-0005-0000-0000-0000E2230000}"/>
    <cellStyle name="Comma 64" xfId="4619" xr:uid="{00000000-0005-0000-0000-0000E3230000}"/>
    <cellStyle name="Comma 64 2" xfId="10686" xr:uid="{00000000-0005-0000-0000-0000E4230000}"/>
    <cellStyle name="Comma 65" xfId="8174" xr:uid="{00000000-0005-0000-0000-0000E5230000}"/>
    <cellStyle name="Comma 65 2" xfId="10687" xr:uid="{00000000-0005-0000-0000-0000E6230000}"/>
    <cellStyle name="Comma 66" xfId="10688" xr:uid="{00000000-0005-0000-0000-0000E7230000}"/>
    <cellStyle name="Comma 66 2" xfId="10689" xr:uid="{00000000-0005-0000-0000-0000E8230000}"/>
    <cellStyle name="Comma 67" xfId="4620" xr:uid="{00000000-0005-0000-0000-0000E9230000}"/>
    <cellStyle name="Comma 67 2" xfId="10690" xr:uid="{00000000-0005-0000-0000-0000EA230000}"/>
    <cellStyle name="Comma 68" xfId="10691" xr:uid="{00000000-0005-0000-0000-0000EB230000}"/>
    <cellStyle name="Comma 68 2" xfId="10692" xr:uid="{00000000-0005-0000-0000-0000EC230000}"/>
    <cellStyle name="Comma 69" xfId="10693" xr:uid="{00000000-0005-0000-0000-0000ED230000}"/>
    <cellStyle name="Comma 7" xfId="2396" xr:uid="{00000000-0005-0000-0000-0000EE230000}"/>
    <cellStyle name="Comma 7 2" xfId="4621" xr:uid="{00000000-0005-0000-0000-0000EF230000}"/>
    <cellStyle name="Comma 7 2 2" xfId="10694" xr:uid="{00000000-0005-0000-0000-0000F0230000}"/>
    <cellStyle name="Comma 7 2 2 2" xfId="19468" xr:uid="{00000000-0005-0000-0000-0000F1230000}"/>
    <cellStyle name="Comma 7 2 3" xfId="10695" xr:uid="{00000000-0005-0000-0000-0000F2230000}"/>
    <cellStyle name="Comma 7 3" xfId="4622" xr:uid="{00000000-0005-0000-0000-0000F3230000}"/>
    <cellStyle name="Comma 7 3 2" xfId="10696" xr:uid="{00000000-0005-0000-0000-0000F4230000}"/>
    <cellStyle name="Comma 7 3 3" xfId="10697" xr:uid="{00000000-0005-0000-0000-0000F5230000}"/>
    <cellStyle name="Comma 7 4" xfId="10698" xr:uid="{00000000-0005-0000-0000-0000F6230000}"/>
    <cellStyle name="Comma 7 5" xfId="10699" xr:uid="{00000000-0005-0000-0000-0000F7230000}"/>
    <cellStyle name="Comma 7 6" xfId="10700" xr:uid="{00000000-0005-0000-0000-0000F8230000}"/>
    <cellStyle name="Comma 7 7" xfId="10701" xr:uid="{00000000-0005-0000-0000-0000F9230000}"/>
    <cellStyle name="Comma 70" xfId="10702" xr:uid="{00000000-0005-0000-0000-0000FA230000}"/>
    <cellStyle name="Comma 70 2" xfId="10703" xr:uid="{00000000-0005-0000-0000-0000FB230000}"/>
    <cellStyle name="Comma 71" xfId="10704" xr:uid="{00000000-0005-0000-0000-0000FC230000}"/>
    <cellStyle name="Comma 71 2" xfId="10705" xr:uid="{00000000-0005-0000-0000-0000FD230000}"/>
    <cellStyle name="Comma 72" xfId="4623" xr:uid="{00000000-0005-0000-0000-0000FE230000}"/>
    <cellStyle name="Comma 73" xfId="10706" xr:uid="{00000000-0005-0000-0000-0000FF230000}"/>
    <cellStyle name="Comma 74" xfId="10707" xr:uid="{00000000-0005-0000-0000-000000240000}"/>
    <cellStyle name="Comma 75" xfId="10708" xr:uid="{00000000-0005-0000-0000-000001240000}"/>
    <cellStyle name="Comma 75 2" xfId="10709" xr:uid="{00000000-0005-0000-0000-000002240000}"/>
    <cellStyle name="Comma 75 2 2" xfId="10710" xr:uid="{00000000-0005-0000-0000-000003240000}"/>
    <cellStyle name="Comma 75 3" xfId="10711" xr:uid="{00000000-0005-0000-0000-000004240000}"/>
    <cellStyle name="Comma 76" xfId="4624" xr:uid="{00000000-0005-0000-0000-000005240000}"/>
    <cellStyle name="Comma 76 2" xfId="10712" xr:uid="{00000000-0005-0000-0000-000006240000}"/>
    <cellStyle name="Comma 77" xfId="10713" xr:uid="{00000000-0005-0000-0000-000007240000}"/>
    <cellStyle name="Comma 77 2" xfId="10714" xr:uid="{00000000-0005-0000-0000-000008240000}"/>
    <cellStyle name="Comma 78" xfId="10715" xr:uid="{00000000-0005-0000-0000-000009240000}"/>
    <cellStyle name="Comma 78 2" xfId="10716" xr:uid="{00000000-0005-0000-0000-00000A240000}"/>
    <cellStyle name="Comma 79" xfId="10717" xr:uid="{00000000-0005-0000-0000-00000B240000}"/>
    <cellStyle name="Comma 79 2" xfId="10718" xr:uid="{00000000-0005-0000-0000-00000C240000}"/>
    <cellStyle name="Comma 8" xfId="2397" xr:uid="{00000000-0005-0000-0000-00000D240000}"/>
    <cellStyle name="Comma 8 2" xfId="4625" xr:uid="{00000000-0005-0000-0000-00000E240000}"/>
    <cellStyle name="Comma 8 2 2" xfId="10719" xr:uid="{00000000-0005-0000-0000-00000F240000}"/>
    <cellStyle name="Comma 8 2 3" xfId="10720" xr:uid="{00000000-0005-0000-0000-000010240000}"/>
    <cellStyle name="Comma 8 3" xfId="4626" xr:uid="{00000000-0005-0000-0000-000011240000}"/>
    <cellStyle name="Comma 8 3 2" xfId="10721" xr:uid="{00000000-0005-0000-0000-000012240000}"/>
    <cellStyle name="Comma 8 3 3" xfId="10722" xr:uid="{00000000-0005-0000-0000-000013240000}"/>
    <cellStyle name="Comma 8 4" xfId="10723" xr:uid="{00000000-0005-0000-0000-000014240000}"/>
    <cellStyle name="Comma 8 5" xfId="10724" xr:uid="{00000000-0005-0000-0000-000015240000}"/>
    <cellStyle name="Comma 8 6" xfId="10725" xr:uid="{00000000-0005-0000-0000-000016240000}"/>
    <cellStyle name="Comma 8 7" xfId="10726" xr:uid="{00000000-0005-0000-0000-000017240000}"/>
    <cellStyle name="Comma 8_Book1" xfId="4627" xr:uid="{00000000-0005-0000-0000-000018240000}"/>
    <cellStyle name="Comma 80" xfId="10727" xr:uid="{00000000-0005-0000-0000-000019240000}"/>
    <cellStyle name="Comma 80 2" xfId="10728" xr:uid="{00000000-0005-0000-0000-00001A240000}"/>
    <cellStyle name="Comma 81" xfId="10729" xr:uid="{00000000-0005-0000-0000-00001B240000}"/>
    <cellStyle name="Comma 81 2" xfId="10730" xr:uid="{00000000-0005-0000-0000-00001C240000}"/>
    <cellStyle name="Comma 82" xfId="10731" xr:uid="{00000000-0005-0000-0000-00001D240000}"/>
    <cellStyle name="Comma 83" xfId="10732" xr:uid="{00000000-0005-0000-0000-00001E240000}"/>
    <cellStyle name="Comma 84" xfId="10733" xr:uid="{00000000-0005-0000-0000-00001F240000}"/>
    <cellStyle name="Comma 85" xfId="10734" xr:uid="{00000000-0005-0000-0000-000020240000}"/>
    <cellStyle name="Comma 85 2" xfId="10735" xr:uid="{00000000-0005-0000-0000-000021240000}"/>
    <cellStyle name="Comma 86" xfId="10736" xr:uid="{00000000-0005-0000-0000-000022240000}"/>
    <cellStyle name="Comma 86 2" xfId="10737" xr:uid="{00000000-0005-0000-0000-000023240000}"/>
    <cellStyle name="Comma 87" xfId="10738" xr:uid="{00000000-0005-0000-0000-000024240000}"/>
    <cellStyle name="Comma 87 2" xfId="10739" xr:uid="{00000000-0005-0000-0000-000025240000}"/>
    <cellStyle name="Comma 88" xfId="10740" xr:uid="{00000000-0005-0000-0000-000026240000}"/>
    <cellStyle name="Comma 89" xfId="10741" xr:uid="{00000000-0005-0000-0000-000027240000}"/>
    <cellStyle name="Comma 9" xfId="2398" xr:uid="{00000000-0005-0000-0000-000028240000}"/>
    <cellStyle name="Comma 9 2" xfId="4628" xr:uid="{00000000-0005-0000-0000-000029240000}"/>
    <cellStyle name="Comma 9 2 2" xfId="10742" xr:uid="{00000000-0005-0000-0000-00002A240000}"/>
    <cellStyle name="Comma 9 2 3" xfId="10743" xr:uid="{00000000-0005-0000-0000-00002B240000}"/>
    <cellStyle name="Comma 9 3" xfId="4629" xr:uid="{00000000-0005-0000-0000-00002C240000}"/>
    <cellStyle name="Comma 9 3 2" xfId="10744" xr:uid="{00000000-0005-0000-0000-00002D240000}"/>
    <cellStyle name="Comma 9 4" xfId="10745" xr:uid="{00000000-0005-0000-0000-00002E240000}"/>
    <cellStyle name="Comma 9 5" xfId="10746" xr:uid="{00000000-0005-0000-0000-00002F240000}"/>
    <cellStyle name="Comma 9 6" xfId="10747" xr:uid="{00000000-0005-0000-0000-000030240000}"/>
    <cellStyle name="Comma 9_Book1" xfId="4630" xr:uid="{00000000-0005-0000-0000-000031240000}"/>
    <cellStyle name="Comma 90" xfId="10748" xr:uid="{00000000-0005-0000-0000-000032240000}"/>
    <cellStyle name="Comma 91" xfId="10749" xr:uid="{00000000-0005-0000-0000-000033240000}"/>
    <cellStyle name="Comma 92" xfId="10750" xr:uid="{00000000-0005-0000-0000-000034240000}"/>
    <cellStyle name="Comma 93" xfId="10751" xr:uid="{00000000-0005-0000-0000-000035240000}"/>
    <cellStyle name="Comma 94" xfId="10752" xr:uid="{00000000-0005-0000-0000-000036240000}"/>
    <cellStyle name="Comma 95" xfId="10753" xr:uid="{00000000-0005-0000-0000-000037240000}"/>
    <cellStyle name="Comma 96" xfId="10754" xr:uid="{00000000-0005-0000-0000-000038240000}"/>
    <cellStyle name="Comma 97" xfId="10755" xr:uid="{00000000-0005-0000-0000-000039240000}"/>
    <cellStyle name="Comma 98" xfId="10756" xr:uid="{00000000-0005-0000-0000-00003A240000}"/>
    <cellStyle name="Comma 99" xfId="10757" xr:uid="{00000000-0005-0000-0000-00003B240000}"/>
    <cellStyle name="Comma0" xfId="2399" xr:uid="{00000000-0005-0000-0000-00003C240000}"/>
    <cellStyle name="Comma0 10" xfId="8010" xr:uid="{00000000-0005-0000-0000-00003D240000}"/>
    <cellStyle name="Comma0 2" xfId="4631" xr:uid="{00000000-0005-0000-0000-00003E240000}"/>
    <cellStyle name="Comma0 2 2" xfId="7206" xr:uid="{00000000-0005-0000-0000-00003F240000}"/>
    <cellStyle name="Comma0 2 2 2" xfId="7207" xr:uid="{00000000-0005-0000-0000-000040240000}"/>
    <cellStyle name="Comma0 2 2 2 2" xfId="8011" xr:uid="{00000000-0005-0000-0000-000041240000}"/>
    <cellStyle name="Comma0 2 2 2 2 2" xfId="8012" xr:uid="{00000000-0005-0000-0000-000042240000}"/>
    <cellStyle name="Comma0 2 2 3" xfId="7208" xr:uid="{00000000-0005-0000-0000-000043240000}"/>
    <cellStyle name="Comma0 2 2 4" xfId="7209" xr:uid="{00000000-0005-0000-0000-000044240000}"/>
    <cellStyle name="Comma0 2 2 5" xfId="8013" xr:uid="{00000000-0005-0000-0000-000045240000}"/>
    <cellStyle name="Comma0 2 3" xfId="7210" xr:uid="{00000000-0005-0000-0000-000046240000}"/>
    <cellStyle name="Comma0 2 4" xfId="7211" xr:uid="{00000000-0005-0000-0000-000047240000}"/>
    <cellStyle name="Comma0 2 5" xfId="8014" xr:uid="{00000000-0005-0000-0000-000048240000}"/>
    <cellStyle name="Comma0 3" xfId="4632" xr:uid="{00000000-0005-0000-0000-000049240000}"/>
    <cellStyle name="Comma0 4" xfId="7212" xr:uid="{00000000-0005-0000-0000-00004A240000}"/>
    <cellStyle name="Comma0 5" xfId="7213" xr:uid="{00000000-0005-0000-0000-00004B240000}"/>
    <cellStyle name="Comma0 6" xfId="7214" xr:uid="{00000000-0005-0000-0000-00004C240000}"/>
    <cellStyle name="Comma0 7" xfId="7215" xr:uid="{00000000-0005-0000-0000-00004D240000}"/>
    <cellStyle name="Comma0 8" xfId="7216" xr:uid="{00000000-0005-0000-0000-00004E240000}"/>
    <cellStyle name="Comma0 9" xfId="7217" xr:uid="{00000000-0005-0000-0000-00004F240000}"/>
    <cellStyle name="Comma0_Copy of Copy of PGCL cash flow -Jan_1st Phase_2010-2nd Ver-3" xfId="4633" xr:uid="{00000000-0005-0000-0000-000050240000}"/>
    <cellStyle name="Currency 10" xfId="4634" xr:uid="{00000000-0005-0000-0000-000051240000}"/>
    <cellStyle name="Currency 10 2" xfId="4635" xr:uid="{00000000-0005-0000-0000-000052240000}"/>
    <cellStyle name="Currency 10 2 2" xfId="10758" xr:uid="{00000000-0005-0000-0000-000053240000}"/>
    <cellStyle name="Currency 10 3" xfId="10759" xr:uid="{00000000-0005-0000-0000-000054240000}"/>
    <cellStyle name="Currency 11" xfId="4636" xr:uid="{00000000-0005-0000-0000-000055240000}"/>
    <cellStyle name="Currency 11 2" xfId="4637" xr:uid="{00000000-0005-0000-0000-000056240000}"/>
    <cellStyle name="Currency 11 3" xfId="10760" xr:uid="{00000000-0005-0000-0000-000057240000}"/>
    <cellStyle name="Currency 12" xfId="2497" xr:uid="{00000000-0005-0000-0000-000058240000}"/>
    <cellStyle name="Currency 12 2" xfId="4638" xr:uid="{00000000-0005-0000-0000-000059240000}"/>
    <cellStyle name="Currency 12 2 2" xfId="4639" xr:uid="{00000000-0005-0000-0000-00005A240000}"/>
    <cellStyle name="Currency 12 2 2 2" xfId="10761" xr:uid="{00000000-0005-0000-0000-00005B240000}"/>
    <cellStyle name="Currency 12 2 3" xfId="10762" xr:uid="{00000000-0005-0000-0000-00005C240000}"/>
    <cellStyle name="Currency 12 3" xfId="10763" xr:uid="{00000000-0005-0000-0000-00005D240000}"/>
    <cellStyle name="Currency 13" xfId="4640" xr:uid="{00000000-0005-0000-0000-00005E240000}"/>
    <cellStyle name="Currency 13 2" xfId="4641" xr:uid="{00000000-0005-0000-0000-00005F240000}"/>
    <cellStyle name="Currency 13 2 2" xfId="10764" xr:uid="{00000000-0005-0000-0000-000060240000}"/>
    <cellStyle name="Currency 13 3" xfId="4642" xr:uid="{00000000-0005-0000-0000-000061240000}"/>
    <cellStyle name="Currency 13 3 2" xfId="4643" xr:uid="{00000000-0005-0000-0000-000062240000}"/>
    <cellStyle name="Currency 13 3 2 2" xfId="10765" xr:uid="{00000000-0005-0000-0000-000063240000}"/>
    <cellStyle name="Currency 13 3 3" xfId="10766" xr:uid="{00000000-0005-0000-0000-000064240000}"/>
    <cellStyle name="Currency 13 4" xfId="10767" xr:uid="{00000000-0005-0000-0000-000065240000}"/>
    <cellStyle name="Currency 14" xfId="4644" xr:uid="{00000000-0005-0000-0000-000066240000}"/>
    <cellStyle name="Currency 14 2" xfId="4645" xr:uid="{00000000-0005-0000-0000-000067240000}"/>
    <cellStyle name="Currency 14 3" xfId="10768" xr:uid="{00000000-0005-0000-0000-000068240000}"/>
    <cellStyle name="Currency 15" xfId="4646" xr:uid="{00000000-0005-0000-0000-000069240000}"/>
    <cellStyle name="Currency 16" xfId="4647" xr:uid="{00000000-0005-0000-0000-00006A240000}"/>
    <cellStyle name="Currency 16 2" xfId="4648" xr:uid="{00000000-0005-0000-0000-00006B240000}"/>
    <cellStyle name="Currency 16 2 2" xfId="10769" xr:uid="{00000000-0005-0000-0000-00006C240000}"/>
    <cellStyle name="Currency 16 2 2 2" xfId="10770" xr:uid="{00000000-0005-0000-0000-00006D240000}"/>
    <cellStyle name="Currency 16 2 3" xfId="10771" xr:uid="{00000000-0005-0000-0000-00006E240000}"/>
    <cellStyle name="Currency 16 3" xfId="10772" xr:uid="{00000000-0005-0000-0000-00006F240000}"/>
    <cellStyle name="Currency 16 3 2" xfId="10773" xr:uid="{00000000-0005-0000-0000-000070240000}"/>
    <cellStyle name="Currency 16 4" xfId="10774" xr:uid="{00000000-0005-0000-0000-000071240000}"/>
    <cellStyle name="Currency 16 4 2" xfId="10775" xr:uid="{00000000-0005-0000-0000-000072240000}"/>
    <cellStyle name="Currency 16 5" xfId="10776" xr:uid="{00000000-0005-0000-0000-000073240000}"/>
    <cellStyle name="Currency 17" xfId="4649" xr:uid="{00000000-0005-0000-0000-000074240000}"/>
    <cellStyle name="Currency 17 2" xfId="10777" xr:uid="{00000000-0005-0000-0000-000075240000}"/>
    <cellStyle name="Currency 18" xfId="4650" xr:uid="{00000000-0005-0000-0000-000076240000}"/>
    <cellStyle name="Currency 18 2" xfId="10778" xr:uid="{00000000-0005-0000-0000-000077240000}"/>
    <cellStyle name="Currency 18 2 2" xfId="10779" xr:uid="{00000000-0005-0000-0000-000078240000}"/>
    <cellStyle name="Currency 18 3" xfId="10780" xr:uid="{00000000-0005-0000-0000-000079240000}"/>
    <cellStyle name="Currency 19" xfId="4651" xr:uid="{00000000-0005-0000-0000-00007A240000}"/>
    <cellStyle name="Currency 19 2" xfId="4652" xr:uid="{00000000-0005-0000-0000-00007B240000}"/>
    <cellStyle name="Currency 2" xfId="2400" xr:uid="{00000000-0005-0000-0000-00007C240000}"/>
    <cellStyle name="Currency 2 10" xfId="4653" xr:uid="{00000000-0005-0000-0000-00007D240000}"/>
    <cellStyle name="Currency 2 11" xfId="10781" xr:uid="{00000000-0005-0000-0000-00007E240000}"/>
    <cellStyle name="Currency 2 11 2" xfId="10782" xr:uid="{00000000-0005-0000-0000-00007F240000}"/>
    <cellStyle name="Currency 2 11 3" xfId="10783" xr:uid="{00000000-0005-0000-0000-000080240000}"/>
    <cellStyle name="Currency 2 12" xfId="10784" xr:uid="{00000000-0005-0000-0000-000081240000}"/>
    <cellStyle name="Currency 2 2" xfId="4654" xr:uid="{00000000-0005-0000-0000-000082240000}"/>
    <cellStyle name="Currency 2 2 2" xfId="4655" xr:uid="{00000000-0005-0000-0000-000083240000}"/>
    <cellStyle name="Currency 2 2 2 2" xfId="10785" xr:uid="{00000000-0005-0000-0000-000084240000}"/>
    <cellStyle name="Currency 2 3" xfId="4656" xr:uid="{00000000-0005-0000-0000-000085240000}"/>
    <cellStyle name="Currency 2 3 2" xfId="4657" xr:uid="{00000000-0005-0000-0000-000086240000}"/>
    <cellStyle name="Currency 2 3 3" xfId="10786" xr:uid="{00000000-0005-0000-0000-000087240000}"/>
    <cellStyle name="Currency 2 4" xfId="4658" xr:uid="{00000000-0005-0000-0000-000088240000}"/>
    <cellStyle name="Currency 2 4 2" xfId="10787" xr:uid="{00000000-0005-0000-0000-000089240000}"/>
    <cellStyle name="Currency 2 5" xfId="4659" xr:uid="{00000000-0005-0000-0000-00008A240000}"/>
    <cellStyle name="Currency 2 5 2" xfId="7218" xr:uid="{00000000-0005-0000-0000-00008B240000}"/>
    <cellStyle name="Currency 2 5 2 2" xfId="7219" xr:uid="{00000000-0005-0000-0000-00008C240000}"/>
    <cellStyle name="Currency 2 5 2 2 2" xfId="8015" xr:uid="{00000000-0005-0000-0000-00008D240000}"/>
    <cellStyle name="Currency 2 5 2 2 2 2" xfId="8016" xr:uid="{00000000-0005-0000-0000-00008E240000}"/>
    <cellStyle name="Currency 2 5 2 3" xfId="7220" xr:uid="{00000000-0005-0000-0000-00008F240000}"/>
    <cellStyle name="Currency 2 5 2 4" xfId="7221" xr:uid="{00000000-0005-0000-0000-000090240000}"/>
    <cellStyle name="Currency 2 5 2 5" xfId="8017" xr:uid="{00000000-0005-0000-0000-000091240000}"/>
    <cellStyle name="Currency 2 5 3" xfId="7222" xr:uid="{00000000-0005-0000-0000-000092240000}"/>
    <cellStyle name="Currency 2 5 4" xfId="7223" xr:uid="{00000000-0005-0000-0000-000093240000}"/>
    <cellStyle name="Currency 2 5 5" xfId="8018" xr:uid="{00000000-0005-0000-0000-000094240000}"/>
    <cellStyle name="Currency 2 6" xfId="4660" xr:uid="{00000000-0005-0000-0000-000095240000}"/>
    <cellStyle name="Currency 2 7" xfId="4661" xr:uid="{00000000-0005-0000-0000-000096240000}"/>
    <cellStyle name="Currency 2 8" xfId="4662" xr:uid="{00000000-0005-0000-0000-000097240000}"/>
    <cellStyle name="Currency 2 8 2" xfId="4663" xr:uid="{00000000-0005-0000-0000-000098240000}"/>
    <cellStyle name="Currency 2 9" xfId="4664" xr:uid="{00000000-0005-0000-0000-000099240000}"/>
    <cellStyle name="Currency 2 9 2" xfId="4665" xr:uid="{00000000-0005-0000-0000-00009A240000}"/>
    <cellStyle name="Currency 20" xfId="4666" xr:uid="{00000000-0005-0000-0000-00009B240000}"/>
    <cellStyle name="Currency 20 2" xfId="4667" xr:uid="{00000000-0005-0000-0000-00009C240000}"/>
    <cellStyle name="Currency 21" xfId="4668" xr:uid="{00000000-0005-0000-0000-00009D240000}"/>
    <cellStyle name="Currency 21 2" xfId="4669" xr:uid="{00000000-0005-0000-0000-00009E240000}"/>
    <cellStyle name="Currency 22" xfId="4670" xr:uid="{00000000-0005-0000-0000-00009F240000}"/>
    <cellStyle name="Currency 22 2" xfId="10788" xr:uid="{00000000-0005-0000-0000-0000A0240000}"/>
    <cellStyle name="Currency 22 2 2" xfId="10789" xr:uid="{00000000-0005-0000-0000-0000A1240000}"/>
    <cellStyle name="Currency 22 3" xfId="10790" xr:uid="{00000000-0005-0000-0000-0000A2240000}"/>
    <cellStyle name="Currency 23" xfId="4671" xr:uid="{00000000-0005-0000-0000-0000A3240000}"/>
    <cellStyle name="Currency 23 2" xfId="4672" xr:uid="{00000000-0005-0000-0000-0000A4240000}"/>
    <cellStyle name="Currency 24" xfId="4673" xr:uid="{00000000-0005-0000-0000-0000A5240000}"/>
    <cellStyle name="Currency 24 2" xfId="4674" xr:uid="{00000000-0005-0000-0000-0000A6240000}"/>
    <cellStyle name="Currency 24 2 2" xfId="10791" xr:uid="{00000000-0005-0000-0000-0000A7240000}"/>
    <cellStyle name="Currency 24 3" xfId="10792" xr:uid="{00000000-0005-0000-0000-0000A8240000}"/>
    <cellStyle name="Currency 25" xfId="4675" xr:uid="{00000000-0005-0000-0000-0000A9240000}"/>
    <cellStyle name="Currency 25 2" xfId="10793" xr:uid="{00000000-0005-0000-0000-0000AA240000}"/>
    <cellStyle name="Currency 25 2 2" xfId="10794" xr:uid="{00000000-0005-0000-0000-0000AB240000}"/>
    <cellStyle name="Currency 25 3" xfId="10795" xr:uid="{00000000-0005-0000-0000-0000AC240000}"/>
    <cellStyle name="Currency 26" xfId="4676" xr:uid="{00000000-0005-0000-0000-0000AD240000}"/>
    <cellStyle name="Currency 26 2" xfId="4677" xr:uid="{00000000-0005-0000-0000-0000AE240000}"/>
    <cellStyle name="Currency 26 2 2" xfId="10796" xr:uid="{00000000-0005-0000-0000-0000AF240000}"/>
    <cellStyle name="Currency 26 3" xfId="10797" xr:uid="{00000000-0005-0000-0000-0000B0240000}"/>
    <cellStyle name="Currency 27" xfId="4678" xr:uid="{00000000-0005-0000-0000-0000B1240000}"/>
    <cellStyle name="Currency 27 2" xfId="10798" xr:uid="{00000000-0005-0000-0000-0000B2240000}"/>
    <cellStyle name="Currency 27 2 2" xfId="10799" xr:uid="{00000000-0005-0000-0000-0000B3240000}"/>
    <cellStyle name="Currency 27 3" xfId="10800" xr:uid="{00000000-0005-0000-0000-0000B4240000}"/>
    <cellStyle name="Currency 28" xfId="4679" xr:uid="{00000000-0005-0000-0000-0000B5240000}"/>
    <cellStyle name="Currency 28 2" xfId="4680" xr:uid="{00000000-0005-0000-0000-0000B6240000}"/>
    <cellStyle name="Currency 28 2 2" xfId="10801" xr:uid="{00000000-0005-0000-0000-0000B7240000}"/>
    <cellStyle name="Currency 28 3" xfId="10802" xr:uid="{00000000-0005-0000-0000-0000B8240000}"/>
    <cellStyle name="Currency 29" xfId="4681" xr:uid="{00000000-0005-0000-0000-0000B9240000}"/>
    <cellStyle name="Currency 29 2" xfId="10803" xr:uid="{00000000-0005-0000-0000-0000BA240000}"/>
    <cellStyle name="Currency 29 2 2" xfId="10804" xr:uid="{00000000-0005-0000-0000-0000BB240000}"/>
    <cellStyle name="Currency 29 3" xfId="10805" xr:uid="{00000000-0005-0000-0000-0000BC240000}"/>
    <cellStyle name="Currency 3" xfId="2401" xr:uid="{00000000-0005-0000-0000-0000BD240000}"/>
    <cellStyle name="Currency 3 2" xfId="4682" xr:uid="{00000000-0005-0000-0000-0000BE240000}"/>
    <cellStyle name="Currency 3 3" xfId="4683" xr:uid="{00000000-0005-0000-0000-0000BF240000}"/>
    <cellStyle name="Currency 3 4" xfId="10806" xr:uid="{00000000-0005-0000-0000-0000C0240000}"/>
    <cellStyle name="Currency 3 5" xfId="10807" xr:uid="{00000000-0005-0000-0000-0000C1240000}"/>
    <cellStyle name="Currency 3 6" xfId="10808" xr:uid="{00000000-0005-0000-0000-0000C2240000}"/>
    <cellStyle name="Currency 3 7" xfId="10809" xr:uid="{00000000-0005-0000-0000-0000C3240000}"/>
    <cellStyle name="Currency 30" xfId="4684" xr:uid="{00000000-0005-0000-0000-0000C4240000}"/>
    <cellStyle name="Currency 30 2" xfId="10810" xr:uid="{00000000-0005-0000-0000-0000C5240000}"/>
    <cellStyle name="Currency 30 2 2" xfId="10811" xr:uid="{00000000-0005-0000-0000-0000C6240000}"/>
    <cellStyle name="Currency 30 3" xfId="10812" xr:uid="{00000000-0005-0000-0000-0000C7240000}"/>
    <cellStyle name="Currency 31" xfId="4685" xr:uid="{00000000-0005-0000-0000-0000C8240000}"/>
    <cellStyle name="Currency 31 2" xfId="10813" xr:uid="{00000000-0005-0000-0000-0000C9240000}"/>
    <cellStyle name="Currency 31 2 2" xfId="10814" xr:uid="{00000000-0005-0000-0000-0000CA240000}"/>
    <cellStyle name="Currency 31 3" xfId="10815" xr:uid="{00000000-0005-0000-0000-0000CB240000}"/>
    <cellStyle name="Currency 32" xfId="4686" xr:uid="{00000000-0005-0000-0000-0000CC240000}"/>
    <cellStyle name="Currency 32 2" xfId="10816" xr:uid="{00000000-0005-0000-0000-0000CD240000}"/>
    <cellStyle name="Currency 33" xfId="4687" xr:uid="{00000000-0005-0000-0000-0000CE240000}"/>
    <cellStyle name="Currency 33 2" xfId="10817" xr:uid="{00000000-0005-0000-0000-0000CF240000}"/>
    <cellStyle name="Currency 33 2 2" xfId="10818" xr:uid="{00000000-0005-0000-0000-0000D0240000}"/>
    <cellStyle name="Currency 33 3" xfId="10819" xr:uid="{00000000-0005-0000-0000-0000D1240000}"/>
    <cellStyle name="Currency 34" xfId="4688" xr:uid="{00000000-0005-0000-0000-0000D2240000}"/>
    <cellStyle name="Currency 34 2" xfId="10820" xr:uid="{00000000-0005-0000-0000-0000D3240000}"/>
    <cellStyle name="Currency 34 2 2" xfId="10821" xr:uid="{00000000-0005-0000-0000-0000D4240000}"/>
    <cellStyle name="Currency 34 3" xfId="10822" xr:uid="{00000000-0005-0000-0000-0000D5240000}"/>
    <cellStyle name="Currency 35" xfId="4689" xr:uid="{00000000-0005-0000-0000-0000D6240000}"/>
    <cellStyle name="Currency 35 2" xfId="10823" xr:uid="{00000000-0005-0000-0000-0000D7240000}"/>
    <cellStyle name="Currency 35 2 2" xfId="10824" xr:uid="{00000000-0005-0000-0000-0000D8240000}"/>
    <cellStyle name="Currency 35 3" xfId="10825" xr:uid="{00000000-0005-0000-0000-0000D9240000}"/>
    <cellStyle name="Currency 36" xfId="4690" xr:uid="{00000000-0005-0000-0000-0000DA240000}"/>
    <cellStyle name="Currency 36 2" xfId="10826" xr:uid="{00000000-0005-0000-0000-0000DB240000}"/>
    <cellStyle name="Currency 36 2 2" xfId="10827" xr:uid="{00000000-0005-0000-0000-0000DC240000}"/>
    <cellStyle name="Currency 36 3" xfId="10828" xr:uid="{00000000-0005-0000-0000-0000DD240000}"/>
    <cellStyle name="Currency 37" xfId="4691" xr:uid="{00000000-0005-0000-0000-0000DE240000}"/>
    <cellStyle name="Currency 37 2" xfId="10829" xr:uid="{00000000-0005-0000-0000-0000DF240000}"/>
    <cellStyle name="Currency 38" xfId="4692" xr:uid="{00000000-0005-0000-0000-0000E0240000}"/>
    <cellStyle name="Currency 38 2" xfId="10830" xr:uid="{00000000-0005-0000-0000-0000E1240000}"/>
    <cellStyle name="Currency 39" xfId="4693" xr:uid="{00000000-0005-0000-0000-0000E2240000}"/>
    <cellStyle name="Currency 39 2" xfId="10831" xr:uid="{00000000-0005-0000-0000-0000E3240000}"/>
    <cellStyle name="Currency 4" xfId="2402" xr:uid="{00000000-0005-0000-0000-0000E4240000}"/>
    <cellStyle name="Currency 4 2" xfId="2403" xr:uid="{00000000-0005-0000-0000-0000E5240000}"/>
    <cellStyle name="Currency 4 2 2" xfId="7224" xr:uid="{00000000-0005-0000-0000-0000E6240000}"/>
    <cellStyle name="Currency 4 2 2 2" xfId="7225" xr:uid="{00000000-0005-0000-0000-0000E7240000}"/>
    <cellStyle name="Currency 4 2 2 2 2" xfId="8019" xr:uid="{00000000-0005-0000-0000-0000E8240000}"/>
    <cellStyle name="Currency 4 2 2 2 2 2" xfId="8020" xr:uid="{00000000-0005-0000-0000-0000E9240000}"/>
    <cellStyle name="Currency 4 2 2 3" xfId="7226" xr:uid="{00000000-0005-0000-0000-0000EA240000}"/>
    <cellStyle name="Currency 4 2 2 4" xfId="7227" xr:uid="{00000000-0005-0000-0000-0000EB240000}"/>
    <cellStyle name="Currency 4 2 2 5" xfId="8021" xr:uid="{00000000-0005-0000-0000-0000EC240000}"/>
    <cellStyle name="Currency 4 2 3" xfId="7228" xr:uid="{00000000-0005-0000-0000-0000ED240000}"/>
    <cellStyle name="Currency 4 2 4" xfId="7229" xr:uid="{00000000-0005-0000-0000-0000EE240000}"/>
    <cellStyle name="Currency 4 2 5" xfId="7230" xr:uid="{00000000-0005-0000-0000-0000EF240000}"/>
    <cellStyle name="Currency 4 2 6" xfId="8022" xr:uid="{00000000-0005-0000-0000-0000F0240000}"/>
    <cellStyle name="Currency 4 3" xfId="4694" xr:uid="{00000000-0005-0000-0000-0000F1240000}"/>
    <cellStyle name="Currency 4 4" xfId="4695" xr:uid="{00000000-0005-0000-0000-0000F2240000}"/>
    <cellStyle name="Currency 4 5" xfId="4696" xr:uid="{00000000-0005-0000-0000-0000F3240000}"/>
    <cellStyle name="Currency 4 5 2" xfId="10832" xr:uid="{00000000-0005-0000-0000-0000F4240000}"/>
    <cellStyle name="Currency 4 6" xfId="10833" xr:uid="{00000000-0005-0000-0000-0000F5240000}"/>
    <cellStyle name="Currency 40" xfId="4697" xr:uid="{00000000-0005-0000-0000-0000F6240000}"/>
    <cellStyle name="Currency 40 2" xfId="10834" xr:uid="{00000000-0005-0000-0000-0000F7240000}"/>
    <cellStyle name="Currency 41" xfId="4698" xr:uid="{00000000-0005-0000-0000-0000F8240000}"/>
    <cellStyle name="Currency 42" xfId="4699" xr:uid="{00000000-0005-0000-0000-0000F9240000}"/>
    <cellStyle name="Currency 42 2" xfId="10835" xr:uid="{00000000-0005-0000-0000-0000FA240000}"/>
    <cellStyle name="Currency 43" xfId="4700" xr:uid="{00000000-0005-0000-0000-0000FB240000}"/>
    <cellStyle name="Currency 43 2" xfId="10836" xr:uid="{00000000-0005-0000-0000-0000FC240000}"/>
    <cellStyle name="Currency 44" xfId="4701" xr:uid="{00000000-0005-0000-0000-0000FD240000}"/>
    <cellStyle name="Currency 44 2" xfId="10837" xr:uid="{00000000-0005-0000-0000-0000FE240000}"/>
    <cellStyle name="Currency 45" xfId="4702" xr:uid="{00000000-0005-0000-0000-0000FF240000}"/>
    <cellStyle name="Currency 45 2" xfId="10838" xr:uid="{00000000-0005-0000-0000-000000250000}"/>
    <cellStyle name="Currency 46" xfId="4703" xr:uid="{00000000-0005-0000-0000-000001250000}"/>
    <cellStyle name="Currency 46 2" xfId="4704" xr:uid="{00000000-0005-0000-0000-000002250000}"/>
    <cellStyle name="Currency 46 3" xfId="10839" xr:uid="{00000000-0005-0000-0000-000003250000}"/>
    <cellStyle name="Currency 47" xfId="4705" xr:uid="{00000000-0005-0000-0000-000004250000}"/>
    <cellStyle name="Currency 47 2" xfId="10840" xr:uid="{00000000-0005-0000-0000-000005250000}"/>
    <cellStyle name="Currency 48" xfId="4706" xr:uid="{00000000-0005-0000-0000-000006250000}"/>
    <cellStyle name="Currency 49" xfId="4707" xr:uid="{00000000-0005-0000-0000-000007250000}"/>
    <cellStyle name="Currency 5" xfId="4708" xr:uid="{00000000-0005-0000-0000-000008250000}"/>
    <cellStyle name="Currency 5 2" xfId="4709" xr:uid="{00000000-0005-0000-0000-000009250000}"/>
    <cellStyle name="Currency 5 2 2" xfId="7231" xr:uid="{00000000-0005-0000-0000-00000A250000}"/>
    <cellStyle name="Currency 5 2 2 2" xfId="7232" xr:uid="{00000000-0005-0000-0000-00000B250000}"/>
    <cellStyle name="Currency 5 2 2 2 2" xfId="10841" xr:uid="{00000000-0005-0000-0000-00000C250000}"/>
    <cellStyle name="Currency 5 2 2 3" xfId="10842" xr:uid="{00000000-0005-0000-0000-00000D250000}"/>
    <cellStyle name="Currency 5 2 3" xfId="7233" xr:uid="{00000000-0005-0000-0000-00000E250000}"/>
    <cellStyle name="Currency 5 2 3 2" xfId="10843" xr:uid="{00000000-0005-0000-0000-00000F250000}"/>
    <cellStyle name="Currency 5 2 4" xfId="7234" xr:uid="{00000000-0005-0000-0000-000010250000}"/>
    <cellStyle name="Currency 5 2 4 2" xfId="10844" xr:uid="{00000000-0005-0000-0000-000011250000}"/>
    <cellStyle name="Currency 5 2 5" xfId="19426" xr:uid="{00000000-0005-0000-0000-000012250000}"/>
    <cellStyle name="Currency 5 2 6" xfId="19427" xr:uid="{00000000-0005-0000-0000-000013250000}"/>
    <cellStyle name="Currency 5 3" xfId="4710" xr:uid="{00000000-0005-0000-0000-000014250000}"/>
    <cellStyle name="Currency 5 3 2" xfId="7235" xr:uid="{00000000-0005-0000-0000-000015250000}"/>
    <cellStyle name="Currency 5 3 3" xfId="19428" xr:uid="{00000000-0005-0000-0000-000016250000}"/>
    <cellStyle name="Currency 5 4" xfId="4711" xr:uid="{00000000-0005-0000-0000-000017250000}"/>
    <cellStyle name="Currency 5 5" xfId="10845" xr:uid="{00000000-0005-0000-0000-000018250000}"/>
    <cellStyle name="Currency 50" xfId="4712" xr:uid="{00000000-0005-0000-0000-000019250000}"/>
    <cellStyle name="Currency 50 2" xfId="10846" xr:uid="{00000000-0005-0000-0000-00001A250000}"/>
    <cellStyle name="Currency 51" xfId="4713" xr:uid="{00000000-0005-0000-0000-00001B250000}"/>
    <cellStyle name="Currency 52" xfId="4714" xr:uid="{00000000-0005-0000-0000-00001C250000}"/>
    <cellStyle name="Currency 53" xfId="4715" xr:uid="{00000000-0005-0000-0000-00001D250000}"/>
    <cellStyle name="Currency 54" xfId="4716" xr:uid="{00000000-0005-0000-0000-00001E250000}"/>
    <cellStyle name="Currency 54 2" xfId="10847" xr:uid="{00000000-0005-0000-0000-00001F250000}"/>
    <cellStyle name="Currency 55" xfId="4717" xr:uid="{00000000-0005-0000-0000-000020250000}"/>
    <cellStyle name="Currency 56" xfId="4718" xr:uid="{00000000-0005-0000-0000-000021250000}"/>
    <cellStyle name="Currency 56 2" xfId="10848" xr:uid="{00000000-0005-0000-0000-000022250000}"/>
    <cellStyle name="Currency 57" xfId="4719" xr:uid="{00000000-0005-0000-0000-000023250000}"/>
    <cellStyle name="Currency 58" xfId="10849" xr:uid="{00000000-0005-0000-0000-000024250000}"/>
    <cellStyle name="Currency 58 2" xfId="10850" xr:uid="{00000000-0005-0000-0000-000025250000}"/>
    <cellStyle name="Currency 59" xfId="10851" xr:uid="{00000000-0005-0000-0000-000026250000}"/>
    <cellStyle name="Currency 59 2" xfId="10852" xr:uid="{00000000-0005-0000-0000-000027250000}"/>
    <cellStyle name="Currency 6" xfId="4720" xr:uid="{00000000-0005-0000-0000-000028250000}"/>
    <cellStyle name="Currency 6 2" xfId="4721" xr:uid="{00000000-0005-0000-0000-000029250000}"/>
    <cellStyle name="Currency 6 3" xfId="7236" xr:uid="{00000000-0005-0000-0000-00002A250000}"/>
    <cellStyle name="Currency 6 4" xfId="7237" xr:uid="{00000000-0005-0000-0000-00002B250000}"/>
    <cellStyle name="Currency 6 5" xfId="19429" xr:uid="{00000000-0005-0000-0000-00002C250000}"/>
    <cellStyle name="Currency 60" xfId="10853" xr:uid="{00000000-0005-0000-0000-00002D250000}"/>
    <cellStyle name="Currency 60 2" xfId="10854" xr:uid="{00000000-0005-0000-0000-00002E250000}"/>
    <cellStyle name="Currency 61" xfId="10855" xr:uid="{00000000-0005-0000-0000-00002F250000}"/>
    <cellStyle name="Currency 62" xfId="10856" xr:uid="{00000000-0005-0000-0000-000030250000}"/>
    <cellStyle name="Currency 62 2" xfId="10857" xr:uid="{00000000-0005-0000-0000-000031250000}"/>
    <cellStyle name="Currency 63" xfId="10858" xr:uid="{00000000-0005-0000-0000-000032250000}"/>
    <cellStyle name="Currency 63 2" xfId="10859" xr:uid="{00000000-0005-0000-0000-000033250000}"/>
    <cellStyle name="Currency 64" xfId="10860" xr:uid="{00000000-0005-0000-0000-000034250000}"/>
    <cellStyle name="Currency 64 2" xfId="10861" xr:uid="{00000000-0005-0000-0000-000035250000}"/>
    <cellStyle name="Currency 65" xfId="10862" xr:uid="{00000000-0005-0000-0000-000036250000}"/>
    <cellStyle name="Currency 65 2" xfId="10863" xr:uid="{00000000-0005-0000-0000-000037250000}"/>
    <cellStyle name="Currency 66" xfId="10864" xr:uid="{00000000-0005-0000-0000-000038250000}"/>
    <cellStyle name="Currency 67" xfId="10865" xr:uid="{00000000-0005-0000-0000-000039250000}"/>
    <cellStyle name="Currency 68" xfId="10866" xr:uid="{00000000-0005-0000-0000-00003A250000}"/>
    <cellStyle name="Currency 69" xfId="10867" xr:uid="{00000000-0005-0000-0000-00003B250000}"/>
    <cellStyle name="Currency 7" xfId="4722" xr:uid="{00000000-0005-0000-0000-00003C250000}"/>
    <cellStyle name="Currency 7 2" xfId="4723" xr:uid="{00000000-0005-0000-0000-00003D250000}"/>
    <cellStyle name="Currency 7 3" xfId="4724" xr:uid="{00000000-0005-0000-0000-00003E250000}"/>
    <cellStyle name="Currency 7 4" xfId="10868" xr:uid="{00000000-0005-0000-0000-00003F250000}"/>
    <cellStyle name="Currency 8" xfId="4725" xr:uid="{00000000-0005-0000-0000-000040250000}"/>
    <cellStyle name="Currency 8 2" xfId="4726" xr:uid="{00000000-0005-0000-0000-000041250000}"/>
    <cellStyle name="Currency 8 3" xfId="10869" xr:uid="{00000000-0005-0000-0000-000042250000}"/>
    <cellStyle name="Currency 9" xfId="4727" xr:uid="{00000000-0005-0000-0000-000043250000}"/>
    <cellStyle name="Currency 9 2" xfId="4728" xr:uid="{00000000-0005-0000-0000-000044250000}"/>
    <cellStyle name="Currency 9 3" xfId="10870" xr:uid="{00000000-0005-0000-0000-000045250000}"/>
    <cellStyle name="Currency 9 4" xfId="10871" xr:uid="{00000000-0005-0000-0000-000046250000}"/>
    <cellStyle name="Currency0" xfId="2404" xr:uid="{00000000-0005-0000-0000-000047250000}"/>
    <cellStyle name="Currency0 10" xfId="8023" xr:uid="{00000000-0005-0000-0000-000048250000}"/>
    <cellStyle name="Currency0 2" xfId="4729" xr:uid="{00000000-0005-0000-0000-000049250000}"/>
    <cellStyle name="Currency0 2 2" xfId="7238" xr:uid="{00000000-0005-0000-0000-00004A250000}"/>
    <cellStyle name="Currency0 2 2 2" xfId="7239" xr:uid="{00000000-0005-0000-0000-00004B250000}"/>
    <cellStyle name="Currency0 2 2 2 2" xfId="8024" xr:uid="{00000000-0005-0000-0000-00004C250000}"/>
    <cellStyle name="Currency0 2 2 2 2 2" xfId="8025" xr:uid="{00000000-0005-0000-0000-00004D250000}"/>
    <cellStyle name="Currency0 2 2 3" xfId="7240" xr:uid="{00000000-0005-0000-0000-00004E250000}"/>
    <cellStyle name="Currency0 2 2 4" xfId="7241" xr:uid="{00000000-0005-0000-0000-00004F250000}"/>
    <cellStyle name="Currency0 2 2 5" xfId="8026" xr:uid="{00000000-0005-0000-0000-000050250000}"/>
    <cellStyle name="Currency0 2 3" xfId="7242" xr:uid="{00000000-0005-0000-0000-000051250000}"/>
    <cellStyle name="Currency0 2 4" xfId="7243" xr:uid="{00000000-0005-0000-0000-000052250000}"/>
    <cellStyle name="Currency0 2 5" xfId="8027" xr:uid="{00000000-0005-0000-0000-000053250000}"/>
    <cellStyle name="Currency0 3" xfId="4730" xr:uid="{00000000-0005-0000-0000-000054250000}"/>
    <cellStyle name="Currency0 3 2" xfId="10872" xr:uid="{00000000-0005-0000-0000-000055250000}"/>
    <cellStyle name="Currency0 3 3" xfId="10873" xr:uid="{00000000-0005-0000-0000-000056250000}"/>
    <cellStyle name="Currency0 4" xfId="7244" xr:uid="{00000000-0005-0000-0000-000057250000}"/>
    <cellStyle name="Currency0 5" xfId="7245" xr:uid="{00000000-0005-0000-0000-000058250000}"/>
    <cellStyle name="Currency0 6" xfId="7246" xr:uid="{00000000-0005-0000-0000-000059250000}"/>
    <cellStyle name="Currency0 7" xfId="7247" xr:uid="{00000000-0005-0000-0000-00005A250000}"/>
    <cellStyle name="Currency0 8" xfId="7248" xr:uid="{00000000-0005-0000-0000-00005B250000}"/>
    <cellStyle name="Currency0 9" xfId="7249" xr:uid="{00000000-0005-0000-0000-00005C250000}"/>
    <cellStyle name="Currency0_Copy of Copy of PGCL cash flow -Jan_1st Phase_2010-2nd Ver-3" xfId="4731" xr:uid="{00000000-0005-0000-0000-00005D250000}"/>
    <cellStyle name="Date" xfId="2405" xr:uid="{00000000-0005-0000-0000-00005E250000}"/>
    <cellStyle name="Date 10" xfId="8028" xr:uid="{00000000-0005-0000-0000-00005F250000}"/>
    <cellStyle name="Date 11" xfId="10874" xr:uid="{00000000-0005-0000-0000-000060250000}"/>
    <cellStyle name="Date 12" xfId="10875" xr:uid="{00000000-0005-0000-0000-000061250000}"/>
    <cellStyle name="Date 13" xfId="10876" xr:uid="{00000000-0005-0000-0000-000062250000}"/>
    <cellStyle name="Date 14" xfId="10877" xr:uid="{00000000-0005-0000-0000-000063250000}"/>
    <cellStyle name="Date 15" xfId="10878" xr:uid="{00000000-0005-0000-0000-000064250000}"/>
    <cellStyle name="Date 16" xfId="10879" xr:uid="{00000000-0005-0000-0000-000065250000}"/>
    <cellStyle name="Date 17" xfId="10880" xr:uid="{00000000-0005-0000-0000-000066250000}"/>
    <cellStyle name="Date 18" xfId="10881" xr:uid="{00000000-0005-0000-0000-000067250000}"/>
    <cellStyle name="Date 19" xfId="10882" xr:uid="{00000000-0005-0000-0000-000068250000}"/>
    <cellStyle name="Date 2" xfId="4732" xr:uid="{00000000-0005-0000-0000-000069250000}"/>
    <cellStyle name="Date 2 2" xfId="7250" xr:uid="{00000000-0005-0000-0000-00006A250000}"/>
    <cellStyle name="Date 2 2 2" xfId="7251" xr:uid="{00000000-0005-0000-0000-00006B250000}"/>
    <cellStyle name="Date 2 2 2 2" xfId="8029" xr:uid="{00000000-0005-0000-0000-00006C250000}"/>
    <cellStyle name="Date 2 2 2 2 2" xfId="8030" xr:uid="{00000000-0005-0000-0000-00006D250000}"/>
    <cellStyle name="Date 2 2 3" xfId="7252" xr:uid="{00000000-0005-0000-0000-00006E250000}"/>
    <cellStyle name="Date 2 2 4" xfId="7253" xr:uid="{00000000-0005-0000-0000-00006F250000}"/>
    <cellStyle name="Date 2 2 5" xfId="8031" xr:uid="{00000000-0005-0000-0000-000070250000}"/>
    <cellStyle name="Date 2 3" xfId="7254" xr:uid="{00000000-0005-0000-0000-000071250000}"/>
    <cellStyle name="Date 2 4" xfId="7255" xr:uid="{00000000-0005-0000-0000-000072250000}"/>
    <cellStyle name="Date 2 5" xfId="8032" xr:uid="{00000000-0005-0000-0000-000073250000}"/>
    <cellStyle name="Date 20" xfId="10883" xr:uid="{00000000-0005-0000-0000-000074250000}"/>
    <cellStyle name="Date 21" xfId="10884" xr:uid="{00000000-0005-0000-0000-000075250000}"/>
    <cellStyle name="Date 22" xfId="10885" xr:uid="{00000000-0005-0000-0000-000076250000}"/>
    <cellStyle name="Date 23" xfId="10886" xr:uid="{00000000-0005-0000-0000-000077250000}"/>
    <cellStyle name="Date 24" xfId="10887" xr:uid="{00000000-0005-0000-0000-000078250000}"/>
    <cellStyle name="Date 25" xfId="10888" xr:uid="{00000000-0005-0000-0000-000079250000}"/>
    <cellStyle name="Date 26" xfId="10889" xr:uid="{00000000-0005-0000-0000-00007A250000}"/>
    <cellStyle name="Date 27" xfId="10890" xr:uid="{00000000-0005-0000-0000-00007B250000}"/>
    <cellStyle name="Date 28" xfId="10891" xr:uid="{00000000-0005-0000-0000-00007C250000}"/>
    <cellStyle name="Date 29" xfId="10892" xr:uid="{00000000-0005-0000-0000-00007D250000}"/>
    <cellStyle name="Date 3" xfId="4733" xr:uid="{00000000-0005-0000-0000-00007E250000}"/>
    <cellStyle name="Date 3 2" xfId="10893" xr:uid="{00000000-0005-0000-0000-00007F250000}"/>
    <cellStyle name="Date 3 2 2" xfId="10894" xr:uid="{00000000-0005-0000-0000-000080250000}"/>
    <cellStyle name="Date 3 2 2 2" xfId="10895" xr:uid="{00000000-0005-0000-0000-000081250000}"/>
    <cellStyle name="Date 3 3" xfId="10896" xr:uid="{00000000-0005-0000-0000-000082250000}"/>
    <cellStyle name="Date 30" xfId="10897" xr:uid="{00000000-0005-0000-0000-000083250000}"/>
    <cellStyle name="Date 31" xfId="10898" xr:uid="{00000000-0005-0000-0000-000084250000}"/>
    <cellStyle name="Date 32" xfId="10899" xr:uid="{00000000-0005-0000-0000-000085250000}"/>
    <cellStyle name="Date 33" xfId="10900" xr:uid="{00000000-0005-0000-0000-000086250000}"/>
    <cellStyle name="Date 4" xfId="4734" xr:uid="{00000000-0005-0000-0000-000087250000}"/>
    <cellStyle name="Date 4 2" xfId="10901" xr:uid="{00000000-0005-0000-0000-000088250000}"/>
    <cellStyle name="Date 4 2 2" xfId="10902" xr:uid="{00000000-0005-0000-0000-000089250000}"/>
    <cellStyle name="Date 4 2 2 2" xfId="10903" xr:uid="{00000000-0005-0000-0000-00008A250000}"/>
    <cellStyle name="Date 4 3" xfId="10904" xr:uid="{00000000-0005-0000-0000-00008B250000}"/>
    <cellStyle name="Date 4 3 2" xfId="10905" xr:uid="{00000000-0005-0000-0000-00008C250000}"/>
    <cellStyle name="Date 5" xfId="4735" xr:uid="{00000000-0005-0000-0000-00008D250000}"/>
    <cellStyle name="Date 5 2" xfId="10906" xr:uid="{00000000-0005-0000-0000-00008E250000}"/>
    <cellStyle name="Date 5 2 2" xfId="10907" xr:uid="{00000000-0005-0000-0000-00008F250000}"/>
    <cellStyle name="Date 5 2 2 2" xfId="10908" xr:uid="{00000000-0005-0000-0000-000090250000}"/>
    <cellStyle name="Date 5 3" xfId="10909" xr:uid="{00000000-0005-0000-0000-000091250000}"/>
    <cellStyle name="Date 5 3 2" xfId="10910" xr:uid="{00000000-0005-0000-0000-000092250000}"/>
    <cellStyle name="Date 6" xfId="7256" xr:uid="{00000000-0005-0000-0000-000093250000}"/>
    <cellStyle name="Date 6 2" xfId="10911" xr:uid="{00000000-0005-0000-0000-000094250000}"/>
    <cellStyle name="Date 7" xfId="7257" xr:uid="{00000000-0005-0000-0000-000095250000}"/>
    <cellStyle name="Date 8" xfId="7258" xr:uid="{00000000-0005-0000-0000-000096250000}"/>
    <cellStyle name="Date 9" xfId="7259" xr:uid="{00000000-0005-0000-0000-000097250000}"/>
    <cellStyle name="Date_Copy of Copy of PGCL cash flow -Jan_1st Phase_2010-2nd Ver-3" xfId="4736" xr:uid="{00000000-0005-0000-0000-000098250000}"/>
    <cellStyle name="Emphasis 1" xfId="7260" xr:uid="{00000000-0005-0000-0000-000099250000}"/>
    <cellStyle name="Emphasis 2" xfId="7261" xr:uid="{00000000-0005-0000-0000-00009A250000}"/>
    <cellStyle name="Emphasis 3" xfId="7262" xr:uid="{00000000-0005-0000-0000-00009B250000}"/>
    <cellStyle name="Euro" xfId="2406" xr:uid="{00000000-0005-0000-0000-00009C250000}"/>
    <cellStyle name="Euro 2" xfId="4737" xr:uid="{00000000-0005-0000-0000-00009D250000}"/>
    <cellStyle name="Euro 2 2" xfId="4738" xr:uid="{00000000-0005-0000-0000-00009E250000}"/>
    <cellStyle name="Euro 2 2 2" xfId="8033" xr:uid="{00000000-0005-0000-0000-00009F250000}"/>
    <cellStyle name="Euro 3" xfId="4739" xr:uid="{00000000-0005-0000-0000-0000A0250000}"/>
    <cellStyle name="Euro 4" xfId="7263" xr:uid="{00000000-0005-0000-0000-0000A1250000}"/>
    <cellStyle name="Euro 5" xfId="7264" xr:uid="{00000000-0005-0000-0000-0000A2250000}"/>
    <cellStyle name="Euro 5 2" xfId="7265" xr:uid="{00000000-0005-0000-0000-0000A3250000}"/>
    <cellStyle name="Euro 5 3" xfId="7266" xr:uid="{00000000-0005-0000-0000-0000A4250000}"/>
    <cellStyle name="Euro 5 4" xfId="7267" xr:uid="{00000000-0005-0000-0000-0000A5250000}"/>
    <cellStyle name="Euro 6" xfId="7268" xr:uid="{00000000-0005-0000-0000-0000A6250000}"/>
    <cellStyle name="Euro 7" xfId="7269" xr:uid="{00000000-0005-0000-0000-0000A7250000}"/>
    <cellStyle name="Euro 8" xfId="8034" xr:uid="{00000000-0005-0000-0000-0000A8250000}"/>
    <cellStyle name="Explanatory Text 2" xfId="4740" xr:uid="{00000000-0005-0000-0000-0000A9250000}"/>
    <cellStyle name="Explanatory Text 2 2" xfId="7270" xr:uid="{00000000-0005-0000-0000-0000AA250000}"/>
    <cellStyle name="Explanatory Text 3" xfId="4741" xr:uid="{00000000-0005-0000-0000-0000AB250000}"/>
    <cellStyle name="Explanatory Text 3 2" xfId="7271" xr:uid="{00000000-0005-0000-0000-0000AC250000}"/>
    <cellStyle name="Explanatory Text 4" xfId="7272" xr:uid="{00000000-0005-0000-0000-0000AD250000}"/>
    <cellStyle name="Explanatory Text 4 2" xfId="7273" xr:uid="{00000000-0005-0000-0000-0000AE250000}"/>
    <cellStyle name="Explanatory Text 5" xfId="7274" xr:uid="{00000000-0005-0000-0000-0000AF250000}"/>
    <cellStyle name="Fixed" xfId="2407" xr:uid="{00000000-0005-0000-0000-0000B0250000}"/>
    <cellStyle name="Fixed 10" xfId="8035" xr:uid="{00000000-0005-0000-0000-0000B1250000}"/>
    <cellStyle name="Fixed 2" xfId="4742" xr:uid="{00000000-0005-0000-0000-0000B2250000}"/>
    <cellStyle name="Fixed 2 2" xfId="7275" xr:uid="{00000000-0005-0000-0000-0000B3250000}"/>
    <cellStyle name="Fixed 2 2 2" xfId="7276" xr:uid="{00000000-0005-0000-0000-0000B4250000}"/>
    <cellStyle name="Fixed 2 2 2 2" xfId="8036" xr:uid="{00000000-0005-0000-0000-0000B5250000}"/>
    <cellStyle name="Fixed 2 2 2 2 2" xfId="8037" xr:uid="{00000000-0005-0000-0000-0000B6250000}"/>
    <cellStyle name="Fixed 2 2 3" xfId="7277" xr:uid="{00000000-0005-0000-0000-0000B7250000}"/>
    <cellStyle name="Fixed 2 2 4" xfId="7278" xr:uid="{00000000-0005-0000-0000-0000B8250000}"/>
    <cellStyle name="Fixed 2 2 5" xfId="8038" xr:uid="{00000000-0005-0000-0000-0000B9250000}"/>
    <cellStyle name="Fixed 2 3" xfId="7279" xr:uid="{00000000-0005-0000-0000-0000BA250000}"/>
    <cellStyle name="Fixed 2 4" xfId="7280" xr:uid="{00000000-0005-0000-0000-0000BB250000}"/>
    <cellStyle name="Fixed 2 5" xfId="8039" xr:uid="{00000000-0005-0000-0000-0000BC250000}"/>
    <cellStyle name="Fixed 3" xfId="4743" xr:uid="{00000000-0005-0000-0000-0000BD250000}"/>
    <cellStyle name="Fixed 3 2" xfId="10912" xr:uid="{00000000-0005-0000-0000-0000BE250000}"/>
    <cellStyle name="Fixed 3 3" xfId="10913" xr:uid="{00000000-0005-0000-0000-0000BF250000}"/>
    <cellStyle name="Fixed 4" xfId="7281" xr:uid="{00000000-0005-0000-0000-0000C0250000}"/>
    <cellStyle name="Fixed 5" xfId="7282" xr:uid="{00000000-0005-0000-0000-0000C1250000}"/>
    <cellStyle name="Fixed 6" xfId="7283" xr:uid="{00000000-0005-0000-0000-0000C2250000}"/>
    <cellStyle name="Fixed 7" xfId="7284" xr:uid="{00000000-0005-0000-0000-0000C3250000}"/>
    <cellStyle name="Fixed 8" xfId="7285" xr:uid="{00000000-0005-0000-0000-0000C4250000}"/>
    <cellStyle name="Fixed 9" xfId="7286" xr:uid="{00000000-0005-0000-0000-0000C5250000}"/>
    <cellStyle name="Fixed_Copy of Copy of PGCL cash flow -Jan_1st Phase_2010-2nd Ver-3" xfId="4744" xr:uid="{00000000-0005-0000-0000-0000C6250000}"/>
    <cellStyle name="Good 2" xfId="4745" xr:uid="{00000000-0005-0000-0000-0000C7250000}"/>
    <cellStyle name="Good 2 2" xfId="7287" xr:uid="{00000000-0005-0000-0000-0000C8250000}"/>
    <cellStyle name="Good 3" xfId="4746" xr:uid="{00000000-0005-0000-0000-0000C9250000}"/>
    <cellStyle name="Good 3 2" xfId="7288" xr:uid="{00000000-0005-0000-0000-0000CA250000}"/>
    <cellStyle name="Good 4" xfId="7289" xr:uid="{00000000-0005-0000-0000-0000CB250000}"/>
    <cellStyle name="Good 4 2" xfId="7290" xr:uid="{00000000-0005-0000-0000-0000CC250000}"/>
    <cellStyle name="Good 5" xfId="7291" xr:uid="{00000000-0005-0000-0000-0000CD250000}"/>
    <cellStyle name="Grey" xfId="2408" xr:uid="{00000000-0005-0000-0000-0000CE250000}"/>
    <cellStyle name="Grey 10" xfId="10914" xr:uid="{00000000-0005-0000-0000-0000CF250000}"/>
    <cellStyle name="Grey 11" xfId="10915" xr:uid="{00000000-0005-0000-0000-0000D0250000}"/>
    <cellStyle name="Grey 12" xfId="10916" xr:uid="{00000000-0005-0000-0000-0000D1250000}"/>
    <cellStyle name="Grey 13" xfId="10917" xr:uid="{00000000-0005-0000-0000-0000D2250000}"/>
    <cellStyle name="Grey 14" xfId="10918" xr:uid="{00000000-0005-0000-0000-0000D3250000}"/>
    <cellStyle name="Grey 15" xfId="10919" xr:uid="{00000000-0005-0000-0000-0000D4250000}"/>
    <cellStyle name="Grey 16" xfId="10920" xr:uid="{00000000-0005-0000-0000-0000D5250000}"/>
    <cellStyle name="Grey 17" xfId="10921" xr:uid="{00000000-0005-0000-0000-0000D6250000}"/>
    <cellStyle name="Grey 18" xfId="10922" xr:uid="{00000000-0005-0000-0000-0000D7250000}"/>
    <cellStyle name="Grey 19" xfId="10923" xr:uid="{00000000-0005-0000-0000-0000D8250000}"/>
    <cellStyle name="Grey 2" xfId="4747" xr:uid="{00000000-0005-0000-0000-0000D9250000}"/>
    <cellStyle name="Grey 2 2" xfId="10924" xr:uid="{00000000-0005-0000-0000-0000DA250000}"/>
    <cellStyle name="Grey 2 2 2" xfId="10925" xr:uid="{00000000-0005-0000-0000-0000DB250000}"/>
    <cellStyle name="Grey 2 3" xfId="10926" xr:uid="{00000000-0005-0000-0000-0000DC250000}"/>
    <cellStyle name="Grey 20" xfId="10927" xr:uid="{00000000-0005-0000-0000-0000DD250000}"/>
    <cellStyle name="Grey 21" xfId="10928" xr:uid="{00000000-0005-0000-0000-0000DE250000}"/>
    <cellStyle name="Grey 22" xfId="10929" xr:uid="{00000000-0005-0000-0000-0000DF250000}"/>
    <cellStyle name="Grey 23" xfId="10930" xr:uid="{00000000-0005-0000-0000-0000E0250000}"/>
    <cellStyle name="Grey 24" xfId="10931" xr:uid="{00000000-0005-0000-0000-0000E1250000}"/>
    <cellStyle name="Grey 25" xfId="10932" xr:uid="{00000000-0005-0000-0000-0000E2250000}"/>
    <cellStyle name="Grey 26" xfId="10933" xr:uid="{00000000-0005-0000-0000-0000E3250000}"/>
    <cellStyle name="Grey 27" xfId="10934" xr:uid="{00000000-0005-0000-0000-0000E4250000}"/>
    <cellStyle name="Grey 28" xfId="10935" xr:uid="{00000000-0005-0000-0000-0000E5250000}"/>
    <cellStyle name="Grey 29" xfId="10936" xr:uid="{00000000-0005-0000-0000-0000E6250000}"/>
    <cellStyle name="Grey 3" xfId="7292" xr:uid="{00000000-0005-0000-0000-0000E7250000}"/>
    <cellStyle name="Grey 3 2" xfId="10937" xr:uid="{00000000-0005-0000-0000-0000E8250000}"/>
    <cellStyle name="Grey 3 2 2" xfId="10938" xr:uid="{00000000-0005-0000-0000-0000E9250000}"/>
    <cellStyle name="Grey 3 3" xfId="10939" xr:uid="{00000000-0005-0000-0000-0000EA250000}"/>
    <cellStyle name="Grey 30" xfId="10940" xr:uid="{00000000-0005-0000-0000-0000EB250000}"/>
    <cellStyle name="Grey 31" xfId="10941" xr:uid="{00000000-0005-0000-0000-0000EC250000}"/>
    <cellStyle name="Grey 32" xfId="10942" xr:uid="{00000000-0005-0000-0000-0000ED250000}"/>
    <cellStyle name="Grey 33" xfId="10943" xr:uid="{00000000-0005-0000-0000-0000EE250000}"/>
    <cellStyle name="Grey 4" xfId="10944" xr:uid="{00000000-0005-0000-0000-0000EF250000}"/>
    <cellStyle name="Grey 4 2" xfId="10945" xr:uid="{00000000-0005-0000-0000-0000F0250000}"/>
    <cellStyle name="Grey 4 2 2" xfId="10946" xr:uid="{00000000-0005-0000-0000-0000F1250000}"/>
    <cellStyle name="Grey 4 3" xfId="10947" xr:uid="{00000000-0005-0000-0000-0000F2250000}"/>
    <cellStyle name="Grey 5" xfId="10948" xr:uid="{00000000-0005-0000-0000-0000F3250000}"/>
    <cellStyle name="Grey 5 2" xfId="10949" xr:uid="{00000000-0005-0000-0000-0000F4250000}"/>
    <cellStyle name="Grey 5 2 2" xfId="10950" xr:uid="{00000000-0005-0000-0000-0000F5250000}"/>
    <cellStyle name="Grey 5 3" xfId="10951" xr:uid="{00000000-0005-0000-0000-0000F6250000}"/>
    <cellStyle name="Grey 6" xfId="10952" xr:uid="{00000000-0005-0000-0000-0000F7250000}"/>
    <cellStyle name="Grey 6 2" xfId="10953" xr:uid="{00000000-0005-0000-0000-0000F8250000}"/>
    <cellStyle name="Grey 7" xfId="10954" xr:uid="{00000000-0005-0000-0000-0000F9250000}"/>
    <cellStyle name="Grey 8" xfId="10955" xr:uid="{00000000-0005-0000-0000-0000FA250000}"/>
    <cellStyle name="Grey 9" xfId="10956" xr:uid="{00000000-0005-0000-0000-0000FB250000}"/>
    <cellStyle name="GreyOrWhite" xfId="4748" xr:uid="{00000000-0005-0000-0000-0000FC250000}"/>
    <cellStyle name="HD" xfId="4749" xr:uid="{00000000-0005-0000-0000-0000FD250000}"/>
    <cellStyle name="HD 2" xfId="4750" xr:uid="{00000000-0005-0000-0000-0000FE250000}"/>
    <cellStyle name="HD 2 2" xfId="10957" xr:uid="{00000000-0005-0000-0000-0000FF250000}"/>
    <cellStyle name="HD 3" xfId="10958" xr:uid="{00000000-0005-0000-0000-000000260000}"/>
    <cellStyle name="HD 3 2" xfId="19430" xr:uid="{00000000-0005-0000-0000-000001260000}"/>
    <cellStyle name="HD 4" xfId="19431" xr:uid="{00000000-0005-0000-0000-000002260000}"/>
    <cellStyle name="HEADER" xfId="2409" xr:uid="{00000000-0005-0000-0000-000003260000}"/>
    <cellStyle name="Header1" xfId="2410" xr:uid="{00000000-0005-0000-0000-000004260000}"/>
    <cellStyle name="Header1 10" xfId="10959" xr:uid="{00000000-0005-0000-0000-000005260000}"/>
    <cellStyle name="Header1 11" xfId="10960" xr:uid="{00000000-0005-0000-0000-000006260000}"/>
    <cellStyle name="Header1 12" xfId="10961" xr:uid="{00000000-0005-0000-0000-000007260000}"/>
    <cellStyle name="Header1 13" xfId="10962" xr:uid="{00000000-0005-0000-0000-000008260000}"/>
    <cellStyle name="Header1 14" xfId="10963" xr:uid="{00000000-0005-0000-0000-000009260000}"/>
    <cellStyle name="Header1 15" xfId="10964" xr:uid="{00000000-0005-0000-0000-00000A260000}"/>
    <cellStyle name="Header1 16" xfId="10965" xr:uid="{00000000-0005-0000-0000-00000B260000}"/>
    <cellStyle name="Header1 17" xfId="10966" xr:uid="{00000000-0005-0000-0000-00000C260000}"/>
    <cellStyle name="Header1 18" xfId="10967" xr:uid="{00000000-0005-0000-0000-00000D260000}"/>
    <cellStyle name="Header1 19" xfId="10968" xr:uid="{00000000-0005-0000-0000-00000E260000}"/>
    <cellStyle name="Header1 2" xfId="4751" xr:uid="{00000000-0005-0000-0000-00000F260000}"/>
    <cellStyle name="Header1 2 2" xfId="4752" xr:uid="{00000000-0005-0000-0000-000010260000}"/>
    <cellStyle name="Header1 2 2 2" xfId="10969" xr:uid="{00000000-0005-0000-0000-000011260000}"/>
    <cellStyle name="Header1 2 3" xfId="10970" xr:uid="{00000000-0005-0000-0000-000012260000}"/>
    <cellStyle name="Header1 20" xfId="10971" xr:uid="{00000000-0005-0000-0000-000013260000}"/>
    <cellStyle name="Header1 21" xfId="10972" xr:uid="{00000000-0005-0000-0000-000014260000}"/>
    <cellStyle name="Header1 22" xfId="10973" xr:uid="{00000000-0005-0000-0000-000015260000}"/>
    <cellStyle name="Header1 23" xfId="10974" xr:uid="{00000000-0005-0000-0000-000016260000}"/>
    <cellStyle name="Header1 24" xfId="10975" xr:uid="{00000000-0005-0000-0000-000017260000}"/>
    <cellStyle name="Header1 25" xfId="10976" xr:uid="{00000000-0005-0000-0000-000018260000}"/>
    <cellStyle name="Header1 26" xfId="10977" xr:uid="{00000000-0005-0000-0000-000019260000}"/>
    <cellStyle name="Header1 27" xfId="10978" xr:uid="{00000000-0005-0000-0000-00001A260000}"/>
    <cellStyle name="Header1 28" xfId="10979" xr:uid="{00000000-0005-0000-0000-00001B260000}"/>
    <cellStyle name="Header1 29" xfId="10980" xr:uid="{00000000-0005-0000-0000-00001C260000}"/>
    <cellStyle name="Header1 3" xfId="4753" xr:uid="{00000000-0005-0000-0000-00001D260000}"/>
    <cellStyle name="Header1 3 2" xfId="4754" xr:uid="{00000000-0005-0000-0000-00001E260000}"/>
    <cellStyle name="Header1 3 2 2" xfId="10981" xr:uid="{00000000-0005-0000-0000-00001F260000}"/>
    <cellStyle name="Header1 3 3" xfId="10982" xr:uid="{00000000-0005-0000-0000-000020260000}"/>
    <cellStyle name="Header1 30" xfId="10983" xr:uid="{00000000-0005-0000-0000-000021260000}"/>
    <cellStyle name="Header1 31" xfId="10984" xr:uid="{00000000-0005-0000-0000-000022260000}"/>
    <cellStyle name="Header1 32" xfId="10985" xr:uid="{00000000-0005-0000-0000-000023260000}"/>
    <cellStyle name="Header1 33" xfId="10986" xr:uid="{00000000-0005-0000-0000-000024260000}"/>
    <cellStyle name="Header1 4" xfId="4755" xr:uid="{00000000-0005-0000-0000-000025260000}"/>
    <cellStyle name="Header1 4 2" xfId="4756" xr:uid="{00000000-0005-0000-0000-000026260000}"/>
    <cellStyle name="Header1 4 2 2" xfId="10987" xr:uid="{00000000-0005-0000-0000-000027260000}"/>
    <cellStyle name="Header1 4 3" xfId="10988" xr:uid="{00000000-0005-0000-0000-000028260000}"/>
    <cellStyle name="Header1 5" xfId="4757" xr:uid="{00000000-0005-0000-0000-000029260000}"/>
    <cellStyle name="Header1 5 2" xfId="4758" xr:uid="{00000000-0005-0000-0000-00002A260000}"/>
    <cellStyle name="Header1 5 2 2" xfId="10989" xr:uid="{00000000-0005-0000-0000-00002B260000}"/>
    <cellStyle name="Header1 5 3" xfId="10990" xr:uid="{00000000-0005-0000-0000-00002C260000}"/>
    <cellStyle name="Header1 6" xfId="4759" xr:uid="{00000000-0005-0000-0000-00002D260000}"/>
    <cellStyle name="Header1 6 2" xfId="10991" xr:uid="{00000000-0005-0000-0000-00002E260000}"/>
    <cellStyle name="Header1 7" xfId="10992" xr:uid="{00000000-0005-0000-0000-00002F260000}"/>
    <cellStyle name="Header1 8" xfId="10993" xr:uid="{00000000-0005-0000-0000-000030260000}"/>
    <cellStyle name="Header1 9" xfId="10994" xr:uid="{00000000-0005-0000-0000-000031260000}"/>
    <cellStyle name="Header2" xfId="2411" xr:uid="{00000000-0005-0000-0000-000032260000}"/>
    <cellStyle name="Header2 10" xfId="10995" xr:uid="{00000000-0005-0000-0000-000033260000}"/>
    <cellStyle name="Header2 11" xfId="10996" xr:uid="{00000000-0005-0000-0000-000034260000}"/>
    <cellStyle name="Header2 12" xfId="10997" xr:uid="{00000000-0005-0000-0000-000035260000}"/>
    <cellStyle name="Header2 13" xfId="10998" xr:uid="{00000000-0005-0000-0000-000036260000}"/>
    <cellStyle name="Header2 14" xfId="10999" xr:uid="{00000000-0005-0000-0000-000037260000}"/>
    <cellStyle name="Header2 15" xfId="11000" xr:uid="{00000000-0005-0000-0000-000038260000}"/>
    <cellStyle name="Header2 16" xfId="11001" xr:uid="{00000000-0005-0000-0000-000039260000}"/>
    <cellStyle name="Header2 17" xfId="11002" xr:uid="{00000000-0005-0000-0000-00003A260000}"/>
    <cellStyle name="Header2 18" xfId="11003" xr:uid="{00000000-0005-0000-0000-00003B260000}"/>
    <cellStyle name="Header2 19" xfId="11004" xr:uid="{00000000-0005-0000-0000-00003C260000}"/>
    <cellStyle name="Header2 2" xfId="4760" xr:uid="{00000000-0005-0000-0000-00003D260000}"/>
    <cellStyle name="Header2 2 2" xfId="7293" xr:uid="{00000000-0005-0000-0000-00003E260000}"/>
    <cellStyle name="Header2 2 2 2" xfId="11005" xr:uid="{00000000-0005-0000-0000-00003F260000}"/>
    <cellStyle name="Header2 2 2 3" xfId="11006" xr:uid="{00000000-0005-0000-0000-000040260000}"/>
    <cellStyle name="Header2 2 3" xfId="8040" xr:uid="{00000000-0005-0000-0000-000041260000}"/>
    <cellStyle name="Header2 2 3 2" xfId="11007" xr:uid="{00000000-0005-0000-0000-000042260000}"/>
    <cellStyle name="Header2 2 4" xfId="8041" xr:uid="{00000000-0005-0000-0000-000043260000}"/>
    <cellStyle name="Header2 2 4 2" xfId="11008" xr:uid="{00000000-0005-0000-0000-000044260000}"/>
    <cellStyle name="Header2 2 5" xfId="8042" xr:uid="{00000000-0005-0000-0000-000045260000}"/>
    <cellStyle name="Header2 2 5 2" xfId="11009" xr:uid="{00000000-0005-0000-0000-000046260000}"/>
    <cellStyle name="Header2 2 6" xfId="11010" xr:uid="{00000000-0005-0000-0000-000047260000}"/>
    <cellStyle name="Header2 20" xfId="11011" xr:uid="{00000000-0005-0000-0000-000048260000}"/>
    <cellStyle name="Header2 21" xfId="11012" xr:uid="{00000000-0005-0000-0000-000049260000}"/>
    <cellStyle name="Header2 22" xfId="11013" xr:uid="{00000000-0005-0000-0000-00004A260000}"/>
    <cellStyle name="Header2 23" xfId="11014" xr:uid="{00000000-0005-0000-0000-00004B260000}"/>
    <cellStyle name="Header2 24" xfId="11015" xr:uid="{00000000-0005-0000-0000-00004C260000}"/>
    <cellStyle name="Header2 25" xfId="11016" xr:uid="{00000000-0005-0000-0000-00004D260000}"/>
    <cellStyle name="Header2 26" xfId="11017" xr:uid="{00000000-0005-0000-0000-00004E260000}"/>
    <cellStyle name="Header2 27" xfId="11018" xr:uid="{00000000-0005-0000-0000-00004F260000}"/>
    <cellStyle name="Header2 28" xfId="11019" xr:uid="{00000000-0005-0000-0000-000050260000}"/>
    <cellStyle name="Header2 29" xfId="11020" xr:uid="{00000000-0005-0000-0000-000051260000}"/>
    <cellStyle name="Header2 3" xfId="4761" xr:uid="{00000000-0005-0000-0000-000052260000}"/>
    <cellStyle name="Header2 3 2" xfId="11021" xr:uid="{00000000-0005-0000-0000-000053260000}"/>
    <cellStyle name="Header2 3 2 2" xfId="11022" xr:uid="{00000000-0005-0000-0000-000054260000}"/>
    <cellStyle name="Header2 3 2 3" xfId="11023" xr:uid="{00000000-0005-0000-0000-000055260000}"/>
    <cellStyle name="Header2 3 3" xfId="11024" xr:uid="{00000000-0005-0000-0000-000056260000}"/>
    <cellStyle name="Header2 3 3 2" xfId="11025" xr:uid="{00000000-0005-0000-0000-000057260000}"/>
    <cellStyle name="Header2 3 4" xfId="11026" xr:uid="{00000000-0005-0000-0000-000058260000}"/>
    <cellStyle name="Header2 3 4 2" xfId="11027" xr:uid="{00000000-0005-0000-0000-000059260000}"/>
    <cellStyle name="Header2 3 5" xfId="11028" xr:uid="{00000000-0005-0000-0000-00005A260000}"/>
    <cellStyle name="Header2 30" xfId="11029" xr:uid="{00000000-0005-0000-0000-00005B260000}"/>
    <cellStyle name="Header2 31" xfId="11030" xr:uid="{00000000-0005-0000-0000-00005C260000}"/>
    <cellStyle name="Header2 32" xfId="11031" xr:uid="{00000000-0005-0000-0000-00005D260000}"/>
    <cellStyle name="Header2 33" xfId="11032" xr:uid="{00000000-0005-0000-0000-00005E260000}"/>
    <cellStyle name="Header2 4" xfId="4762" xr:uid="{00000000-0005-0000-0000-00005F260000}"/>
    <cellStyle name="Header2 4 2" xfId="11033" xr:uid="{00000000-0005-0000-0000-000060260000}"/>
    <cellStyle name="Header2 4 2 2" xfId="11034" xr:uid="{00000000-0005-0000-0000-000061260000}"/>
    <cellStyle name="Header2 4 3" xfId="11035" xr:uid="{00000000-0005-0000-0000-000062260000}"/>
    <cellStyle name="Header2 5" xfId="4763" xr:uid="{00000000-0005-0000-0000-000063260000}"/>
    <cellStyle name="Header2 5 2" xfId="11036" xr:uid="{00000000-0005-0000-0000-000064260000}"/>
    <cellStyle name="Header2 5 2 2" xfId="11037" xr:uid="{00000000-0005-0000-0000-000065260000}"/>
    <cellStyle name="Header2 5 3" xfId="11038" xr:uid="{00000000-0005-0000-0000-000066260000}"/>
    <cellStyle name="Header2 6" xfId="8043" xr:uid="{00000000-0005-0000-0000-000067260000}"/>
    <cellStyle name="Header2 6 2" xfId="11039" xr:uid="{00000000-0005-0000-0000-000068260000}"/>
    <cellStyle name="Header2 7" xfId="11040" xr:uid="{00000000-0005-0000-0000-000069260000}"/>
    <cellStyle name="Header2 8" xfId="11041" xr:uid="{00000000-0005-0000-0000-00006A260000}"/>
    <cellStyle name="Header2 9" xfId="11042" xr:uid="{00000000-0005-0000-0000-00006B260000}"/>
    <cellStyle name="Header2_April Build up Plan _April'10 (PGCL)" xfId="4764" xr:uid="{00000000-0005-0000-0000-00006C260000}"/>
    <cellStyle name="Heading 1 2" xfId="2412" xr:uid="{00000000-0005-0000-0000-00006D260000}"/>
    <cellStyle name="Heading 1 2 2" xfId="7294" xr:uid="{00000000-0005-0000-0000-00006E260000}"/>
    <cellStyle name="Heading 1 2 2 2" xfId="11043" xr:uid="{00000000-0005-0000-0000-00006F260000}"/>
    <cellStyle name="Heading 1 3" xfId="2413" xr:uid="{00000000-0005-0000-0000-000070260000}"/>
    <cellStyle name="Heading 1 3 2" xfId="7295" xr:uid="{00000000-0005-0000-0000-000071260000}"/>
    <cellStyle name="Heading 1 4" xfId="4765" xr:uid="{00000000-0005-0000-0000-000072260000}"/>
    <cellStyle name="Heading 1 4 2" xfId="4766" xr:uid="{00000000-0005-0000-0000-000073260000}"/>
    <cellStyle name="Heading 1 4 3" xfId="7296" xr:uid="{00000000-0005-0000-0000-000074260000}"/>
    <cellStyle name="Heading 1 5" xfId="4767" xr:uid="{00000000-0005-0000-0000-000075260000}"/>
    <cellStyle name="Heading 1 5 2" xfId="4768" xr:uid="{00000000-0005-0000-0000-000076260000}"/>
    <cellStyle name="Heading 1 5 2 2" xfId="7297" xr:uid="{00000000-0005-0000-0000-000077260000}"/>
    <cellStyle name="Heading 1 5 2 3" xfId="7298" xr:uid="{00000000-0005-0000-0000-000078260000}"/>
    <cellStyle name="Heading 1 5 2 4" xfId="7299" xr:uid="{00000000-0005-0000-0000-000079260000}"/>
    <cellStyle name="Heading 1 5 3" xfId="7300" xr:uid="{00000000-0005-0000-0000-00007A260000}"/>
    <cellStyle name="Heading 1 5 4" xfId="7301" xr:uid="{00000000-0005-0000-0000-00007B260000}"/>
    <cellStyle name="Heading 1 6" xfId="4769" xr:uid="{00000000-0005-0000-0000-00007C260000}"/>
    <cellStyle name="Heading 1 7" xfId="4770" xr:uid="{00000000-0005-0000-0000-00007D260000}"/>
    <cellStyle name="Heading 2 2" xfId="2414" xr:uid="{00000000-0005-0000-0000-00007E260000}"/>
    <cellStyle name="Heading 2 2 2" xfId="7302" xr:uid="{00000000-0005-0000-0000-00007F260000}"/>
    <cellStyle name="Heading 2 2 2 2" xfId="11044" xr:uid="{00000000-0005-0000-0000-000080260000}"/>
    <cellStyle name="Heading 2 3" xfId="2415" xr:uid="{00000000-0005-0000-0000-000081260000}"/>
    <cellStyle name="Heading 2 3 2" xfId="7303" xr:uid="{00000000-0005-0000-0000-000082260000}"/>
    <cellStyle name="Heading 2 4" xfId="4771" xr:uid="{00000000-0005-0000-0000-000083260000}"/>
    <cellStyle name="Heading 2 4 2" xfId="4772" xr:uid="{00000000-0005-0000-0000-000084260000}"/>
    <cellStyle name="Heading 2 4 3" xfId="7304" xr:uid="{00000000-0005-0000-0000-000085260000}"/>
    <cellStyle name="Heading 2 5" xfId="4773" xr:uid="{00000000-0005-0000-0000-000086260000}"/>
    <cellStyle name="Heading 2 5 2" xfId="4774" xr:uid="{00000000-0005-0000-0000-000087260000}"/>
    <cellStyle name="Heading 2 5 2 2" xfId="7305" xr:uid="{00000000-0005-0000-0000-000088260000}"/>
    <cellStyle name="Heading 2 5 2 3" xfId="7306" xr:uid="{00000000-0005-0000-0000-000089260000}"/>
    <cellStyle name="Heading 2 5 2 4" xfId="7307" xr:uid="{00000000-0005-0000-0000-00008A260000}"/>
    <cellStyle name="Heading 2 5 3" xfId="7308" xr:uid="{00000000-0005-0000-0000-00008B260000}"/>
    <cellStyle name="Heading 2 5 4" xfId="7309" xr:uid="{00000000-0005-0000-0000-00008C260000}"/>
    <cellStyle name="Heading 2 6" xfId="4775" xr:uid="{00000000-0005-0000-0000-00008D260000}"/>
    <cellStyle name="Heading 2 7" xfId="4776" xr:uid="{00000000-0005-0000-0000-00008E260000}"/>
    <cellStyle name="Heading 3 2" xfId="4777" xr:uid="{00000000-0005-0000-0000-00008F260000}"/>
    <cellStyle name="Heading 3 2 2" xfId="7310" xr:uid="{00000000-0005-0000-0000-000090260000}"/>
    <cellStyle name="Heading 3 3" xfId="4778" xr:uid="{00000000-0005-0000-0000-000091260000}"/>
    <cellStyle name="Heading 3 3 2" xfId="7311" xr:uid="{00000000-0005-0000-0000-000092260000}"/>
    <cellStyle name="Heading 3 4" xfId="7312" xr:uid="{00000000-0005-0000-0000-000093260000}"/>
    <cellStyle name="Heading 3 4 2" xfId="7313" xr:uid="{00000000-0005-0000-0000-000094260000}"/>
    <cellStyle name="Heading 3 5" xfId="7314" xr:uid="{00000000-0005-0000-0000-000095260000}"/>
    <cellStyle name="Heading 4 2" xfId="4779" xr:uid="{00000000-0005-0000-0000-000096260000}"/>
    <cellStyle name="Heading 4 2 2" xfId="7315" xr:uid="{00000000-0005-0000-0000-000097260000}"/>
    <cellStyle name="Heading 4 3" xfId="4780" xr:uid="{00000000-0005-0000-0000-000098260000}"/>
    <cellStyle name="Heading 4 3 2" xfId="7316" xr:uid="{00000000-0005-0000-0000-000099260000}"/>
    <cellStyle name="Heading 4 4" xfId="7317" xr:uid="{00000000-0005-0000-0000-00009A260000}"/>
    <cellStyle name="Heading 4 4 2" xfId="7318" xr:uid="{00000000-0005-0000-0000-00009B260000}"/>
    <cellStyle name="Heading 4 5" xfId="7319" xr:uid="{00000000-0005-0000-0000-00009C260000}"/>
    <cellStyle name="Hyperlink 2" xfId="4781" xr:uid="{00000000-0005-0000-0000-00009D260000}"/>
    <cellStyle name="Hyperlink 2 2" xfId="11045" xr:uid="{00000000-0005-0000-0000-00009E260000}"/>
    <cellStyle name="Hyperlink 2 3" xfId="11046" xr:uid="{00000000-0005-0000-0000-00009F260000}"/>
    <cellStyle name="Hyperlink 3" xfId="4782" xr:uid="{00000000-0005-0000-0000-0000A0260000}"/>
    <cellStyle name="Hyperlink 4" xfId="4783" xr:uid="{00000000-0005-0000-0000-0000A1260000}"/>
    <cellStyle name="í â› [0.00]" xfId="2416" xr:uid="{00000000-0005-0000-0000-0000A2260000}"/>
    <cellStyle name="í â› [0.00] 10" xfId="11047" xr:uid="{00000000-0005-0000-0000-0000A3260000}"/>
    <cellStyle name="í â› [0.00] 11" xfId="11048" xr:uid="{00000000-0005-0000-0000-0000A4260000}"/>
    <cellStyle name="í â› [0.00] 12" xfId="11049" xr:uid="{00000000-0005-0000-0000-0000A5260000}"/>
    <cellStyle name="í â› [0.00] 13" xfId="11050" xr:uid="{00000000-0005-0000-0000-0000A6260000}"/>
    <cellStyle name="í â› [0.00] 14" xfId="11051" xr:uid="{00000000-0005-0000-0000-0000A7260000}"/>
    <cellStyle name="í â› [0.00] 15" xfId="11052" xr:uid="{00000000-0005-0000-0000-0000A8260000}"/>
    <cellStyle name="í â› [0.00] 16" xfId="11053" xr:uid="{00000000-0005-0000-0000-0000A9260000}"/>
    <cellStyle name="í â› [0.00] 17" xfId="11054" xr:uid="{00000000-0005-0000-0000-0000AA260000}"/>
    <cellStyle name="í â› [0.00] 18" xfId="11055" xr:uid="{00000000-0005-0000-0000-0000AB260000}"/>
    <cellStyle name="í â› [0.00] 19" xfId="11056" xr:uid="{00000000-0005-0000-0000-0000AC260000}"/>
    <cellStyle name="í â› [0.00] 2" xfId="4784" xr:uid="{00000000-0005-0000-0000-0000AD260000}"/>
    <cellStyle name="í â› [0.00] 2 2" xfId="11057" xr:uid="{00000000-0005-0000-0000-0000AE260000}"/>
    <cellStyle name="í â› [0.00] 2 2 2" xfId="11058" xr:uid="{00000000-0005-0000-0000-0000AF260000}"/>
    <cellStyle name="í â› [0.00] 2 3" xfId="11059" xr:uid="{00000000-0005-0000-0000-0000B0260000}"/>
    <cellStyle name="í â› [0.00] 20" xfId="11060" xr:uid="{00000000-0005-0000-0000-0000B1260000}"/>
    <cellStyle name="í â› [0.00] 21" xfId="11061" xr:uid="{00000000-0005-0000-0000-0000B2260000}"/>
    <cellStyle name="í â› [0.00] 22" xfId="11062" xr:uid="{00000000-0005-0000-0000-0000B3260000}"/>
    <cellStyle name="í â› [0.00] 23" xfId="11063" xr:uid="{00000000-0005-0000-0000-0000B4260000}"/>
    <cellStyle name="í â› [0.00] 24" xfId="11064" xr:uid="{00000000-0005-0000-0000-0000B5260000}"/>
    <cellStyle name="í â› [0.00] 25" xfId="11065" xr:uid="{00000000-0005-0000-0000-0000B6260000}"/>
    <cellStyle name="í â› [0.00] 26" xfId="11066" xr:uid="{00000000-0005-0000-0000-0000B7260000}"/>
    <cellStyle name="í â› [0.00] 27" xfId="11067" xr:uid="{00000000-0005-0000-0000-0000B8260000}"/>
    <cellStyle name="í â› [0.00] 28" xfId="11068" xr:uid="{00000000-0005-0000-0000-0000B9260000}"/>
    <cellStyle name="í â› [0.00] 29" xfId="11069" xr:uid="{00000000-0005-0000-0000-0000BA260000}"/>
    <cellStyle name="í â› [0.00] 3" xfId="7320" xr:uid="{00000000-0005-0000-0000-0000BB260000}"/>
    <cellStyle name="í â› [0.00] 3 2" xfId="11070" xr:uid="{00000000-0005-0000-0000-0000BC260000}"/>
    <cellStyle name="í â› [0.00] 3 2 2" xfId="11071" xr:uid="{00000000-0005-0000-0000-0000BD260000}"/>
    <cellStyle name="í â› [0.00] 3 3" xfId="11072" xr:uid="{00000000-0005-0000-0000-0000BE260000}"/>
    <cellStyle name="í â› [0.00] 30" xfId="11073" xr:uid="{00000000-0005-0000-0000-0000BF260000}"/>
    <cellStyle name="í â› [0.00] 31" xfId="11074" xr:uid="{00000000-0005-0000-0000-0000C0260000}"/>
    <cellStyle name="í â› [0.00] 32" xfId="11075" xr:uid="{00000000-0005-0000-0000-0000C1260000}"/>
    <cellStyle name="í â› [0.00] 33" xfId="11076" xr:uid="{00000000-0005-0000-0000-0000C2260000}"/>
    <cellStyle name="í â› [0.00] 4" xfId="11077" xr:uid="{00000000-0005-0000-0000-0000C3260000}"/>
    <cellStyle name="í â› [0.00] 4 2" xfId="11078" xr:uid="{00000000-0005-0000-0000-0000C4260000}"/>
    <cellStyle name="í â› [0.00] 4 2 2" xfId="11079" xr:uid="{00000000-0005-0000-0000-0000C5260000}"/>
    <cellStyle name="í â› [0.00] 4 3" xfId="11080" xr:uid="{00000000-0005-0000-0000-0000C6260000}"/>
    <cellStyle name="í â› [0.00] 5" xfId="11081" xr:uid="{00000000-0005-0000-0000-0000C7260000}"/>
    <cellStyle name="í â› [0.00] 5 2" xfId="11082" xr:uid="{00000000-0005-0000-0000-0000C8260000}"/>
    <cellStyle name="í â› [0.00] 5 2 2" xfId="11083" xr:uid="{00000000-0005-0000-0000-0000C9260000}"/>
    <cellStyle name="í â› [0.00] 5 3" xfId="11084" xr:uid="{00000000-0005-0000-0000-0000CA260000}"/>
    <cellStyle name="í â› [0.00] 6" xfId="11085" xr:uid="{00000000-0005-0000-0000-0000CB260000}"/>
    <cellStyle name="í â› [0.00] 6 2" xfId="11086" xr:uid="{00000000-0005-0000-0000-0000CC260000}"/>
    <cellStyle name="í â› [0.00] 7" xfId="11087" xr:uid="{00000000-0005-0000-0000-0000CD260000}"/>
    <cellStyle name="í â› [0.00] 8" xfId="11088" xr:uid="{00000000-0005-0000-0000-0000CE260000}"/>
    <cellStyle name="í â› [0.00] 9" xfId="11089" xr:uid="{00000000-0005-0000-0000-0000CF260000}"/>
    <cellStyle name="Input [yellow]" xfId="2417" xr:uid="{00000000-0005-0000-0000-0000D0260000}"/>
    <cellStyle name="Input [yellow] 10" xfId="11090" xr:uid="{00000000-0005-0000-0000-0000D1260000}"/>
    <cellStyle name="Input [yellow] 11" xfId="11091" xr:uid="{00000000-0005-0000-0000-0000D2260000}"/>
    <cellStyle name="Input [yellow] 12" xfId="11092" xr:uid="{00000000-0005-0000-0000-0000D3260000}"/>
    <cellStyle name="Input [yellow] 13" xfId="11093" xr:uid="{00000000-0005-0000-0000-0000D4260000}"/>
    <cellStyle name="Input [yellow] 14" xfId="11094" xr:uid="{00000000-0005-0000-0000-0000D5260000}"/>
    <cellStyle name="Input [yellow] 15" xfId="11095" xr:uid="{00000000-0005-0000-0000-0000D6260000}"/>
    <cellStyle name="Input [yellow] 16" xfId="11096" xr:uid="{00000000-0005-0000-0000-0000D7260000}"/>
    <cellStyle name="Input [yellow] 17" xfId="11097" xr:uid="{00000000-0005-0000-0000-0000D8260000}"/>
    <cellStyle name="Input [yellow] 18" xfId="11098" xr:uid="{00000000-0005-0000-0000-0000D9260000}"/>
    <cellStyle name="Input [yellow] 19" xfId="11099" xr:uid="{00000000-0005-0000-0000-0000DA260000}"/>
    <cellStyle name="Input [yellow] 2" xfId="4785" xr:uid="{00000000-0005-0000-0000-0000DB260000}"/>
    <cellStyle name="Input [yellow] 2 2" xfId="8044" xr:uid="{00000000-0005-0000-0000-0000DC260000}"/>
    <cellStyle name="Input [yellow] 2 2 2" xfId="11100" xr:uid="{00000000-0005-0000-0000-0000DD260000}"/>
    <cellStyle name="Input [yellow] 2 2 2 2" xfId="11101" xr:uid="{00000000-0005-0000-0000-0000DE260000}"/>
    <cellStyle name="Input [yellow] 2 2 3" xfId="11102" xr:uid="{00000000-0005-0000-0000-0000DF260000}"/>
    <cellStyle name="Input [yellow] 2 3" xfId="8045" xr:uid="{00000000-0005-0000-0000-0000E0260000}"/>
    <cellStyle name="Input [yellow] 2 3 2" xfId="11103" xr:uid="{00000000-0005-0000-0000-0000E1260000}"/>
    <cellStyle name="Input [yellow] 2 4" xfId="11104" xr:uid="{00000000-0005-0000-0000-0000E2260000}"/>
    <cellStyle name="Input [yellow] 2 4 2" xfId="11105" xr:uid="{00000000-0005-0000-0000-0000E3260000}"/>
    <cellStyle name="Input [yellow] 2 5" xfId="11106" xr:uid="{00000000-0005-0000-0000-0000E4260000}"/>
    <cellStyle name="Input [yellow] 20" xfId="11107" xr:uid="{00000000-0005-0000-0000-0000E5260000}"/>
    <cellStyle name="Input [yellow] 21" xfId="11108" xr:uid="{00000000-0005-0000-0000-0000E6260000}"/>
    <cellStyle name="Input [yellow] 22" xfId="11109" xr:uid="{00000000-0005-0000-0000-0000E7260000}"/>
    <cellStyle name="Input [yellow] 23" xfId="11110" xr:uid="{00000000-0005-0000-0000-0000E8260000}"/>
    <cellStyle name="Input [yellow] 24" xfId="11111" xr:uid="{00000000-0005-0000-0000-0000E9260000}"/>
    <cellStyle name="Input [yellow] 25" xfId="11112" xr:uid="{00000000-0005-0000-0000-0000EA260000}"/>
    <cellStyle name="Input [yellow] 26" xfId="11113" xr:uid="{00000000-0005-0000-0000-0000EB260000}"/>
    <cellStyle name="Input [yellow] 27" xfId="11114" xr:uid="{00000000-0005-0000-0000-0000EC260000}"/>
    <cellStyle name="Input [yellow] 28" xfId="11115" xr:uid="{00000000-0005-0000-0000-0000ED260000}"/>
    <cellStyle name="Input [yellow] 29" xfId="11116" xr:uid="{00000000-0005-0000-0000-0000EE260000}"/>
    <cellStyle name="Input [yellow] 3" xfId="4786" xr:uid="{00000000-0005-0000-0000-0000EF260000}"/>
    <cellStyle name="Input [yellow] 3 2" xfId="11117" xr:uid="{00000000-0005-0000-0000-0000F0260000}"/>
    <cellStyle name="Input [yellow] 3 2 2" xfId="11118" xr:uid="{00000000-0005-0000-0000-0000F1260000}"/>
    <cellStyle name="Input [yellow] 3 2 2 2" xfId="11119" xr:uid="{00000000-0005-0000-0000-0000F2260000}"/>
    <cellStyle name="Input [yellow] 3 2 3" xfId="11120" xr:uid="{00000000-0005-0000-0000-0000F3260000}"/>
    <cellStyle name="Input [yellow] 3 3" xfId="11121" xr:uid="{00000000-0005-0000-0000-0000F4260000}"/>
    <cellStyle name="Input [yellow] 3 3 2" xfId="11122" xr:uid="{00000000-0005-0000-0000-0000F5260000}"/>
    <cellStyle name="Input [yellow] 3 4" xfId="11123" xr:uid="{00000000-0005-0000-0000-0000F6260000}"/>
    <cellStyle name="Input [yellow] 3 4 2" xfId="11124" xr:uid="{00000000-0005-0000-0000-0000F7260000}"/>
    <cellStyle name="Input [yellow] 3 5" xfId="11125" xr:uid="{00000000-0005-0000-0000-0000F8260000}"/>
    <cellStyle name="Input [yellow] 30" xfId="11126" xr:uid="{00000000-0005-0000-0000-0000F9260000}"/>
    <cellStyle name="Input [yellow] 31" xfId="11127" xr:uid="{00000000-0005-0000-0000-0000FA260000}"/>
    <cellStyle name="Input [yellow] 32" xfId="11128" xr:uid="{00000000-0005-0000-0000-0000FB260000}"/>
    <cellStyle name="Input [yellow] 33" xfId="11129" xr:uid="{00000000-0005-0000-0000-0000FC260000}"/>
    <cellStyle name="Input [yellow] 4" xfId="4787" xr:uid="{00000000-0005-0000-0000-0000FD260000}"/>
    <cellStyle name="Input [yellow] 4 2" xfId="11130" xr:uid="{00000000-0005-0000-0000-0000FE260000}"/>
    <cellStyle name="Input [yellow] 4 2 2" xfId="11131" xr:uid="{00000000-0005-0000-0000-0000FF260000}"/>
    <cellStyle name="Input [yellow] 4 2 2 2" xfId="11132" xr:uid="{00000000-0005-0000-0000-000000270000}"/>
    <cellStyle name="Input [yellow] 4 3" xfId="11133" xr:uid="{00000000-0005-0000-0000-000001270000}"/>
    <cellStyle name="Input [yellow] 4 3 2" xfId="11134" xr:uid="{00000000-0005-0000-0000-000002270000}"/>
    <cellStyle name="Input [yellow] 5" xfId="4788" xr:uid="{00000000-0005-0000-0000-000003270000}"/>
    <cellStyle name="Input [yellow] 5 2" xfId="11135" xr:uid="{00000000-0005-0000-0000-000004270000}"/>
    <cellStyle name="Input [yellow] 5 2 2" xfId="11136" xr:uid="{00000000-0005-0000-0000-000005270000}"/>
    <cellStyle name="Input [yellow] 5 2 2 2" xfId="11137" xr:uid="{00000000-0005-0000-0000-000006270000}"/>
    <cellStyle name="Input [yellow] 5 3" xfId="11138" xr:uid="{00000000-0005-0000-0000-000007270000}"/>
    <cellStyle name="Input [yellow] 5 3 2" xfId="11139" xr:uid="{00000000-0005-0000-0000-000008270000}"/>
    <cellStyle name="Input [yellow] 6" xfId="8046" xr:uid="{00000000-0005-0000-0000-000009270000}"/>
    <cellStyle name="Input [yellow] 6 2" xfId="11140" xr:uid="{00000000-0005-0000-0000-00000A270000}"/>
    <cellStyle name="Input [yellow] 7" xfId="11141" xr:uid="{00000000-0005-0000-0000-00000B270000}"/>
    <cellStyle name="Input [yellow] 8" xfId="11142" xr:uid="{00000000-0005-0000-0000-00000C270000}"/>
    <cellStyle name="Input [yellow] 9" xfId="11143" xr:uid="{00000000-0005-0000-0000-00000D270000}"/>
    <cellStyle name="Input [yellow]_April Build up Plan _April'10 (PGCL)" xfId="4789" xr:uid="{00000000-0005-0000-0000-00000E270000}"/>
    <cellStyle name="Input 10" xfId="11144" xr:uid="{00000000-0005-0000-0000-00000F270000}"/>
    <cellStyle name="Input 10 2" xfId="11145" xr:uid="{00000000-0005-0000-0000-000010270000}"/>
    <cellStyle name="Input 11" xfId="11146" xr:uid="{00000000-0005-0000-0000-000011270000}"/>
    <cellStyle name="Input 11 2" xfId="11147" xr:uid="{00000000-0005-0000-0000-000012270000}"/>
    <cellStyle name="Input 12" xfId="11148" xr:uid="{00000000-0005-0000-0000-000013270000}"/>
    <cellStyle name="Input 12 2" xfId="11149" xr:uid="{00000000-0005-0000-0000-000014270000}"/>
    <cellStyle name="Input 13" xfId="11150" xr:uid="{00000000-0005-0000-0000-000015270000}"/>
    <cellStyle name="Input 13 2" xfId="11151" xr:uid="{00000000-0005-0000-0000-000016270000}"/>
    <cellStyle name="Input 14" xfId="11152" xr:uid="{00000000-0005-0000-0000-000017270000}"/>
    <cellStyle name="Input 14 2" xfId="11153" xr:uid="{00000000-0005-0000-0000-000018270000}"/>
    <cellStyle name="Input 15" xfId="11154" xr:uid="{00000000-0005-0000-0000-000019270000}"/>
    <cellStyle name="Input 15 2" xfId="11155" xr:uid="{00000000-0005-0000-0000-00001A270000}"/>
    <cellStyle name="Input 16" xfId="11156" xr:uid="{00000000-0005-0000-0000-00001B270000}"/>
    <cellStyle name="Input 16 2" xfId="11157" xr:uid="{00000000-0005-0000-0000-00001C270000}"/>
    <cellStyle name="Input 17" xfId="11158" xr:uid="{00000000-0005-0000-0000-00001D270000}"/>
    <cellStyle name="Input 17 2" xfId="11159" xr:uid="{00000000-0005-0000-0000-00001E270000}"/>
    <cellStyle name="Input 18" xfId="11160" xr:uid="{00000000-0005-0000-0000-00001F270000}"/>
    <cellStyle name="Input 18 2" xfId="11161" xr:uid="{00000000-0005-0000-0000-000020270000}"/>
    <cellStyle name="Input 19" xfId="11162" xr:uid="{00000000-0005-0000-0000-000021270000}"/>
    <cellStyle name="Input 19 2" xfId="11163" xr:uid="{00000000-0005-0000-0000-000022270000}"/>
    <cellStyle name="Input 2" xfId="4790" xr:uid="{00000000-0005-0000-0000-000023270000}"/>
    <cellStyle name="Input 2 2" xfId="7321" xr:uid="{00000000-0005-0000-0000-000024270000}"/>
    <cellStyle name="Input 2 2 2" xfId="7322" xr:uid="{00000000-0005-0000-0000-000025270000}"/>
    <cellStyle name="Input 2 2 2 2" xfId="11164" xr:uid="{00000000-0005-0000-0000-000026270000}"/>
    <cellStyle name="Input 2 2 3" xfId="8047" xr:uid="{00000000-0005-0000-0000-000027270000}"/>
    <cellStyle name="Input 2 2 3 2" xfId="11165" xr:uid="{00000000-0005-0000-0000-000028270000}"/>
    <cellStyle name="Input 2 2 4" xfId="8048" xr:uid="{00000000-0005-0000-0000-000029270000}"/>
    <cellStyle name="Input 2 2 4 2" xfId="11166" xr:uid="{00000000-0005-0000-0000-00002A270000}"/>
    <cellStyle name="Input 2 2 5" xfId="11167" xr:uid="{00000000-0005-0000-0000-00002B270000}"/>
    <cellStyle name="Input 2 3" xfId="7323" xr:uid="{00000000-0005-0000-0000-00002C270000}"/>
    <cellStyle name="Input 2 3 2" xfId="11168" xr:uid="{00000000-0005-0000-0000-00002D270000}"/>
    <cellStyle name="Input 2 4" xfId="8049" xr:uid="{00000000-0005-0000-0000-00002E270000}"/>
    <cellStyle name="Input 2 4 2" xfId="11169" xr:uid="{00000000-0005-0000-0000-00002F270000}"/>
    <cellStyle name="Input 2 5" xfId="11170" xr:uid="{00000000-0005-0000-0000-000030270000}"/>
    <cellStyle name="Input 3" xfId="4791" xr:uid="{00000000-0005-0000-0000-000031270000}"/>
    <cellStyle name="Input 3 2" xfId="7324" xr:uid="{00000000-0005-0000-0000-000032270000}"/>
    <cellStyle name="Input 3 2 2" xfId="7325" xr:uid="{00000000-0005-0000-0000-000033270000}"/>
    <cellStyle name="Input 3 2 2 2" xfId="11171" xr:uid="{00000000-0005-0000-0000-000034270000}"/>
    <cellStyle name="Input 3 2 3" xfId="8050" xr:uid="{00000000-0005-0000-0000-000035270000}"/>
    <cellStyle name="Input 3 2 3 2" xfId="11172" xr:uid="{00000000-0005-0000-0000-000036270000}"/>
    <cellStyle name="Input 3 2 4" xfId="8051" xr:uid="{00000000-0005-0000-0000-000037270000}"/>
    <cellStyle name="Input 3 2 4 2" xfId="11173" xr:uid="{00000000-0005-0000-0000-000038270000}"/>
    <cellStyle name="Input 3 2 5" xfId="11174" xr:uid="{00000000-0005-0000-0000-000039270000}"/>
    <cellStyle name="Input 3 3" xfId="7326" xr:uid="{00000000-0005-0000-0000-00003A270000}"/>
    <cellStyle name="Input 3 3 2" xfId="11175" xr:uid="{00000000-0005-0000-0000-00003B270000}"/>
    <cellStyle name="Input 3 4" xfId="8052" xr:uid="{00000000-0005-0000-0000-00003C270000}"/>
    <cellStyle name="Input 3 4 2" xfId="11176" xr:uid="{00000000-0005-0000-0000-00003D270000}"/>
    <cellStyle name="Input 3 5" xfId="11177" xr:uid="{00000000-0005-0000-0000-00003E270000}"/>
    <cellStyle name="Input 4" xfId="4792" xr:uid="{00000000-0005-0000-0000-00003F270000}"/>
    <cellStyle name="Input 4 2" xfId="7327" xr:uid="{00000000-0005-0000-0000-000040270000}"/>
    <cellStyle name="Input 4 2 2" xfId="7328" xr:uid="{00000000-0005-0000-0000-000041270000}"/>
    <cellStyle name="Input 4 2 2 2" xfId="11178" xr:uid="{00000000-0005-0000-0000-000042270000}"/>
    <cellStyle name="Input 4 2 3" xfId="8053" xr:uid="{00000000-0005-0000-0000-000043270000}"/>
    <cellStyle name="Input 4 2 3 2" xfId="11179" xr:uid="{00000000-0005-0000-0000-000044270000}"/>
    <cellStyle name="Input 4 2 4" xfId="8054" xr:uid="{00000000-0005-0000-0000-000045270000}"/>
    <cellStyle name="Input 4 2 4 2" xfId="11180" xr:uid="{00000000-0005-0000-0000-000046270000}"/>
    <cellStyle name="Input 4 2 5" xfId="11181" xr:uid="{00000000-0005-0000-0000-000047270000}"/>
    <cellStyle name="Input 4 3" xfId="7329" xr:uid="{00000000-0005-0000-0000-000048270000}"/>
    <cellStyle name="Input 4 3 2" xfId="11182" xr:uid="{00000000-0005-0000-0000-000049270000}"/>
    <cellStyle name="Input 4 4" xfId="8055" xr:uid="{00000000-0005-0000-0000-00004A270000}"/>
    <cellStyle name="Input 4 4 2" xfId="11183" xr:uid="{00000000-0005-0000-0000-00004B270000}"/>
    <cellStyle name="Input 4 5" xfId="8056" xr:uid="{00000000-0005-0000-0000-00004C270000}"/>
    <cellStyle name="Input 4 5 2" xfId="11184" xr:uid="{00000000-0005-0000-0000-00004D270000}"/>
    <cellStyle name="Input 4 6" xfId="11185" xr:uid="{00000000-0005-0000-0000-00004E270000}"/>
    <cellStyle name="Input 5" xfId="7330" xr:uid="{00000000-0005-0000-0000-00004F270000}"/>
    <cellStyle name="Input 5 2" xfId="7331" xr:uid="{00000000-0005-0000-0000-000050270000}"/>
    <cellStyle name="Input 5 2 2" xfId="11186" xr:uid="{00000000-0005-0000-0000-000051270000}"/>
    <cellStyle name="Input 5 3" xfId="8057" xr:uid="{00000000-0005-0000-0000-000052270000}"/>
    <cellStyle name="Input 5 3 2" xfId="11187" xr:uid="{00000000-0005-0000-0000-000053270000}"/>
    <cellStyle name="Input 5 4" xfId="8058" xr:uid="{00000000-0005-0000-0000-000054270000}"/>
    <cellStyle name="Input 5 4 2" xfId="11188" xr:uid="{00000000-0005-0000-0000-000055270000}"/>
    <cellStyle name="Input 5 5" xfId="11189" xr:uid="{00000000-0005-0000-0000-000056270000}"/>
    <cellStyle name="Input 6" xfId="7332" xr:uid="{00000000-0005-0000-0000-000057270000}"/>
    <cellStyle name="Input 6 2" xfId="8059" xr:uid="{00000000-0005-0000-0000-000058270000}"/>
    <cellStyle name="Input 6 2 2" xfId="11190" xr:uid="{00000000-0005-0000-0000-000059270000}"/>
    <cellStyle name="Input 6 3" xfId="8060" xr:uid="{00000000-0005-0000-0000-00005A270000}"/>
    <cellStyle name="Input 6 3 2" xfId="11191" xr:uid="{00000000-0005-0000-0000-00005B270000}"/>
    <cellStyle name="Input 6 4" xfId="11192" xr:uid="{00000000-0005-0000-0000-00005C270000}"/>
    <cellStyle name="Input 7" xfId="8061" xr:uid="{00000000-0005-0000-0000-00005D270000}"/>
    <cellStyle name="Input 7 2" xfId="11193" xr:uid="{00000000-0005-0000-0000-00005E270000}"/>
    <cellStyle name="Input 8" xfId="11194" xr:uid="{00000000-0005-0000-0000-00005F270000}"/>
    <cellStyle name="Input 8 2" xfId="11195" xr:uid="{00000000-0005-0000-0000-000060270000}"/>
    <cellStyle name="Input 9" xfId="11196" xr:uid="{00000000-0005-0000-0000-000061270000}"/>
    <cellStyle name="Input 9 2" xfId="11197" xr:uid="{00000000-0005-0000-0000-000062270000}"/>
    <cellStyle name="Linked Cell 2" xfId="4793" xr:uid="{00000000-0005-0000-0000-000063270000}"/>
    <cellStyle name="Linked Cell 2 2" xfId="7333" xr:uid="{00000000-0005-0000-0000-000064270000}"/>
    <cellStyle name="Linked Cell 3" xfId="4794" xr:uid="{00000000-0005-0000-0000-000065270000}"/>
    <cellStyle name="Linked Cell 3 2" xfId="7334" xr:uid="{00000000-0005-0000-0000-000066270000}"/>
    <cellStyle name="Linked Cell 4" xfId="7335" xr:uid="{00000000-0005-0000-0000-000067270000}"/>
    <cellStyle name="Linked Cell 4 2" xfId="7336" xr:uid="{00000000-0005-0000-0000-000068270000}"/>
    <cellStyle name="Linked Cell 5" xfId="7337" xr:uid="{00000000-0005-0000-0000-000069270000}"/>
    <cellStyle name="Model" xfId="2418" xr:uid="{00000000-0005-0000-0000-00006A270000}"/>
    <cellStyle name="Model 10" xfId="11198" xr:uid="{00000000-0005-0000-0000-00006B270000}"/>
    <cellStyle name="Model 11" xfId="11199" xr:uid="{00000000-0005-0000-0000-00006C270000}"/>
    <cellStyle name="Model 12" xfId="11200" xr:uid="{00000000-0005-0000-0000-00006D270000}"/>
    <cellStyle name="Model 13" xfId="11201" xr:uid="{00000000-0005-0000-0000-00006E270000}"/>
    <cellStyle name="Model 14" xfId="11202" xr:uid="{00000000-0005-0000-0000-00006F270000}"/>
    <cellStyle name="Model 15" xfId="11203" xr:uid="{00000000-0005-0000-0000-000070270000}"/>
    <cellStyle name="Model 16" xfId="11204" xr:uid="{00000000-0005-0000-0000-000071270000}"/>
    <cellStyle name="Model 17" xfId="11205" xr:uid="{00000000-0005-0000-0000-000072270000}"/>
    <cellStyle name="Model 18" xfId="11206" xr:uid="{00000000-0005-0000-0000-000073270000}"/>
    <cellStyle name="Model 19" xfId="11207" xr:uid="{00000000-0005-0000-0000-000074270000}"/>
    <cellStyle name="Model 2" xfId="4795" xr:uid="{00000000-0005-0000-0000-000075270000}"/>
    <cellStyle name="Model 2 2" xfId="11208" xr:uid="{00000000-0005-0000-0000-000076270000}"/>
    <cellStyle name="Model 2 2 2" xfId="11209" xr:uid="{00000000-0005-0000-0000-000077270000}"/>
    <cellStyle name="Model 2 3" xfId="11210" xr:uid="{00000000-0005-0000-0000-000078270000}"/>
    <cellStyle name="Model 20" xfId="11211" xr:uid="{00000000-0005-0000-0000-000079270000}"/>
    <cellStyle name="Model 21" xfId="11212" xr:uid="{00000000-0005-0000-0000-00007A270000}"/>
    <cellStyle name="Model 22" xfId="11213" xr:uid="{00000000-0005-0000-0000-00007B270000}"/>
    <cellStyle name="Model 23" xfId="11214" xr:uid="{00000000-0005-0000-0000-00007C270000}"/>
    <cellStyle name="Model 24" xfId="11215" xr:uid="{00000000-0005-0000-0000-00007D270000}"/>
    <cellStyle name="Model 25" xfId="11216" xr:uid="{00000000-0005-0000-0000-00007E270000}"/>
    <cellStyle name="Model 26" xfId="11217" xr:uid="{00000000-0005-0000-0000-00007F270000}"/>
    <cellStyle name="Model 27" xfId="11218" xr:uid="{00000000-0005-0000-0000-000080270000}"/>
    <cellStyle name="Model 28" xfId="11219" xr:uid="{00000000-0005-0000-0000-000081270000}"/>
    <cellStyle name="Model 29" xfId="11220" xr:uid="{00000000-0005-0000-0000-000082270000}"/>
    <cellStyle name="Model 3" xfId="7338" xr:uid="{00000000-0005-0000-0000-000083270000}"/>
    <cellStyle name="Model 3 2" xfId="11221" xr:uid="{00000000-0005-0000-0000-000084270000}"/>
    <cellStyle name="Model 3 2 2" xfId="11222" xr:uid="{00000000-0005-0000-0000-000085270000}"/>
    <cellStyle name="Model 3 3" xfId="11223" xr:uid="{00000000-0005-0000-0000-000086270000}"/>
    <cellStyle name="Model 30" xfId="11224" xr:uid="{00000000-0005-0000-0000-000087270000}"/>
    <cellStyle name="Model 31" xfId="11225" xr:uid="{00000000-0005-0000-0000-000088270000}"/>
    <cellStyle name="Model 32" xfId="11226" xr:uid="{00000000-0005-0000-0000-000089270000}"/>
    <cellStyle name="Model 33" xfId="11227" xr:uid="{00000000-0005-0000-0000-00008A270000}"/>
    <cellStyle name="Model 4" xfId="11228" xr:uid="{00000000-0005-0000-0000-00008B270000}"/>
    <cellStyle name="Model 4 2" xfId="11229" xr:uid="{00000000-0005-0000-0000-00008C270000}"/>
    <cellStyle name="Model 4 2 2" xfId="11230" xr:uid="{00000000-0005-0000-0000-00008D270000}"/>
    <cellStyle name="Model 4 3" xfId="11231" xr:uid="{00000000-0005-0000-0000-00008E270000}"/>
    <cellStyle name="Model 5" xfId="11232" xr:uid="{00000000-0005-0000-0000-00008F270000}"/>
    <cellStyle name="Model 5 2" xfId="11233" xr:uid="{00000000-0005-0000-0000-000090270000}"/>
    <cellStyle name="Model 5 2 2" xfId="11234" xr:uid="{00000000-0005-0000-0000-000091270000}"/>
    <cellStyle name="Model 5 3" xfId="11235" xr:uid="{00000000-0005-0000-0000-000092270000}"/>
    <cellStyle name="Model 6" xfId="11236" xr:uid="{00000000-0005-0000-0000-000093270000}"/>
    <cellStyle name="Model 6 2" xfId="11237" xr:uid="{00000000-0005-0000-0000-000094270000}"/>
    <cellStyle name="Model 7" xfId="11238" xr:uid="{00000000-0005-0000-0000-000095270000}"/>
    <cellStyle name="Model 8" xfId="11239" xr:uid="{00000000-0005-0000-0000-000096270000}"/>
    <cellStyle name="Model 9" xfId="11240" xr:uid="{00000000-0005-0000-0000-000097270000}"/>
    <cellStyle name="Neutral 2" xfId="4796" xr:uid="{00000000-0005-0000-0000-000098270000}"/>
    <cellStyle name="Neutral 2 2" xfId="7339" xr:uid="{00000000-0005-0000-0000-000099270000}"/>
    <cellStyle name="Neutral 3" xfId="4797" xr:uid="{00000000-0005-0000-0000-00009A270000}"/>
    <cellStyle name="Neutral 3 2" xfId="7340" xr:uid="{00000000-0005-0000-0000-00009B270000}"/>
    <cellStyle name="Neutral 4" xfId="7341" xr:uid="{00000000-0005-0000-0000-00009C270000}"/>
    <cellStyle name="Neutral 4 2" xfId="7342" xr:uid="{00000000-0005-0000-0000-00009D270000}"/>
    <cellStyle name="Neutral 5" xfId="7343" xr:uid="{00000000-0005-0000-0000-00009E270000}"/>
    <cellStyle name="New Times Roman" xfId="2419" xr:uid="{00000000-0005-0000-0000-00009F270000}"/>
    <cellStyle name="No" xfId="4798" xr:uid="{00000000-0005-0000-0000-0000A0270000}"/>
    <cellStyle name="No 2" xfId="4799" xr:uid="{00000000-0005-0000-0000-0000A1270000}"/>
    <cellStyle name="No 2 2" xfId="11241" xr:uid="{00000000-0005-0000-0000-0000A2270000}"/>
    <cellStyle name="No 3" xfId="11242" xr:uid="{00000000-0005-0000-0000-0000A3270000}"/>
    <cellStyle name="no dec" xfId="4800" xr:uid="{00000000-0005-0000-0000-0000A4270000}"/>
    <cellStyle name="Normal" xfId="0" builtinId="0"/>
    <cellStyle name="Normal - Style1" xfId="2420" xr:uid="{00000000-0005-0000-0000-0000A6270000}"/>
    <cellStyle name="Normal - Style1 10" xfId="11243" xr:uid="{00000000-0005-0000-0000-0000A7270000}"/>
    <cellStyle name="Normal - Style1 11" xfId="11244" xr:uid="{00000000-0005-0000-0000-0000A8270000}"/>
    <cellStyle name="Normal - Style1 12" xfId="11245" xr:uid="{00000000-0005-0000-0000-0000A9270000}"/>
    <cellStyle name="Normal - Style1 13" xfId="11246" xr:uid="{00000000-0005-0000-0000-0000AA270000}"/>
    <cellStyle name="Normal - Style1 14" xfId="11247" xr:uid="{00000000-0005-0000-0000-0000AB270000}"/>
    <cellStyle name="Normal - Style1 15" xfId="11248" xr:uid="{00000000-0005-0000-0000-0000AC270000}"/>
    <cellStyle name="Normal - Style1 16" xfId="11249" xr:uid="{00000000-0005-0000-0000-0000AD270000}"/>
    <cellStyle name="Normal - Style1 17" xfId="11250" xr:uid="{00000000-0005-0000-0000-0000AE270000}"/>
    <cellStyle name="Normal - Style1 18" xfId="11251" xr:uid="{00000000-0005-0000-0000-0000AF270000}"/>
    <cellStyle name="Normal - Style1 19" xfId="11252" xr:uid="{00000000-0005-0000-0000-0000B0270000}"/>
    <cellStyle name="Normal - Style1 2" xfId="4801" xr:uid="{00000000-0005-0000-0000-0000B1270000}"/>
    <cellStyle name="Normal - Style1 2 2" xfId="11253" xr:uid="{00000000-0005-0000-0000-0000B2270000}"/>
    <cellStyle name="Normal - Style1 2 2 2" xfId="11254" xr:uid="{00000000-0005-0000-0000-0000B3270000}"/>
    <cellStyle name="Normal - Style1 2 3" xfId="11255" xr:uid="{00000000-0005-0000-0000-0000B4270000}"/>
    <cellStyle name="Normal - Style1 20" xfId="11256" xr:uid="{00000000-0005-0000-0000-0000B5270000}"/>
    <cellStyle name="Normal - Style1 21" xfId="11257" xr:uid="{00000000-0005-0000-0000-0000B6270000}"/>
    <cellStyle name="Normal - Style1 22" xfId="11258" xr:uid="{00000000-0005-0000-0000-0000B7270000}"/>
    <cellStyle name="Normal - Style1 23" xfId="11259" xr:uid="{00000000-0005-0000-0000-0000B8270000}"/>
    <cellStyle name="Normal - Style1 24" xfId="11260" xr:uid="{00000000-0005-0000-0000-0000B9270000}"/>
    <cellStyle name="Normal - Style1 25" xfId="11261" xr:uid="{00000000-0005-0000-0000-0000BA270000}"/>
    <cellStyle name="Normal - Style1 26" xfId="11262" xr:uid="{00000000-0005-0000-0000-0000BB270000}"/>
    <cellStyle name="Normal - Style1 27" xfId="11263" xr:uid="{00000000-0005-0000-0000-0000BC270000}"/>
    <cellStyle name="Normal - Style1 28" xfId="11264" xr:uid="{00000000-0005-0000-0000-0000BD270000}"/>
    <cellStyle name="Normal - Style1 29" xfId="11265" xr:uid="{00000000-0005-0000-0000-0000BE270000}"/>
    <cellStyle name="Normal - Style1 3" xfId="7344" xr:uid="{00000000-0005-0000-0000-0000BF270000}"/>
    <cellStyle name="Normal - Style1 3 2" xfId="11266" xr:uid="{00000000-0005-0000-0000-0000C0270000}"/>
    <cellStyle name="Normal - Style1 3 2 2" xfId="11267" xr:uid="{00000000-0005-0000-0000-0000C1270000}"/>
    <cellStyle name="Normal - Style1 3 3" xfId="11268" xr:uid="{00000000-0005-0000-0000-0000C2270000}"/>
    <cellStyle name="Normal - Style1 30" xfId="11269" xr:uid="{00000000-0005-0000-0000-0000C3270000}"/>
    <cellStyle name="Normal - Style1 31" xfId="11270" xr:uid="{00000000-0005-0000-0000-0000C4270000}"/>
    <cellStyle name="Normal - Style1 32" xfId="11271" xr:uid="{00000000-0005-0000-0000-0000C5270000}"/>
    <cellStyle name="Normal - Style1 33" xfId="11272" xr:uid="{00000000-0005-0000-0000-0000C6270000}"/>
    <cellStyle name="Normal - Style1 4" xfId="11273" xr:uid="{00000000-0005-0000-0000-0000C7270000}"/>
    <cellStyle name="Normal - Style1 4 2" xfId="11274" xr:uid="{00000000-0005-0000-0000-0000C8270000}"/>
    <cellStyle name="Normal - Style1 4 2 2" xfId="11275" xr:uid="{00000000-0005-0000-0000-0000C9270000}"/>
    <cellStyle name="Normal - Style1 4 3" xfId="11276" xr:uid="{00000000-0005-0000-0000-0000CA270000}"/>
    <cellStyle name="Normal - Style1 5" xfId="11277" xr:uid="{00000000-0005-0000-0000-0000CB270000}"/>
    <cellStyle name="Normal - Style1 5 2" xfId="11278" xr:uid="{00000000-0005-0000-0000-0000CC270000}"/>
    <cellStyle name="Normal - Style1 5 2 2" xfId="11279" xr:uid="{00000000-0005-0000-0000-0000CD270000}"/>
    <cellStyle name="Normal - Style1 5 3" xfId="11280" xr:uid="{00000000-0005-0000-0000-0000CE270000}"/>
    <cellStyle name="Normal - Style1 6" xfId="11281" xr:uid="{00000000-0005-0000-0000-0000CF270000}"/>
    <cellStyle name="Normal - Style1 6 2" xfId="11282" xr:uid="{00000000-0005-0000-0000-0000D0270000}"/>
    <cellStyle name="Normal - Style1 7" xfId="11283" xr:uid="{00000000-0005-0000-0000-0000D1270000}"/>
    <cellStyle name="Normal - Style1 8" xfId="11284" xr:uid="{00000000-0005-0000-0000-0000D2270000}"/>
    <cellStyle name="Normal - Style1 9" xfId="11285" xr:uid="{00000000-0005-0000-0000-0000D3270000}"/>
    <cellStyle name="Normal 10" xfId="2421" xr:uid="{00000000-0005-0000-0000-0000D4270000}"/>
    <cellStyle name="Normal 10 10" xfId="11286" xr:uid="{00000000-0005-0000-0000-0000D5270000}"/>
    <cellStyle name="Normal 10 11" xfId="11287" xr:uid="{00000000-0005-0000-0000-0000D6270000}"/>
    <cellStyle name="Normal 10 12" xfId="11288" xr:uid="{00000000-0005-0000-0000-0000D7270000}"/>
    <cellStyle name="Normal 10 2" xfId="4802" xr:uid="{00000000-0005-0000-0000-0000D8270000}"/>
    <cellStyle name="Normal 10 2 2" xfId="4803" xr:uid="{00000000-0005-0000-0000-0000D9270000}"/>
    <cellStyle name="Normal 10 2 2 2" xfId="7345" xr:uid="{00000000-0005-0000-0000-0000DA270000}"/>
    <cellStyle name="Normal 10 2 2 2 2" xfId="11289" xr:uid="{00000000-0005-0000-0000-0000DB270000}"/>
    <cellStyle name="Normal 10 2 2 2 2 2" xfId="11290" xr:uid="{00000000-0005-0000-0000-0000DC270000}"/>
    <cellStyle name="Normal 10 2 2 2 2 2 2" xfId="11291" xr:uid="{00000000-0005-0000-0000-0000DD270000}"/>
    <cellStyle name="Normal 10 2 2 2 2 2 2 2" xfId="11292" xr:uid="{00000000-0005-0000-0000-0000DE270000}"/>
    <cellStyle name="Normal 10 2 2 2 2 2 3" xfId="11293" xr:uid="{00000000-0005-0000-0000-0000DF270000}"/>
    <cellStyle name="Normal 10 2 2 2 2 3" xfId="11294" xr:uid="{00000000-0005-0000-0000-0000E0270000}"/>
    <cellStyle name="Normal 10 2 2 2 2 3 2" xfId="11295" xr:uid="{00000000-0005-0000-0000-0000E1270000}"/>
    <cellStyle name="Normal 10 2 2 2 2 4" xfId="11296" xr:uid="{00000000-0005-0000-0000-0000E2270000}"/>
    <cellStyle name="Normal 10 2 2 2 3" xfId="11297" xr:uid="{00000000-0005-0000-0000-0000E3270000}"/>
    <cellStyle name="Normal 10 2 2 2 3 2" xfId="11298" xr:uid="{00000000-0005-0000-0000-0000E4270000}"/>
    <cellStyle name="Normal 10 2 2 2 3 2 2" xfId="11299" xr:uid="{00000000-0005-0000-0000-0000E5270000}"/>
    <cellStyle name="Normal 10 2 2 2 3 2 2 2" xfId="11300" xr:uid="{00000000-0005-0000-0000-0000E6270000}"/>
    <cellStyle name="Normal 10 2 2 2 3 2 3" xfId="11301" xr:uid="{00000000-0005-0000-0000-0000E7270000}"/>
    <cellStyle name="Normal 10 2 2 2 3 3" xfId="11302" xr:uid="{00000000-0005-0000-0000-0000E8270000}"/>
    <cellStyle name="Normal 10 2 2 2 3 3 2" xfId="11303" xr:uid="{00000000-0005-0000-0000-0000E9270000}"/>
    <cellStyle name="Normal 10 2 2 2 3 4" xfId="11304" xr:uid="{00000000-0005-0000-0000-0000EA270000}"/>
    <cellStyle name="Normal 10 2 2 2 4" xfId="11305" xr:uid="{00000000-0005-0000-0000-0000EB270000}"/>
    <cellStyle name="Normal 10 2 2 2 4 2" xfId="11306" xr:uid="{00000000-0005-0000-0000-0000EC270000}"/>
    <cellStyle name="Normal 10 2 2 2 4 2 2" xfId="11307" xr:uid="{00000000-0005-0000-0000-0000ED270000}"/>
    <cellStyle name="Normal 10 2 2 2 4 3" xfId="11308" xr:uid="{00000000-0005-0000-0000-0000EE270000}"/>
    <cellStyle name="Normal 10 2 2 2 5" xfId="11309" xr:uid="{00000000-0005-0000-0000-0000EF270000}"/>
    <cellStyle name="Normal 10 2 2 2 5 2" xfId="11310" xr:uid="{00000000-0005-0000-0000-0000F0270000}"/>
    <cellStyle name="Normal 10 2 2 2 6" xfId="11311" xr:uid="{00000000-0005-0000-0000-0000F1270000}"/>
    <cellStyle name="Normal 10 2 2 3" xfId="11312" xr:uid="{00000000-0005-0000-0000-0000F2270000}"/>
    <cellStyle name="Normal 10 2 2 3 2" xfId="11313" xr:uid="{00000000-0005-0000-0000-0000F3270000}"/>
    <cellStyle name="Normal 10 2 2 3 2 2" xfId="11314" xr:uid="{00000000-0005-0000-0000-0000F4270000}"/>
    <cellStyle name="Normal 10 2 2 3 2 2 2" xfId="11315" xr:uid="{00000000-0005-0000-0000-0000F5270000}"/>
    <cellStyle name="Normal 10 2 2 3 2 3" xfId="11316" xr:uid="{00000000-0005-0000-0000-0000F6270000}"/>
    <cellStyle name="Normal 10 2 2 3 3" xfId="11317" xr:uid="{00000000-0005-0000-0000-0000F7270000}"/>
    <cellStyle name="Normal 10 2 2 3 3 2" xfId="11318" xr:uid="{00000000-0005-0000-0000-0000F8270000}"/>
    <cellStyle name="Normal 10 2 2 3 4" xfId="11319" xr:uid="{00000000-0005-0000-0000-0000F9270000}"/>
    <cellStyle name="Normal 10 2 2 4" xfId="11320" xr:uid="{00000000-0005-0000-0000-0000FA270000}"/>
    <cellStyle name="Normal 10 2 2 4 2" xfId="11321" xr:uid="{00000000-0005-0000-0000-0000FB270000}"/>
    <cellStyle name="Normal 10 2 2 4 2 2" xfId="11322" xr:uid="{00000000-0005-0000-0000-0000FC270000}"/>
    <cellStyle name="Normal 10 2 2 4 2 2 2" xfId="11323" xr:uid="{00000000-0005-0000-0000-0000FD270000}"/>
    <cellStyle name="Normal 10 2 2 4 2 3" xfId="11324" xr:uid="{00000000-0005-0000-0000-0000FE270000}"/>
    <cellStyle name="Normal 10 2 2 4 3" xfId="11325" xr:uid="{00000000-0005-0000-0000-0000FF270000}"/>
    <cellStyle name="Normal 10 2 2 4 3 2" xfId="11326" xr:uid="{00000000-0005-0000-0000-000000280000}"/>
    <cellStyle name="Normal 10 2 2 4 4" xfId="11327" xr:uid="{00000000-0005-0000-0000-000001280000}"/>
    <cellStyle name="Normal 10 2 2 5" xfId="11328" xr:uid="{00000000-0005-0000-0000-000002280000}"/>
    <cellStyle name="Normal 10 2 2 5 2" xfId="11329" xr:uid="{00000000-0005-0000-0000-000003280000}"/>
    <cellStyle name="Normal 10 2 2 5 2 2" xfId="11330" xr:uid="{00000000-0005-0000-0000-000004280000}"/>
    <cellStyle name="Normal 10 2 2 5 3" xfId="11331" xr:uid="{00000000-0005-0000-0000-000005280000}"/>
    <cellStyle name="Normal 10 2 2 6" xfId="11332" xr:uid="{00000000-0005-0000-0000-000006280000}"/>
    <cellStyle name="Normal 10 2 2 6 2" xfId="11333" xr:uid="{00000000-0005-0000-0000-000007280000}"/>
    <cellStyle name="Normal 10 2 3" xfId="11334" xr:uid="{00000000-0005-0000-0000-000008280000}"/>
    <cellStyle name="Normal 10 2 3 2" xfId="11335" xr:uid="{00000000-0005-0000-0000-000009280000}"/>
    <cellStyle name="Normal 10 2 3 2 2" xfId="11336" xr:uid="{00000000-0005-0000-0000-00000A280000}"/>
    <cellStyle name="Normal 10 2 3 2 2 2" xfId="11337" xr:uid="{00000000-0005-0000-0000-00000B280000}"/>
    <cellStyle name="Normal 10 2 3 2 2 2 2" xfId="11338" xr:uid="{00000000-0005-0000-0000-00000C280000}"/>
    <cellStyle name="Normal 10 2 3 2 2 3" xfId="11339" xr:uid="{00000000-0005-0000-0000-00000D280000}"/>
    <cellStyle name="Normal 10 2 3 2 3" xfId="11340" xr:uid="{00000000-0005-0000-0000-00000E280000}"/>
    <cellStyle name="Normal 10 2 3 2 3 2" xfId="11341" xr:uid="{00000000-0005-0000-0000-00000F280000}"/>
    <cellStyle name="Normal 10 2 3 2 4" xfId="11342" xr:uid="{00000000-0005-0000-0000-000010280000}"/>
    <cellStyle name="Normal 10 2 3 3" xfId="11343" xr:uid="{00000000-0005-0000-0000-000011280000}"/>
    <cellStyle name="Normal 10 2 3 3 2" xfId="11344" xr:uid="{00000000-0005-0000-0000-000012280000}"/>
    <cellStyle name="Normal 10 2 3 3 2 2" xfId="11345" xr:uid="{00000000-0005-0000-0000-000013280000}"/>
    <cellStyle name="Normal 10 2 3 3 2 2 2" xfId="11346" xr:uid="{00000000-0005-0000-0000-000014280000}"/>
    <cellStyle name="Normal 10 2 3 3 2 3" xfId="11347" xr:uid="{00000000-0005-0000-0000-000015280000}"/>
    <cellStyle name="Normal 10 2 3 3 3" xfId="11348" xr:uid="{00000000-0005-0000-0000-000016280000}"/>
    <cellStyle name="Normal 10 2 3 3 3 2" xfId="11349" xr:uid="{00000000-0005-0000-0000-000017280000}"/>
    <cellStyle name="Normal 10 2 3 3 4" xfId="11350" xr:uid="{00000000-0005-0000-0000-000018280000}"/>
    <cellStyle name="Normal 10 2 3 4" xfId="11351" xr:uid="{00000000-0005-0000-0000-000019280000}"/>
    <cellStyle name="Normal 10 2 3 4 2" xfId="11352" xr:uid="{00000000-0005-0000-0000-00001A280000}"/>
    <cellStyle name="Normal 10 2 3 4 2 2" xfId="11353" xr:uid="{00000000-0005-0000-0000-00001B280000}"/>
    <cellStyle name="Normal 10 2 3 4 3" xfId="11354" xr:uid="{00000000-0005-0000-0000-00001C280000}"/>
    <cellStyle name="Normal 10 2 3 5" xfId="11355" xr:uid="{00000000-0005-0000-0000-00001D280000}"/>
    <cellStyle name="Normal 10 2 3 5 2" xfId="11356" xr:uid="{00000000-0005-0000-0000-00001E280000}"/>
    <cellStyle name="Normal 10 2 4" xfId="11357" xr:uid="{00000000-0005-0000-0000-00001F280000}"/>
    <cellStyle name="Normal 10 2 4 2" xfId="11358" xr:uid="{00000000-0005-0000-0000-000020280000}"/>
    <cellStyle name="Normal 10 2 4 2 2" xfId="11359" xr:uid="{00000000-0005-0000-0000-000021280000}"/>
    <cellStyle name="Normal 10 2 4 2 2 2" xfId="11360" xr:uid="{00000000-0005-0000-0000-000022280000}"/>
    <cellStyle name="Normal 10 2 4 2 3" xfId="11361" xr:uid="{00000000-0005-0000-0000-000023280000}"/>
    <cellStyle name="Normal 10 2 4 3" xfId="11362" xr:uid="{00000000-0005-0000-0000-000024280000}"/>
    <cellStyle name="Normal 10 2 4 3 2" xfId="11363" xr:uid="{00000000-0005-0000-0000-000025280000}"/>
    <cellStyle name="Normal 10 2 4 4" xfId="11364" xr:uid="{00000000-0005-0000-0000-000026280000}"/>
    <cellStyle name="Normal 10 2 5" xfId="11365" xr:uid="{00000000-0005-0000-0000-000027280000}"/>
    <cellStyle name="Normal 10 2 5 2" xfId="11366" xr:uid="{00000000-0005-0000-0000-000028280000}"/>
    <cellStyle name="Normal 10 2 5 2 2" xfId="11367" xr:uid="{00000000-0005-0000-0000-000029280000}"/>
    <cellStyle name="Normal 10 2 5 2 2 2" xfId="11368" xr:uid="{00000000-0005-0000-0000-00002A280000}"/>
    <cellStyle name="Normal 10 2 5 2 3" xfId="11369" xr:uid="{00000000-0005-0000-0000-00002B280000}"/>
    <cellStyle name="Normal 10 2 5 3" xfId="11370" xr:uid="{00000000-0005-0000-0000-00002C280000}"/>
    <cellStyle name="Normal 10 2 5 3 2" xfId="11371" xr:uid="{00000000-0005-0000-0000-00002D280000}"/>
    <cellStyle name="Normal 10 2 5 4" xfId="11372" xr:uid="{00000000-0005-0000-0000-00002E280000}"/>
    <cellStyle name="Normal 10 2 6" xfId="11373" xr:uid="{00000000-0005-0000-0000-00002F280000}"/>
    <cellStyle name="Normal 10 2 6 2" xfId="11374" xr:uid="{00000000-0005-0000-0000-000030280000}"/>
    <cellStyle name="Normal 10 2 6 2 2" xfId="11375" xr:uid="{00000000-0005-0000-0000-000031280000}"/>
    <cellStyle name="Normal 10 2 6 3" xfId="11376" xr:uid="{00000000-0005-0000-0000-000032280000}"/>
    <cellStyle name="Normal 10 2 7" xfId="11377" xr:uid="{00000000-0005-0000-0000-000033280000}"/>
    <cellStyle name="Normal 10 2 7 2" xfId="11378" xr:uid="{00000000-0005-0000-0000-000034280000}"/>
    <cellStyle name="Normal 10 2 8" xfId="19499" xr:uid="{00000000-0005-0000-0000-000035280000}"/>
    <cellStyle name="Normal 10 3" xfId="4804" xr:uid="{00000000-0005-0000-0000-000036280000}"/>
    <cellStyle name="Normal 10 3 2" xfId="4805" xr:uid="{00000000-0005-0000-0000-000037280000}"/>
    <cellStyle name="Normal 10 3 2 2" xfId="11379" xr:uid="{00000000-0005-0000-0000-000038280000}"/>
    <cellStyle name="Normal 10 3 3" xfId="11380" xr:uid="{00000000-0005-0000-0000-000039280000}"/>
    <cellStyle name="Normal 10 3 4" xfId="19458" xr:uid="{00000000-0005-0000-0000-00003A280000}"/>
    <cellStyle name="Normal 10 4" xfId="4806" xr:uid="{00000000-0005-0000-0000-00003B280000}"/>
    <cellStyle name="Normal 10 4 2" xfId="11381" xr:uid="{00000000-0005-0000-0000-00003C280000}"/>
    <cellStyle name="Normal 10 4 2 2" xfId="11382" xr:uid="{00000000-0005-0000-0000-00003D280000}"/>
    <cellStyle name="Normal 10 4 2 2 2" xfId="11383" xr:uid="{00000000-0005-0000-0000-00003E280000}"/>
    <cellStyle name="Normal 10 4 2 2 2 2" xfId="11384" xr:uid="{00000000-0005-0000-0000-00003F280000}"/>
    <cellStyle name="Normal 10 4 2 2 3" xfId="11385" xr:uid="{00000000-0005-0000-0000-000040280000}"/>
    <cellStyle name="Normal 10 4 2 3" xfId="11386" xr:uid="{00000000-0005-0000-0000-000041280000}"/>
    <cellStyle name="Normal 10 4 2 3 2" xfId="11387" xr:uid="{00000000-0005-0000-0000-000042280000}"/>
    <cellStyle name="Normal 10 4 2 4" xfId="11388" xr:uid="{00000000-0005-0000-0000-000043280000}"/>
    <cellStyle name="Normal 10 4 3" xfId="11389" xr:uid="{00000000-0005-0000-0000-000044280000}"/>
    <cellStyle name="Normal 10 4 3 2" xfId="11390" xr:uid="{00000000-0005-0000-0000-000045280000}"/>
    <cellStyle name="Normal 10 4 3 2 2" xfId="11391" xr:uid="{00000000-0005-0000-0000-000046280000}"/>
    <cellStyle name="Normal 10 4 3 2 2 2" xfId="11392" xr:uid="{00000000-0005-0000-0000-000047280000}"/>
    <cellStyle name="Normal 10 4 3 2 3" xfId="11393" xr:uid="{00000000-0005-0000-0000-000048280000}"/>
    <cellStyle name="Normal 10 4 3 3" xfId="11394" xr:uid="{00000000-0005-0000-0000-000049280000}"/>
    <cellStyle name="Normal 10 4 3 3 2" xfId="11395" xr:uid="{00000000-0005-0000-0000-00004A280000}"/>
    <cellStyle name="Normal 10 4 3 4" xfId="11396" xr:uid="{00000000-0005-0000-0000-00004B280000}"/>
    <cellStyle name="Normal 10 4 4" xfId="11397" xr:uid="{00000000-0005-0000-0000-00004C280000}"/>
    <cellStyle name="Normal 10 4 4 2" xfId="11398" xr:uid="{00000000-0005-0000-0000-00004D280000}"/>
    <cellStyle name="Normal 10 4 4 2 2" xfId="11399" xr:uid="{00000000-0005-0000-0000-00004E280000}"/>
    <cellStyle name="Normal 10 4 4 3" xfId="11400" xr:uid="{00000000-0005-0000-0000-00004F280000}"/>
    <cellStyle name="Normal 10 4 5" xfId="11401" xr:uid="{00000000-0005-0000-0000-000050280000}"/>
    <cellStyle name="Normal 10 4 5 2" xfId="11402" xr:uid="{00000000-0005-0000-0000-000051280000}"/>
    <cellStyle name="Normal 10 5" xfId="4807" xr:uid="{00000000-0005-0000-0000-000052280000}"/>
    <cellStyle name="Normal 10 5 2" xfId="11403" xr:uid="{00000000-0005-0000-0000-000053280000}"/>
    <cellStyle name="Normal 10 5 2 2" xfId="11404" xr:uid="{00000000-0005-0000-0000-000054280000}"/>
    <cellStyle name="Normal 10 5 2 2 2" xfId="11405" xr:uid="{00000000-0005-0000-0000-000055280000}"/>
    <cellStyle name="Normal 10 5 2 2 2 2" xfId="11406" xr:uid="{00000000-0005-0000-0000-000056280000}"/>
    <cellStyle name="Normal 10 5 2 2 3" xfId="11407" xr:uid="{00000000-0005-0000-0000-000057280000}"/>
    <cellStyle name="Normal 10 5 2 3" xfId="11408" xr:uid="{00000000-0005-0000-0000-000058280000}"/>
    <cellStyle name="Normal 10 5 2 3 2" xfId="11409" xr:uid="{00000000-0005-0000-0000-000059280000}"/>
    <cellStyle name="Normal 10 5 2 4" xfId="11410" xr:uid="{00000000-0005-0000-0000-00005A280000}"/>
    <cellStyle name="Normal 10 5 3" xfId="11411" xr:uid="{00000000-0005-0000-0000-00005B280000}"/>
    <cellStyle name="Normal 10 5 3 2" xfId="11412" xr:uid="{00000000-0005-0000-0000-00005C280000}"/>
    <cellStyle name="Normal 10 5 3 2 2" xfId="11413" xr:uid="{00000000-0005-0000-0000-00005D280000}"/>
    <cellStyle name="Normal 10 5 3 3" xfId="11414" xr:uid="{00000000-0005-0000-0000-00005E280000}"/>
    <cellStyle name="Normal 10 5 4" xfId="11415" xr:uid="{00000000-0005-0000-0000-00005F280000}"/>
    <cellStyle name="Normal 10 5 4 2" xfId="11416" xr:uid="{00000000-0005-0000-0000-000060280000}"/>
    <cellStyle name="Normal 10 6" xfId="11417" xr:uid="{00000000-0005-0000-0000-000061280000}"/>
    <cellStyle name="Normal 10 6 2" xfId="11418" xr:uid="{00000000-0005-0000-0000-000062280000}"/>
    <cellStyle name="Normal 10 6 2 2" xfId="11419" xr:uid="{00000000-0005-0000-0000-000063280000}"/>
    <cellStyle name="Normal 10 6 2 2 2" xfId="11420" xr:uid="{00000000-0005-0000-0000-000064280000}"/>
    <cellStyle name="Normal 10 6 2 3" xfId="11421" xr:uid="{00000000-0005-0000-0000-000065280000}"/>
    <cellStyle name="Normal 10 6 3" xfId="11422" xr:uid="{00000000-0005-0000-0000-000066280000}"/>
    <cellStyle name="Normal 10 6 3 2" xfId="11423" xr:uid="{00000000-0005-0000-0000-000067280000}"/>
    <cellStyle name="Normal 10 7" xfId="11424" xr:uid="{00000000-0005-0000-0000-000068280000}"/>
    <cellStyle name="Normal 10 7 2" xfId="11425" xr:uid="{00000000-0005-0000-0000-000069280000}"/>
    <cellStyle name="Normal 10 7 2 2" xfId="11426" xr:uid="{00000000-0005-0000-0000-00006A280000}"/>
    <cellStyle name="Normal 10 7 2 2 2" xfId="11427" xr:uid="{00000000-0005-0000-0000-00006B280000}"/>
    <cellStyle name="Normal 10 7 2 3" xfId="11428" xr:uid="{00000000-0005-0000-0000-00006C280000}"/>
    <cellStyle name="Normal 10 7 3" xfId="11429" xr:uid="{00000000-0005-0000-0000-00006D280000}"/>
    <cellStyle name="Normal 10 7 3 2" xfId="11430" xr:uid="{00000000-0005-0000-0000-00006E280000}"/>
    <cellStyle name="Normal 10 8" xfId="11431" xr:uid="{00000000-0005-0000-0000-00006F280000}"/>
    <cellStyle name="Normal 10 8 2" xfId="11432" xr:uid="{00000000-0005-0000-0000-000070280000}"/>
    <cellStyle name="Normal 10 8 2 2" xfId="11433" xr:uid="{00000000-0005-0000-0000-000071280000}"/>
    <cellStyle name="Normal 10 9" xfId="11434" xr:uid="{00000000-0005-0000-0000-000072280000}"/>
    <cellStyle name="Normal 10_Book1" xfId="4808" xr:uid="{00000000-0005-0000-0000-000073280000}"/>
    <cellStyle name="Normal 100" xfId="4809" xr:uid="{00000000-0005-0000-0000-000074280000}"/>
    <cellStyle name="Normal 100 2" xfId="11435" xr:uid="{00000000-0005-0000-0000-000075280000}"/>
    <cellStyle name="Normal 100 2 2" xfId="11436" xr:uid="{00000000-0005-0000-0000-000076280000}"/>
    <cellStyle name="Normal 100 2 2 2" xfId="11437" xr:uid="{00000000-0005-0000-0000-000077280000}"/>
    <cellStyle name="Normal 100 2 2 2 2" xfId="11438" xr:uid="{00000000-0005-0000-0000-000078280000}"/>
    <cellStyle name="Normal 100 2 2 3" xfId="11439" xr:uid="{00000000-0005-0000-0000-000079280000}"/>
    <cellStyle name="Normal 100 2 3" xfId="11440" xr:uid="{00000000-0005-0000-0000-00007A280000}"/>
    <cellStyle name="Normal 100 2 3 2" xfId="11441" xr:uid="{00000000-0005-0000-0000-00007B280000}"/>
    <cellStyle name="Normal 100 3" xfId="11442" xr:uid="{00000000-0005-0000-0000-00007C280000}"/>
    <cellStyle name="Normal 100 3 2" xfId="11443" xr:uid="{00000000-0005-0000-0000-00007D280000}"/>
    <cellStyle name="Normal 100 3 2 2" xfId="11444" xr:uid="{00000000-0005-0000-0000-00007E280000}"/>
    <cellStyle name="Normal 100 4" xfId="11445" xr:uid="{00000000-0005-0000-0000-00007F280000}"/>
    <cellStyle name="Normal 100 4 2" xfId="11446" xr:uid="{00000000-0005-0000-0000-000080280000}"/>
    <cellStyle name="Normal 101" xfId="4810" xr:uid="{00000000-0005-0000-0000-000081280000}"/>
    <cellStyle name="Normal 101 2" xfId="11447" xr:uid="{00000000-0005-0000-0000-000082280000}"/>
    <cellStyle name="Normal 101 2 2" xfId="11448" xr:uid="{00000000-0005-0000-0000-000083280000}"/>
    <cellStyle name="Normal 101 2 2 2" xfId="11449" xr:uid="{00000000-0005-0000-0000-000084280000}"/>
    <cellStyle name="Normal 101 2 2 2 2" xfId="11450" xr:uid="{00000000-0005-0000-0000-000085280000}"/>
    <cellStyle name="Normal 101 2 2 3" xfId="11451" xr:uid="{00000000-0005-0000-0000-000086280000}"/>
    <cellStyle name="Normal 101 2 3" xfId="11452" xr:uid="{00000000-0005-0000-0000-000087280000}"/>
    <cellStyle name="Normal 101 2 3 2" xfId="11453" xr:uid="{00000000-0005-0000-0000-000088280000}"/>
    <cellStyle name="Normal 101 2 4" xfId="11454" xr:uid="{00000000-0005-0000-0000-000089280000}"/>
    <cellStyle name="Normal 101 3" xfId="11455" xr:uid="{00000000-0005-0000-0000-00008A280000}"/>
    <cellStyle name="Normal 101 3 2" xfId="11456" xr:uid="{00000000-0005-0000-0000-00008B280000}"/>
    <cellStyle name="Normal 101 3 2 2" xfId="11457" xr:uid="{00000000-0005-0000-0000-00008C280000}"/>
    <cellStyle name="Normal 101 3 3" xfId="11458" xr:uid="{00000000-0005-0000-0000-00008D280000}"/>
    <cellStyle name="Normal 101 4" xfId="11459" xr:uid="{00000000-0005-0000-0000-00008E280000}"/>
    <cellStyle name="Normal 101 4 2" xfId="11460" xr:uid="{00000000-0005-0000-0000-00008F280000}"/>
    <cellStyle name="Normal 101 5" xfId="11461" xr:uid="{00000000-0005-0000-0000-000090280000}"/>
    <cellStyle name="Normal 102" xfId="4811" xr:uid="{00000000-0005-0000-0000-000091280000}"/>
    <cellStyle name="Normal 102 2" xfId="11462" xr:uid="{00000000-0005-0000-0000-000092280000}"/>
    <cellStyle name="Normal 102 2 2" xfId="11463" xr:uid="{00000000-0005-0000-0000-000093280000}"/>
    <cellStyle name="Normal 102 3" xfId="11464" xr:uid="{00000000-0005-0000-0000-000094280000}"/>
    <cellStyle name="Normal 103" xfId="4812" xr:uid="{00000000-0005-0000-0000-000095280000}"/>
    <cellStyle name="Normal 103 2" xfId="11465" xr:uid="{00000000-0005-0000-0000-000096280000}"/>
    <cellStyle name="Normal 103 2 2" xfId="11466" xr:uid="{00000000-0005-0000-0000-000097280000}"/>
    <cellStyle name="Normal 103 3" xfId="11467" xr:uid="{00000000-0005-0000-0000-000098280000}"/>
    <cellStyle name="Normal 104" xfId="4813" xr:uid="{00000000-0005-0000-0000-000099280000}"/>
    <cellStyle name="Normal 104 2" xfId="11468" xr:uid="{00000000-0005-0000-0000-00009A280000}"/>
    <cellStyle name="Normal 104 2 2" xfId="11469" xr:uid="{00000000-0005-0000-0000-00009B280000}"/>
    <cellStyle name="Normal 104 3" xfId="11470" xr:uid="{00000000-0005-0000-0000-00009C280000}"/>
    <cellStyle name="Normal 105" xfId="4814" xr:uid="{00000000-0005-0000-0000-00009D280000}"/>
    <cellStyle name="Normal 106" xfId="4815" xr:uid="{00000000-0005-0000-0000-00009E280000}"/>
    <cellStyle name="Normal 107" xfId="4816" xr:uid="{00000000-0005-0000-0000-00009F280000}"/>
    <cellStyle name="Normal 108" xfId="4817" xr:uid="{00000000-0005-0000-0000-0000A0280000}"/>
    <cellStyle name="Normal 108 2" xfId="11471" xr:uid="{00000000-0005-0000-0000-0000A1280000}"/>
    <cellStyle name="Normal 109" xfId="4818" xr:uid="{00000000-0005-0000-0000-0000A2280000}"/>
    <cellStyle name="Normal 109 2" xfId="11472" xr:uid="{00000000-0005-0000-0000-0000A3280000}"/>
    <cellStyle name="Normal 109 3" xfId="11473" xr:uid="{00000000-0005-0000-0000-0000A4280000}"/>
    <cellStyle name="Normal 11" xfId="2422" xr:uid="{00000000-0005-0000-0000-0000A5280000}"/>
    <cellStyle name="Normal 11 2" xfId="4819" xr:uid="{00000000-0005-0000-0000-0000A6280000}"/>
    <cellStyle name="Normal 11 3" xfId="4820" xr:uid="{00000000-0005-0000-0000-0000A7280000}"/>
    <cellStyle name="Normal 11 4" xfId="11474" xr:uid="{00000000-0005-0000-0000-0000A8280000}"/>
    <cellStyle name="Normal 11 5" xfId="11475" xr:uid="{00000000-0005-0000-0000-0000A9280000}"/>
    <cellStyle name="Normal 11 6" xfId="11476" xr:uid="{00000000-0005-0000-0000-0000AA280000}"/>
    <cellStyle name="Normal 11 7" xfId="11477" xr:uid="{00000000-0005-0000-0000-0000AB280000}"/>
    <cellStyle name="Normal 11 8" xfId="11478" xr:uid="{00000000-0005-0000-0000-0000AC280000}"/>
    <cellStyle name="Normal 110" xfId="4821" xr:uid="{00000000-0005-0000-0000-0000AD280000}"/>
    <cellStyle name="Normal 110 2" xfId="11479" xr:uid="{00000000-0005-0000-0000-0000AE280000}"/>
    <cellStyle name="Normal 110 2 2" xfId="11480" xr:uid="{00000000-0005-0000-0000-0000AF280000}"/>
    <cellStyle name="Normal 110 2 2 2" xfId="11481" xr:uid="{00000000-0005-0000-0000-0000B0280000}"/>
    <cellStyle name="Normal 110 2 3" xfId="11482" xr:uid="{00000000-0005-0000-0000-0000B1280000}"/>
    <cellStyle name="Normal 110 3" xfId="11483" xr:uid="{00000000-0005-0000-0000-0000B2280000}"/>
    <cellStyle name="Normal 110 3 2" xfId="11484" xr:uid="{00000000-0005-0000-0000-0000B3280000}"/>
    <cellStyle name="Normal 111" xfId="4822" xr:uid="{00000000-0005-0000-0000-0000B4280000}"/>
    <cellStyle name="Normal 111 2" xfId="11485" xr:uid="{00000000-0005-0000-0000-0000B5280000}"/>
    <cellStyle name="Normal 111 2 2" xfId="11486" xr:uid="{00000000-0005-0000-0000-0000B6280000}"/>
    <cellStyle name="Normal 111 2 2 2" xfId="11487" xr:uid="{00000000-0005-0000-0000-0000B7280000}"/>
    <cellStyle name="Normal 111 2 3" xfId="11488" xr:uid="{00000000-0005-0000-0000-0000B8280000}"/>
    <cellStyle name="Normal 111 3" xfId="11489" xr:uid="{00000000-0005-0000-0000-0000B9280000}"/>
    <cellStyle name="Normal 111 3 2" xfId="11490" xr:uid="{00000000-0005-0000-0000-0000BA280000}"/>
    <cellStyle name="Normal 112" xfId="4823" xr:uid="{00000000-0005-0000-0000-0000BB280000}"/>
    <cellStyle name="Normal 112 2" xfId="11491" xr:uid="{00000000-0005-0000-0000-0000BC280000}"/>
    <cellStyle name="Normal 112 2 2" xfId="11492" xr:uid="{00000000-0005-0000-0000-0000BD280000}"/>
    <cellStyle name="Normal 112 2 2 2" xfId="11493" xr:uid="{00000000-0005-0000-0000-0000BE280000}"/>
    <cellStyle name="Normal 112 2 3" xfId="11494" xr:uid="{00000000-0005-0000-0000-0000BF280000}"/>
    <cellStyle name="Normal 112 3" xfId="11495" xr:uid="{00000000-0005-0000-0000-0000C0280000}"/>
    <cellStyle name="Normal 112 3 2" xfId="11496" xr:uid="{00000000-0005-0000-0000-0000C1280000}"/>
    <cellStyle name="Normal 112 4" xfId="11497" xr:uid="{00000000-0005-0000-0000-0000C2280000}"/>
    <cellStyle name="Normal 113" xfId="4824" xr:uid="{00000000-0005-0000-0000-0000C3280000}"/>
    <cellStyle name="Normal 113 2" xfId="11498" xr:uid="{00000000-0005-0000-0000-0000C4280000}"/>
    <cellStyle name="Normal 113 2 2" xfId="11499" xr:uid="{00000000-0005-0000-0000-0000C5280000}"/>
    <cellStyle name="Normal 113 2 2 2" xfId="11500" xr:uid="{00000000-0005-0000-0000-0000C6280000}"/>
    <cellStyle name="Normal 113 2 3" xfId="11501" xr:uid="{00000000-0005-0000-0000-0000C7280000}"/>
    <cellStyle name="Normal 113 3" xfId="11502" xr:uid="{00000000-0005-0000-0000-0000C8280000}"/>
    <cellStyle name="Normal 113 3 2" xfId="11503" xr:uid="{00000000-0005-0000-0000-0000C9280000}"/>
    <cellStyle name="Normal 113 4" xfId="11504" xr:uid="{00000000-0005-0000-0000-0000CA280000}"/>
    <cellStyle name="Normal 114" xfId="4825" xr:uid="{00000000-0005-0000-0000-0000CB280000}"/>
    <cellStyle name="Normal 114 2" xfId="11505" xr:uid="{00000000-0005-0000-0000-0000CC280000}"/>
    <cellStyle name="Normal 114 2 2" xfId="11506" xr:uid="{00000000-0005-0000-0000-0000CD280000}"/>
    <cellStyle name="Normal 114 2 2 2" xfId="11507" xr:uid="{00000000-0005-0000-0000-0000CE280000}"/>
    <cellStyle name="Normal 114 2 3" xfId="11508" xr:uid="{00000000-0005-0000-0000-0000CF280000}"/>
    <cellStyle name="Normal 114 3" xfId="11509" xr:uid="{00000000-0005-0000-0000-0000D0280000}"/>
    <cellStyle name="Normal 114 3 2" xfId="11510" xr:uid="{00000000-0005-0000-0000-0000D1280000}"/>
    <cellStyle name="Normal 114 4" xfId="11511" xr:uid="{00000000-0005-0000-0000-0000D2280000}"/>
    <cellStyle name="Normal 115" xfId="4826" xr:uid="{00000000-0005-0000-0000-0000D3280000}"/>
    <cellStyle name="Normal 115 2" xfId="11512" xr:uid="{00000000-0005-0000-0000-0000D4280000}"/>
    <cellStyle name="Normal 115 2 2" xfId="11513" xr:uid="{00000000-0005-0000-0000-0000D5280000}"/>
    <cellStyle name="Normal 115 2 2 2" xfId="11514" xr:uid="{00000000-0005-0000-0000-0000D6280000}"/>
    <cellStyle name="Normal 115 2 3" xfId="11515" xr:uid="{00000000-0005-0000-0000-0000D7280000}"/>
    <cellStyle name="Normal 115 3" xfId="11516" xr:uid="{00000000-0005-0000-0000-0000D8280000}"/>
    <cellStyle name="Normal 115 3 2" xfId="11517" xr:uid="{00000000-0005-0000-0000-0000D9280000}"/>
    <cellStyle name="Normal 115 4" xfId="11518" xr:uid="{00000000-0005-0000-0000-0000DA280000}"/>
    <cellStyle name="Normal 116" xfId="4827" xr:uid="{00000000-0005-0000-0000-0000DB280000}"/>
    <cellStyle name="Normal 116 2" xfId="11519" xr:uid="{00000000-0005-0000-0000-0000DC280000}"/>
    <cellStyle name="Normal 116 2 2" xfId="11520" xr:uid="{00000000-0005-0000-0000-0000DD280000}"/>
    <cellStyle name="Normal 116 2 2 2" xfId="11521" xr:uid="{00000000-0005-0000-0000-0000DE280000}"/>
    <cellStyle name="Normal 116 2 3" xfId="11522" xr:uid="{00000000-0005-0000-0000-0000DF280000}"/>
    <cellStyle name="Normal 116 3" xfId="11523" xr:uid="{00000000-0005-0000-0000-0000E0280000}"/>
    <cellStyle name="Normal 116 3 2" xfId="11524" xr:uid="{00000000-0005-0000-0000-0000E1280000}"/>
    <cellStyle name="Normal 117" xfId="4828" xr:uid="{00000000-0005-0000-0000-0000E2280000}"/>
    <cellStyle name="Normal 117 2" xfId="11525" xr:uid="{00000000-0005-0000-0000-0000E3280000}"/>
    <cellStyle name="Normal 117 2 2" xfId="11526" xr:uid="{00000000-0005-0000-0000-0000E4280000}"/>
    <cellStyle name="Normal 117 2 2 2" xfId="11527" xr:uid="{00000000-0005-0000-0000-0000E5280000}"/>
    <cellStyle name="Normal 117 2 3" xfId="11528" xr:uid="{00000000-0005-0000-0000-0000E6280000}"/>
    <cellStyle name="Normal 117 3" xfId="11529" xr:uid="{00000000-0005-0000-0000-0000E7280000}"/>
    <cellStyle name="Normal 117 3 2" xfId="11530" xr:uid="{00000000-0005-0000-0000-0000E8280000}"/>
    <cellStyle name="Normal 118" xfId="4829" xr:uid="{00000000-0005-0000-0000-0000E9280000}"/>
    <cellStyle name="Normal 118 2" xfId="11531" xr:uid="{00000000-0005-0000-0000-0000EA280000}"/>
    <cellStyle name="Normal 118 2 2" xfId="11532" xr:uid="{00000000-0005-0000-0000-0000EB280000}"/>
    <cellStyle name="Normal 118 2 2 2" xfId="11533" xr:uid="{00000000-0005-0000-0000-0000EC280000}"/>
    <cellStyle name="Normal 118 2 3" xfId="11534" xr:uid="{00000000-0005-0000-0000-0000ED280000}"/>
    <cellStyle name="Normal 118 3" xfId="11535" xr:uid="{00000000-0005-0000-0000-0000EE280000}"/>
    <cellStyle name="Normal 118 3 2" xfId="11536" xr:uid="{00000000-0005-0000-0000-0000EF280000}"/>
    <cellStyle name="Normal 119" xfId="4830" xr:uid="{00000000-0005-0000-0000-0000F0280000}"/>
    <cellStyle name="Normal 119 2" xfId="11537" xr:uid="{00000000-0005-0000-0000-0000F1280000}"/>
    <cellStyle name="Normal 119 2 2" xfId="11538" xr:uid="{00000000-0005-0000-0000-0000F2280000}"/>
    <cellStyle name="Normal 119 2 2 2" xfId="11539" xr:uid="{00000000-0005-0000-0000-0000F3280000}"/>
    <cellStyle name="Normal 119 2 3" xfId="11540" xr:uid="{00000000-0005-0000-0000-0000F4280000}"/>
    <cellStyle name="Normal 119 3" xfId="11541" xr:uid="{00000000-0005-0000-0000-0000F5280000}"/>
    <cellStyle name="Normal 119 3 2" xfId="11542" xr:uid="{00000000-0005-0000-0000-0000F6280000}"/>
    <cellStyle name="Normal 12" xfId="2423" xr:uid="{00000000-0005-0000-0000-0000F7280000}"/>
    <cellStyle name="Normal 12 2" xfId="4831" xr:uid="{00000000-0005-0000-0000-0000F8280000}"/>
    <cellStyle name="Normal 12 2 2" xfId="11543" xr:uid="{00000000-0005-0000-0000-0000F9280000}"/>
    <cellStyle name="Normal 12 2 2 2" xfId="11544" xr:uid="{00000000-0005-0000-0000-0000FA280000}"/>
    <cellStyle name="Normal 12 2 2 2 2" xfId="11545" xr:uid="{00000000-0005-0000-0000-0000FB280000}"/>
    <cellStyle name="Normal 12 2 2 2 2 2" xfId="11546" xr:uid="{00000000-0005-0000-0000-0000FC280000}"/>
    <cellStyle name="Normal 12 2 2 2 2 2 2" xfId="11547" xr:uid="{00000000-0005-0000-0000-0000FD280000}"/>
    <cellStyle name="Normal 12 2 2 2 2 2 2 2" xfId="11548" xr:uid="{00000000-0005-0000-0000-0000FE280000}"/>
    <cellStyle name="Normal 12 2 2 2 2 2 3" xfId="11549" xr:uid="{00000000-0005-0000-0000-0000FF280000}"/>
    <cellStyle name="Normal 12 2 2 2 2 3" xfId="11550" xr:uid="{00000000-0005-0000-0000-000000290000}"/>
    <cellStyle name="Normal 12 2 2 2 2 3 2" xfId="11551" xr:uid="{00000000-0005-0000-0000-000001290000}"/>
    <cellStyle name="Normal 12 2 2 2 2 4" xfId="11552" xr:uid="{00000000-0005-0000-0000-000002290000}"/>
    <cellStyle name="Normal 12 2 2 2 3" xfId="11553" xr:uid="{00000000-0005-0000-0000-000003290000}"/>
    <cellStyle name="Normal 12 2 2 2 3 2" xfId="11554" xr:uid="{00000000-0005-0000-0000-000004290000}"/>
    <cellStyle name="Normal 12 2 2 2 3 2 2" xfId="11555" xr:uid="{00000000-0005-0000-0000-000005290000}"/>
    <cellStyle name="Normal 12 2 2 2 3 2 2 2" xfId="11556" xr:uid="{00000000-0005-0000-0000-000006290000}"/>
    <cellStyle name="Normal 12 2 2 2 3 2 3" xfId="11557" xr:uid="{00000000-0005-0000-0000-000007290000}"/>
    <cellStyle name="Normal 12 2 2 2 3 3" xfId="11558" xr:uid="{00000000-0005-0000-0000-000008290000}"/>
    <cellStyle name="Normal 12 2 2 2 3 3 2" xfId="11559" xr:uid="{00000000-0005-0000-0000-000009290000}"/>
    <cellStyle name="Normal 12 2 2 2 3 4" xfId="11560" xr:uid="{00000000-0005-0000-0000-00000A290000}"/>
    <cellStyle name="Normal 12 2 2 2 4" xfId="11561" xr:uid="{00000000-0005-0000-0000-00000B290000}"/>
    <cellStyle name="Normal 12 2 2 2 4 2" xfId="11562" xr:uid="{00000000-0005-0000-0000-00000C290000}"/>
    <cellStyle name="Normal 12 2 2 2 4 2 2" xfId="11563" xr:uid="{00000000-0005-0000-0000-00000D290000}"/>
    <cellStyle name="Normal 12 2 2 2 4 3" xfId="11564" xr:uid="{00000000-0005-0000-0000-00000E290000}"/>
    <cellStyle name="Normal 12 2 2 2 5" xfId="11565" xr:uid="{00000000-0005-0000-0000-00000F290000}"/>
    <cellStyle name="Normal 12 2 2 2 5 2" xfId="11566" xr:uid="{00000000-0005-0000-0000-000010290000}"/>
    <cellStyle name="Normal 12 2 2 2 6" xfId="11567" xr:uid="{00000000-0005-0000-0000-000011290000}"/>
    <cellStyle name="Normal 12 2 2 3" xfId="11568" xr:uid="{00000000-0005-0000-0000-000012290000}"/>
    <cellStyle name="Normal 12 2 2 3 2" xfId="11569" xr:uid="{00000000-0005-0000-0000-000013290000}"/>
    <cellStyle name="Normal 12 2 2 3 2 2" xfId="11570" xr:uid="{00000000-0005-0000-0000-000014290000}"/>
    <cellStyle name="Normal 12 2 2 3 2 2 2" xfId="11571" xr:uid="{00000000-0005-0000-0000-000015290000}"/>
    <cellStyle name="Normal 12 2 2 3 2 3" xfId="11572" xr:uid="{00000000-0005-0000-0000-000016290000}"/>
    <cellStyle name="Normal 12 2 2 3 3" xfId="11573" xr:uid="{00000000-0005-0000-0000-000017290000}"/>
    <cellStyle name="Normal 12 2 2 3 3 2" xfId="11574" xr:uid="{00000000-0005-0000-0000-000018290000}"/>
    <cellStyle name="Normal 12 2 2 3 4" xfId="11575" xr:uid="{00000000-0005-0000-0000-000019290000}"/>
    <cellStyle name="Normal 12 2 2 4" xfId="11576" xr:uid="{00000000-0005-0000-0000-00001A290000}"/>
    <cellStyle name="Normal 12 2 2 4 2" xfId="11577" xr:uid="{00000000-0005-0000-0000-00001B290000}"/>
    <cellStyle name="Normal 12 2 2 4 2 2" xfId="11578" xr:uid="{00000000-0005-0000-0000-00001C290000}"/>
    <cellStyle name="Normal 12 2 2 4 2 2 2" xfId="11579" xr:uid="{00000000-0005-0000-0000-00001D290000}"/>
    <cellStyle name="Normal 12 2 2 4 2 3" xfId="11580" xr:uid="{00000000-0005-0000-0000-00001E290000}"/>
    <cellStyle name="Normal 12 2 2 4 3" xfId="11581" xr:uid="{00000000-0005-0000-0000-00001F290000}"/>
    <cellStyle name="Normal 12 2 2 4 3 2" xfId="11582" xr:uid="{00000000-0005-0000-0000-000020290000}"/>
    <cellStyle name="Normal 12 2 2 4 4" xfId="11583" xr:uid="{00000000-0005-0000-0000-000021290000}"/>
    <cellStyle name="Normal 12 2 2 5" xfId="11584" xr:uid="{00000000-0005-0000-0000-000022290000}"/>
    <cellStyle name="Normal 12 2 2 5 2" xfId="11585" xr:uid="{00000000-0005-0000-0000-000023290000}"/>
    <cellStyle name="Normal 12 2 2 5 2 2" xfId="11586" xr:uid="{00000000-0005-0000-0000-000024290000}"/>
    <cellStyle name="Normal 12 2 2 5 3" xfId="11587" xr:uid="{00000000-0005-0000-0000-000025290000}"/>
    <cellStyle name="Normal 12 2 2 6" xfId="11588" xr:uid="{00000000-0005-0000-0000-000026290000}"/>
    <cellStyle name="Normal 12 2 2 6 2" xfId="11589" xr:uid="{00000000-0005-0000-0000-000027290000}"/>
    <cellStyle name="Normal 12 2 2 7" xfId="11590" xr:uid="{00000000-0005-0000-0000-000028290000}"/>
    <cellStyle name="Normal 12 2 3" xfId="11591" xr:uid="{00000000-0005-0000-0000-000029290000}"/>
    <cellStyle name="Normal 12 2 3 2" xfId="11592" xr:uid="{00000000-0005-0000-0000-00002A290000}"/>
    <cellStyle name="Normal 12 2 3 2 2" xfId="11593" xr:uid="{00000000-0005-0000-0000-00002B290000}"/>
    <cellStyle name="Normal 12 2 3 2 2 2" xfId="11594" xr:uid="{00000000-0005-0000-0000-00002C290000}"/>
    <cellStyle name="Normal 12 2 3 2 2 2 2" xfId="11595" xr:uid="{00000000-0005-0000-0000-00002D290000}"/>
    <cellStyle name="Normal 12 2 3 2 2 3" xfId="11596" xr:uid="{00000000-0005-0000-0000-00002E290000}"/>
    <cellStyle name="Normal 12 2 3 2 3" xfId="11597" xr:uid="{00000000-0005-0000-0000-00002F290000}"/>
    <cellStyle name="Normal 12 2 3 2 3 2" xfId="11598" xr:uid="{00000000-0005-0000-0000-000030290000}"/>
    <cellStyle name="Normal 12 2 3 2 4" xfId="11599" xr:uid="{00000000-0005-0000-0000-000031290000}"/>
    <cellStyle name="Normal 12 2 3 3" xfId="11600" xr:uid="{00000000-0005-0000-0000-000032290000}"/>
    <cellStyle name="Normal 12 2 3 3 2" xfId="11601" xr:uid="{00000000-0005-0000-0000-000033290000}"/>
    <cellStyle name="Normal 12 2 3 3 2 2" xfId="11602" xr:uid="{00000000-0005-0000-0000-000034290000}"/>
    <cellStyle name="Normal 12 2 3 3 2 2 2" xfId="11603" xr:uid="{00000000-0005-0000-0000-000035290000}"/>
    <cellStyle name="Normal 12 2 3 3 2 3" xfId="11604" xr:uid="{00000000-0005-0000-0000-000036290000}"/>
    <cellStyle name="Normal 12 2 3 3 3" xfId="11605" xr:uid="{00000000-0005-0000-0000-000037290000}"/>
    <cellStyle name="Normal 12 2 3 3 3 2" xfId="11606" xr:uid="{00000000-0005-0000-0000-000038290000}"/>
    <cellStyle name="Normal 12 2 3 3 4" xfId="11607" xr:uid="{00000000-0005-0000-0000-000039290000}"/>
    <cellStyle name="Normal 12 2 3 4" xfId="11608" xr:uid="{00000000-0005-0000-0000-00003A290000}"/>
    <cellStyle name="Normal 12 2 3 4 2" xfId="11609" xr:uid="{00000000-0005-0000-0000-00003B290000}"/>
    <cellStyle name="Normal 12 2 3 4 2 2" xfId="11610" xr:uid="{00000000-0005-0000-0000-00003C290000}"/>
    <cellStyle name="Normal 12 2 3 4 3" xfId="11611" xr:uid="{00000000-0005-0000-0000-00003D290000}"/>
    <cellStyle name="Normal 12 2 3 5" xfId="11612" xr:uid="{00000000-0005-0000-0000-00003E290000}"/>
    <cellStyle name="Normal 12 2 3 5 2" xfId="11613" xr:uid="{00000000-0005-0000-0000-00003F290000}"/>
    <cellStyle name="Normal 12 2 3 6" xfId="11614" xr:uid="{00000000-0005-0000-0000-000040290000}"/>
    <cellStyle name="Normal 12 2 4" xfId="11615" xr:uid="{00000000-0005-0000-0000-000041290000}"/>
    <cellStyle name="Normal 12 2 4 2" xfId="11616" xr:uid="{00000000-0005-0000-0000-000042290000}"/>
    <cellStyle name="Normal 12 2 4 2 2" xfId="11617" xr:uid="{00000000-0005-0000-0000-000043290000}"/>
    <cellStyle name="Normal 12 2 4 2 2 2" xfId="11618" xr:uid="{00000000-0005-0000-0000-000044290000}"/>
    <cellStyle name="Normal 12 2 4 2 3" xfId="11619" xr:uid="{00000000-0005-0000-0000-000045290000}"/>
    <cellStyle name="Normal 12 2 4 3" xfId="11620" xr:uid="{00000000-0005-0000-0000-000046290000}"/>
    <cellStyle name="Normal 12 2 4 3 2" xfId="11621" xr:uid="{00000000-0005-0000-0000-000047290000}"/>
    <cellStyle name="Normal 12 2 4 4" xfId="11622" xr:uid="{00000000-0005-0000-0000-000048290000}"/>
    <cellStyle name="Normal 12 2 5" xfId="11623" xr:uid="{00000000-0005-0000-0000-000049290000}"/>
    <cellStyle name="Normal 12 2 5 2" xfId="11624" xr:uid="{00000000-0005-0000-0000-00004A290000}"/>
    <cellStyle name="Normal 12 2 5 2 2" xfId="11625" xr:uid="{00000000-0005-0000-0000-00004B290000}"/>
    <cellStyle name="Normal 12 2 5 2 2 2" xfId="11626" xr:uid="{00000000-0005-0000-0000-00004C290000}"/>
    <cellStyle name="Normal 12 2 5 2 3" xfId="11627" xr:uid="{00000000-0005-0000-0000-00004D290000}"/>
    <cellStyle name="Normal 12 2 5 3" xfId="11628" xr:uid="{00000000-0005-0000-0000-00004E290000}"/>
    <cellStyle name="Normal 12 2 5 3 2" xfId="11629" xr:uid="{00000000-0005-0000-0000-00004F290000}"/>
    <cellStyle name="Normal 12 2 5 4" xfId="11630" xr:uid="{00000000-0005-0000-0000-000050290000}"/>
    <cellStyle name="Normal 12 2 6" xfId="11631" xr:uid="{00000000-0005-0000-0000-000051290000}"/>
    <cellStyle name="Normal 12 2 6 2" xfId="11632" xr:uid="{00000000-0005-0000-0000-000052290000}"/>
    <cellStyle name="Normal 12 2 6 2 2" xfId="11633" xr:uid="{00000000-0005-0000-0000-000053290000}"/>
    <cellStyle name="Normal 12 2 6 3" xfId="11634" xr:uid="{00000000-0005-0000-0000-000054290000}"/>
    <cellStyle name="Normal 12 2 7" xfId="11635" xr:uid="{00000000-0005-0000-0000-000055290000}"/>
    <cellStyle name="Normal 12 2 7 2" xfId="11636" xr:uid="{00000000-0005-0000-0000-000056290000}"/>
    <cellStyle name="Normal 12 3" xfId="7346" xr:uid="{00000000-0005-0000-0000-000057290000}"/>
    <cellStyle name="Normal 12 3 2" xfId="11637" xr:uid="{00000000-0005-0000-0000-000058290000}"/>
    <cellStyle name="Normal 12 3 2 2" xfId="11638" xr:uid="{00000000-0005-0000-0000-000059290000}"/>
    <cellStyle name="Normal 12 3 2 2 2" xfId="11639" xr:uid="{00000000-0005-0000-0000-00005A290000}"/>
    <cellStyle name="Normal 12 3 2 2 2 2" xfId="11640" xr:uid="{00000000-0005-0000-0000-00005B290000}"/>
    <cellStyle name="Normal 12 3 2 2 2 2 2" xfId="11641" xr:uid="{00000000-0005-0000-0000-00005C290000}"/>
    <cellStyle name="Normal 12 3 2 2 2 2 2 2" xfId="11642" xr:uid="{00000000-0005-0000-0000-00005D290000}"/>
    <cellStyle name="Normal 12 3 2 2 2 2 3" xfId="11643" xr:uid="{00000000-0005-0000-0000-00005E290000}"/>
    <cellStyle name="Normal 12 3 2 2 2 3" xfId="11644" xr:uid="{00000000-0005-0000-0000-00005F290000}"/>
    <cellStyle name="Normal 12 3 2 2 2 3 2" xfId="11645" xr:uid="{00000000-0005-0000-0000-000060290000}"/>
    <cellStyle name="Normal 12 3 2 2 2 4" xfId="11646" xr:uid="{00000000-0005-0000-0000-000061290000}"/>
    <cellStyle name="Normal 12 3 2 2 3" xfId="11647" xr:uid="{00000000-0005-0000-0000-000062290000}"/>
    <cellStyle name="Normal 12 3 2 2 3 2" xfId="11648" xr:uid="{00000000-0005-0000-0000-000063290000}"/>
    <cellStyle name="Normal 12 3 2 2 3 2 2" xfId="11649" xr:uid="{00000000-0005-0000-0000-000064290000}"/>
    <cellStyle name="Normal 12 3 2 2 3 2 2 2" xfId="11650" xr:uid="{00000000-0005-0000-0000-000065290000}"/>
    <cellStyle name="Normal 12 3 2 2 3 2 3" xfId="11651" xr:uid="{00000000-0005-0000-0000-000066290000}"/>
    <cellStyle name="Normal 12 3 2 2 3 3" xfId="11652" xr:uid="{00000000-0005-0000-0000-000067290000}"/>
    <cellStyle name="Normal 12 3 2 2 3 3 2" xfId="11653" xr:uid="{00000000-0005-0000-0000-000068290000}"/>
    <cellStyle name="Normal 12 3 2 2 3 4" xfId="11654" xr:uid="{00000000-0005-0000-0000-000069290000}"/>
    <cellStyle name="Normal 12 3 2 2 4" xfId="11655" xr:uid="{00000000-0005-0000-0000-00006A290000}"/>
    <cellStyle name="Normal 12 3 2 2 4 2" xfId="11656" xr:uid="{00000000-0005-0000-0000-00006B290000}"/>
    <cellStyle name="Normal 12 3 2 2 4 2 2" xfId="11657" xr:uid="{00000000-0005-0000-0000-00006C290000}"/>
    <cellStyle name="Normal 12 3 2 2 4 3" xfId="11658" xr:uid="{00000000-0005-0000-0000-00006D290000}"/>
    <cellStyle name="Normal 12 3 2 2 5" xfId="11659" xr:uid="{00000000-0005-0000-0000-00006E290000}"/>
    <cellStyle name="Normal 12 3 2 2 5 2" xfId="11660" xr:uid="{00000000-0005-0000-0000-00006F290000}"/>
    <cellStyle name="Normal 12 3 2 2 6" xfId="11661" xr:uid="{00000000-0005-0000-0000-000070290000}"/>
    <cellStyle name="Normal 12 3 2 3" xfId="11662" xr:uid="{00000000-0005-0000-0000-000071290000}"/>
    <cellStyle name="Normal 12 3 2 3 2" xfId="11663" xr:uid="{00000000-0005-0000-0000-000072290000}"/>
    <cellStyle name="Normal 12 3 2 3 2 2" xfId="11664" xr:uid="{00000000-0005-0000-0000-000073290000}"/>
    <cellStyle name="Normal 12 3 2 3 2 2 2" xfId="11665" xr:uid="{00000000-0005-0000-0000-000074290000}"/>
    <cellStyle name="Normal 12 3 2 3 2 3" xfId="11666" xr:uid="{00000000-0005-0000-0000-000075290000}"/>
    <cellStyle name="Normal 12 3 2 3 3" xfId="11667" xr:uid="{00000000-0005-0000-0000-000076290000}"/>
    <cellStyle name="Normal 12 3 2 3 3 2" xfId="11668" xr:uid="{00000000-0005-0000-0000-000077290000}"/>
    <cellStyle name="Normal 12 3 2 3 4" xfId="11669" xr:uid="{00000000-0005-0000-0000-000078290000}"/>
    <cellStyle name="Normal 12 3 2 4" xfId="11670" xr:uid="{00000000-0005-0000-0000-000079290000}"/>
    <cellStyle name="Normal 12 3 2 4 2" xfId="11671" xr:uid="{00000000-0005-0000-0000-00007A290000}"/>
    <cellStyle name="Normal 12 3 2 4 2 2" xfId="11672" xr:uid="{00000000-0005-0000-0000-00007B290000}"/>
    <cellStyle name="Normal 12 3 2 4 2 2 2" xfId="11673" xr:uid="{00000000-0005-0000-0000-00007C290000}"/>
    <cellStyle name="Normal 12 3 2 4 2 3" xfId="11674" xr:uid="{00000000-0005-0000-0000-00007D290000}"/>
    <cellStyle name="Normal 12 3 2 4 3" xfId="11675" xr:uid="{00000000-0005-0000-0000-00007E290000}"/>
    <cellStyle name="Normal 12 3 2 4 3 2" xfId="11676" xr:uid="{00000000-0005-0000-0000-00007F290000}"/>
    <cellStyle name="Normal 12 3 2 4 4" xfId="11677" xr:uid="{00000000-0005-0000-0000-000080290000}"/>
    <cellStyle name="Normal 12 3 2 5" xfId="11678" xr:uid="{00000000-0005-0000-0000-000081290000}"/>
    <cellStyle name="Normal 12 3 2 5 2" xfId="11679" xr:uid="{00000000-0005-0000-0000-000082290000}"/>
    <cellStyle name="Normal 12 3 2 5 2 2" xfId="11680" xr:uid="{00000000-0005-0000-0000-000083290000}"/>
    <cellStyle name="Normal 12 3 2 5 3" xfId="11681" xr:uid="{00000000-0005-0000-0000-000084290000}"/>
    <cellStyle name="Normal 12 3 2 6" xfId="11682" xr:uid="{00000000-0005-0000-0000-000085290000}"/>
    <cellStyle name="Normal 12 3 2 6 2" xfId="11683" xr:uid="{00000000-0005-0000-0000-000086290000}"/>
    <cellStyle name="Normal 12 3 2 7" xfId="11684" xr:uid="{00000000-0005-0000-0000-000087290000}"/>
    <cellStyle name="Normal 12 3 3" xfId="11685" xr:uid="{00000000-0005-0000-0000-000088290000}"/>
    <cellStyle name="Normal 12 3 3 2" xfId="11686" xr:uid="{00000000-0005-0000-0000-000089290000}"/>
    <cellStyle name="Normal 12 3 3 2 2" xfId="11687" xr:uid="{00000000-0005-0000-0000-00008A290000}"/>
    <cellStyle name="Normal 12 3 3 2 2 2" xfId="11688" xr:uid="{00000000-0005-0000-0000-00008B290000}"/>
    <cellStyle name="Normal 12 3 3 2 2 2 2" xfId="11689" xr:uid="{00000000-0005-0000-0000-00008C290000}"/>
    <cellStyle name="Normal 12 3 3 2 2 3" xfId="11690" xr:uid="{00000000-0005-0000-0000-00008D290000}"/>
    <cellStyle name="Normal 12 3 3 2 3" xfId="11691" xr:uid="{00000000-0005-0000-0000-00008E290000}"/>
    <cellStyle name="Normal 12 3 3 2 3 2" xfId="11692" xr:uid="{00000000-0005-0000-0000-00008F290000}"/>
    <cellStyle name="Normal 12 3 3 2 4" xfId="11693" xr:uid="{00000000-0005-0000-0000-000090290000}"/>
    <cellStyle name="Normal 12 3 3 3" xfId="11694" xr:uid="{00000000-0005-0000-0000-000091290000}"/>
    <cellStyle name="Normal 12 3 3 3 2" xfId="11695" xr:uid="{00000000-0005-0000-0000-000092290000}"/>
    <cellStyle name="Normal 12 3 3 3 2 2" xfId="11696" xr:uid="{00000000-0005-0000-0000-000093290000}"/>
    <cellStyle name="Normal 12 3 3 3 2 2 2" xfId="11697" xr:uid="{00000000-0005-0000-0000-000094290000}"/>
    <cellStyle name="Normal 12 3 3 3 2 3" xfId="11698" xr:uid="{00000000-0005-0000-0000-000095290000}"/>
    <cellStyle name="Normal 12 3 3 3 3" xfId="11699" xr:uid="{00000000-0005-0000-0000-000096290000}"/>
    <cellStyle name="Normal 12 3 3 3 3 2" xfId="11700" xr:uid="{00000000-0005-0000-0000-000097290000}"/>
    <cellStyle name="Normal 12 3 3 3 4" xfId="11701" xr:uid="{00000000-0005-0000-0000-000098290000}"/>
    <cellStyle name="Normal 12 3 3 4" xfId="11702" xr:uid="{00000000-0005-0000-0000-000099290000}"/>
    <cellStyle name="Normal 12 3 3 4 2" xfId="11703" xr:uid="{00000000-0005-0000-0000-00009A290000}"/>
    <cellStyle name="Normal 12 3 3 4 2 2" xfId="11704" xr:uid="{00000000-0005-0000-0000-00009B290000}"/>
    <cellStyle name="Normal 12 3 3 4 3" xfId="11705" xr:uid="{00000000-0005-0000-0000-00009C290000}"/>
    <cellStyle name="Normal 12 3 3 5" xfId="11706" xr:uid="{00000000-0005-0000-0000-00009D290000}"/>
    <cellStyle name="Normal 12 3 3 5 2" xfId="11707" xr:uid="{00000000-0005-0000-0000-00009E290000}"/>
    <cellStyle name="Normal 12 3 3 6" xfId="11708" xr:uid="{00000000-0005-0000-0000-00009F290000}"/>
    <cellStyle name="Normal 12 3 4" xfId="11709" xr:uid="{00000000-0005-0000-0000-0000A0290000}"/>
    <cellStyle name="Normal 12 3 4 2" xfId="11710" xr:uid="{00000000-0005-0000-0000-0000A1290000}"/>
    <cellStyle name="Normal 12 3 4 2 2" xfId="11711" xr:uid="{00000000-0005-0000-0000-0000A2290000}"/>
    <cellStyle name="Normal 12 3 4 2 2 2" xfId="11712" xr:uid="{00000000-0005-0000-0000-0000A3290000}"/>
    <cellStyle name="Normal 12 3 4 2 3" xfId="11713" xr:uid="{00000000-0005-0000-0000-0000A4290000}"/>
    <cellStyle name="Normal 12 3 4 3" xfId="11714" xr:uid="{00000000-0005-0000-0000-0000A5290000}"/>
    <cellStyle name="Normal 12 3 4 3 2" xfId="11715" xr:uid="{00000000-0005-0000-0000-0000A6290000}"/>
    <cellStyle name="Normal 12 3 4 4" xfId="11716" xr:uid="{00000000-0005-0000-0000-0000A7290000}"/>
    <cellStyle name="Normal 12 3 5" xfId="11717" xr:uid="{00000000-0005-0000-0000-0000A8290000}"/>
    <cellStyle name="Normal 12 3 5 2" xfId="11718" xr:uid="{00000000-0005-0000-0000-0000A9290000}"/>
    <cellStyle name="Normal 12 3 5 2 2" xfId="11719" xr:uid="{00000000-0005-0000-0000-0000AA290000}"/>
    <cellStyle name="Normal 12 3 5 2 2 2" xfId="11720" xr:uid="{00000000-0005-0000-0000-0000AB290000}"/>
    <cellStyle name="Normal 12 3 5 2 3" xfId="11721" xr:uid="{00000000-0005-0000-0000-0000AC290000}"/>
    <cellStyle name="Normal 12 3 5 3" xfId="11722" xr:uid="{00000000-0005-0000-0000-0000AD290000}"/>
    <cellStyle name="Normal 12 3 5 3 2" xfId="11723" xr:uid="{00000000-0005-0000-0000-0000AE290000}"/>
    <cellStyle name="Normal 12 3 5 4" xfId="11724" xr:uid="{00000000-0005-0000-0000-0000AF290000}"/>
    <cellStyle name="Normal 12 3 6" xfId="11725" xr:uid="{00000000-0005-0000-0000-0000B0290000}"/>
    <cellStyle name="Normal 12 3 6 2" xfId="11726" xr:uid="{00000000-0005-0000-0000-0000B1290000}"/>
    <cellStyle name="Normal 12 3 6 2 2" xfId="11727" xr:uid="{00000000-0005-0000-0000-0000B2290000}"/>
    <cellStyle name="Normal 12 3 6 3" xfId="11728" xr:uid="{00000000-0005-0000-0000-0000B3290000}"/>
    <cellStyle name="Normal 12 3 7" xfId="11729" xr:uid="{00000000-0005-0000-0000-0000B4290000}"/>
    <cellStyle name="Normal 12 3 7 2" xfId="11730" xr:uid="{00000000-0005-0000-0000-0000B5290000}"/>
    <cellStyle name="Normal 12 4" xfId="11731" xr:uid="{00000000-0005-0000-0000-0000B6290000}"/>
    <cellStyle name="Normal 12 5" xfId="11732" xr:uid="{00000000-0005-0000-0000-0000B7290000}"/>
    <cellStyle name="Normal 12 6" xfId="11733" xr:uid="{00000000-0005-0000-0000-0000B8290000}"/>
    <cellStyle name="Normal 12_cash flow_Aug_2nd Phase" xfId="4832" xr:uid="{00000000-0005-0000-0000-0000B9290000}"/>
    <cellStyle name="Normal 120" xfId="4833" xr:uid="{00000000-0005-0000-0000-0000BA290000}"/>
    <cellStyle name="Normal 120 2" xfId="11734" xr:uid="{00000000-0005-0000-0000-0000BB290000}"/>
    <cellStyle name="Normal 120 2 2" xfId="11735" xr:uid="{00000000-0005-0000-0000-0000BC290000}"/>
    <cellStyle name="Normal 120 2 2 2" xfId="11736" xr:uid="{00000000-0005-0000-0000-0000BD290000}"/>
    <cellStyle name="Normal 120 2 3" xfId="11737" xr:uid="{00000000-0005-0000-0000-0000BE290000}"/>
    <cellStyle name="Normal 120 3" xfId="11738" xr:uid="{00000000-0005-0000-0000-0000BF290000}"/>
    <cellStyle name="Normal 120 3 2" xfId="11739" xr:uid="{00000000-0005-0000-0000-0000C0290000}"/>
    <cellStyle name="Normal 120 4" xfId="11740" xr:uid="{00000000-0005-0000-0000-0000C1290000}"/>
    <cellStyle name="Normal 121" xfId="4834" xr:uid="{00000000-0005-0000-0000-0000C2290000}"/>
    <cellStyle name="Normal 121 2" xfId="11741" xr:uid="{00000000-0005-0000-0000-0000C3290000}"/>
    <cellStyle name="Normal 121 2 2" xfId="11742" xr:uid="{00000000-0005-0000-0000-0000C4290000}"/>
    <cellStyle name="Normal 121 2 2 2" xfId="11743" xr:uid="{00000000-0005-0000-0000-0000C5290000}"/>
    <cellStyle name="Normal 121 2 3" xfId="11744" xr:uid="{00000000-0005-0000-0000-0000C6290000}"/>
    <cellStyle name="Normal 121 3" xfId="11745" xr:uid="{00000000-0005-0000-0000-0000C7290000}"/>
    <cellStyle name="Normal 121 3 2" xfId="11746" xr:uid="{00000000-0005-0000-0000-0000C8290000}"/>
    <cellStyle name="Normal 122" xfId="4835" xr:uid="{00000000-0005-0000-0000-0000C9290000}"/>
    <cellStyle name="Normal 122 2" xfId="11747" xr:uid="{00000000-0005-0000-0000-0000CA290000}"/>
    <cellStyle name="Normal 122 2 2" xfId="11748" xr:uid="{00000000-0005-0000-0000-0000CB290000}"/>
    <cellStyle name="Normal 122 2 2 2" xfId="11749" xr:uid="{00000000-0005-0000-0000-0000CC290000}"/>
    <cellStyle name="Normal 122 2 3" xfId="11750" xr:uid="{00000000-0005-0000-0000-0000CD290000}"/>
    <cellStyle name="Normal 122 3" xfId="11751" xr:uid="{00000000-0005-0000-0000-0000CE290000}"/>
    <cellStyle name="Normal 122 3 2" xfId="11752" xr:uid="{00000000-0005-0000-0000-0000CF290000}"/>
    <cellStyle name="Normal 122 4" xfId="11753" xr:uid="{00000000-0005-0000-0000-0000D0290000}"/>
    <cellStyle name="Normal 123" xfId="4836" xr:uid="{00000000-0005-0000-0000-0000D1290000}"/>
    <cellStyle name="Normal 123 2" xfId="11754" xr:uid="{00000000-0005-0000-0000-0000D2290000}"/>
    <cellStyle name="Normal 123 2 2" xfId="11755" xr:uid="{00000000-0005-0000-0000-0000D3290000}"/>
    <cellStyle name="Normal 123 2 2 2" xfId="11756" xr:uid="{00000000-0005-0000-0000-0000D4290000}"/>
    <cellStyle name="Normal 123 3" xfId="11757" xr:uid="{00000000-0005-0000-0000-0000D5290000}"/>
    <cellStyle name="Normal 123 3 2" xfId="11758" xr:uid="{00000000-0005-0000-0000-0000D6290000}"/>
    <cellStyle name="Normal 124" xfId="4837" xr:uid="{00000000-0005-0000-0000-0000D7290000}"/>
    <cellStyle name="Normal 124 2" xfId="11759" xr:uid="{00000000-0005-0000-0000-0000D8290000}"/>
    <cellStyle name="Normal 124 2 2" xfId="11760" xr:uid="{00000000-0005-0000-0000-0000D9290000}"/>
    <cellStyle name="Normal 124 2 2 2" xfId="11761" xr:uid="{00000000-0005-0000-0000-0000DA290000}"/>
    <cellStyle name="Normal 124 2 3" xfId="11762" xr:uid="{00000000-0005-0000-0000-0000DB290000}"/>
    <cellStyle name="Normal 124 3" xfId="11763" xr:uid="{00000000-0005-0000-0000-0000DC290000}"/>
    <cellStyle name="Normal 124 3 2" xfId="11764" xr:uid="{00000000-0005-0000-0000-0000DD290000}"/>
    <cellStyle name="Normal 125" xfId="4838" xr:uid="{00000000-0005-0000-0000-0000DE290000}"/>
    <cellStyle name="Normal 125 2" xfId="11765" xr:uid="{00000000-0005-0000-0000-0000DF290000}"/>
    <cellStyle name="Normal 125 2 2" xfId="11766" xr:uid="{00000000-0005-0000-0000-0000E0290000}"/>
    <cellStyle name="Normal 125 2 2 2" xfId="11767" xr:uid="{00000000-0005-0000-0000-0000E1290000}"/>
    <cellStyle name="Normal 125 2 3" xfId="11768" xr:uid="{00000000-0005-0000-0000-0000E2290000}"/>
    <cellStyle name="Normal 125 3" xfId="11769" xr:uid="{00000000-0005-0000-0000-0000E3290000}"/>
    <cellStyle name="Normal 125 3 2" xfId="11770" xr:uid="{00000000-0005-0000-0000-0000E4290000}"/>
    <cellStyle name="Normal 126" xfId="4839" xr:uid="{00000000-0005-0000-0000-0000E5290000}"/>
    <cellStyle name="Normal 126 2" xfId="11771" xr:uid="{00000000-0005-0000-0000-0000E6290000}"/>
    <cellStyle name="Normal 127" xfId="4840" xr:uid="{00000000-0005-0000-0000-0000E7290000}"/>
    <cellStyle name="Normal 128" xfId="4841" xr:uid="{00000000-0005-0000-0000-0000E8290000}"/>
    <cellStyle name="Normal 128 2" xfId="11772" xr:uid="{00000000-0005-0000-0000-0000E9290000}"/>
    <cellStyle name="Normal 129" xfId="4842" xr:uid="{00000000-0005-0000-0000-0000EA290000}"/>
    <cellStyle name="Normal 13" xfId="2424" xr:uid="{00000000-0005-0000-0000-0000EB290000}"/>
    <cellStyle name="Normal 13 2" xfId="4843" xr:uid="{00000000-0005-0000-0000-0000EC290000}"/>
    <cellStyle name="Normal 13 3" xfId="4844" xr:uid="{00000000-0005-0000-0000-0000ED290000}"/>
    <cellStyle name="Normal 13 4" xfId="4845" xr:uid="{00000000-0005-0000-0000-0000EE290000}"/>
    <cellStyle name="Normal 13 5" xfId="7347" xr:uid="{00000000-0005-0000-0000-0000EF290000}"/>
    <cellStyle name="Normal 13 6" xfId="7348" xr:uid="{00000000-0005-0000-0000-0000F0290000}"/>
    <cellStyle name="Normal 13_Book1" xfId="4846" xr:uid="{00000000-0005-0000-0000-0000F1290000}"/>
    <cellStyle name="Normal 130" xfId="4847" xr:uid="{00000000-0005-0000-0000-0000F2290000}"/>
    <cellStyle name="Normal 131" xfId="4848" xr:uid="{00000000-0005-0000-0000-0000F3290000}"/>
    <cellStyle name="Normal 131 2" xfId="11773" xr:uid="{00000000-0005-0000-0000-0000F4290000}"/>
    <cellStyle name="Normal 132" xfId="4849" xr:uid="{00000000-0005-0000-0000-0000F5290000}"/>
    <cellStyle name="Normal 132 2" xfId="11774" xr:uid="{00000000-0005-0000-0000-0000F6290000}"/>
    <cellStyle name="Normal 132 2 2" xfId="11775" xr:uid="{00000000-0005-0000-0000-0000F7290000}"/>
    <cellStyle name="Normal 132 3" xfId="11776" xr:uid="{00000000-0005-0000-0000-0000F8290000}"/>
    <cellStyle name="Normal 133" xfId="4850" xr:uid="{00000000-0005-0000-0000-0000F9290000}"/>
    <cellStyle name="Normal 134" xfId="4851" xr:uid="{00000000-0005-0000-0000-0000FA290000}"/>
    <cellStyle name="Normal 134 2" xfId="11777" xr:uid="{00000000-0005-0000-0000-0000FB290000}"/>
    <cellStyle name="Normal 135" xfId="4852" xr:uid="{00000000-0005-0000-0000-0000FC290000}"/>
    <cellStyle name="Normal 136" xfId="4853" xr:uid="{00000000-0005-0000-0000-0000FD290000}"/>
    <cellStyle name="Normal 136 2" xfId="11778" xr:uid="{00000000-0005-0000-0000-0000FE290000}"/>
    <cellStyle name="Normal 137" xfId="4854" xr:uid="{00000000-0005-0000-0000-0000FF290000}"/>
    <cellStyle name="Normal 138" xfId="4855" xr:uid="{00000000-0005-0000-0000-0000002A0000}"/>
    <cellStyle name="Normal 139" xfId="4856" xr:uid="{00000000-0005-0000-0000-0000012A0000}"/>
    <cellStyle name="Normal 14" xfId="2460" xr:uid="{00000000-0005-0000-0000-0000022A0000}"/>
    <cellStyle name="Normal 14 10" xfId="11779" xr:uid="{00000000-0005-0000-0000-0000032A0000}"/>
    <cellStyle name="Normal 14 10 2" xfId="11780" xr:uid="{00000000-0005-0000-0000-0000042A0000}"/>
    <cellStyle name="Normal 14 10 2 2" xfId="11781" xr:uid="{00000000-0005-0000-0000-0000052A0000}"/>
    <cellStyle name="Normal 14 10 3" xfId="11782" xr:uid="{00000000-0005-0000-0000-0000062A0000}"/>
    <cellStyle name="Normal 14 11" xfId="11783" xr:uid="{00000000-0005-0000-0000-0000072A0000}"/>
    <cellStyle name="Normal 14 11 2" xfId="11784" xr:uid="{00000000-0005-0000-0000-0000082A0000}"/>
    <cellStyle name="Normal 14 2" xfId="4857" xr:uid="{00000000-0005-0000-0000-0000092A0000}"/>
    <cellStyle name="Normal 14 2 2" xfId="7349" xr:uid="{00000000-0005-0000-0000-00000A2A0000}"/>
    <cellStyle name="Normal 14 2 2 2" xfId="7350" xr:uid="{00000000-0005-0000-0000-00000B2A0000}"/>
    <cellStyle name="Normal 14 2 2 2 2" xfId="8062" xr:uid="{00000000-0005-0000-0000-00000C2A0000}"/>
    <cellStyle name="Normal 14 2 2 2 2 2" xfId="8063" xr:uid="{00000000-0005-0000-0000-00000D2A0000}"/>
    <cellStyle name="Normal 14 2 2 2 2 2 2" xfId="11785" xr:uid="{00000000-0005-0000-0000-00000E2A0000}"/>
    <cellStyle name="Normal 14 2 2 2 2 2 2 2" xfId="11786" xr:uid="{00000000-0005-0000-0000-00000F2A0000}"/>
    <cellStyle name="Normal 14 2 2 2 2 2 3" xfId="11787" xr:uid="{00000000-0005-0000-0000-0000102A0000}"/>
    <cellStyle name="Normal 14 2 2 2 2 3" xfId="11788" xr:uid="{00000000-0005-0000-0000-0000112A0000}"/>
    <cellStyle name="Normal 14 2 2 2 2 3 2" xfId="11789" xr:uid="{00000000-0005-0000-0000-0000122A0000}"/>
    <cellStyle name="Normal 14 2 2 2 2 4" xfId="11790" xr:uid="{00000000-0005-0000-0000-0000132A0000}"/>
    <cellStyle name="Normal 14 2 2 2 3" xfId="11791" xr:uid="{00000000-0005-0000-0000-0000142A0000}"/>
    <cellStyle name="Normal 14 2 2 2 3 2" xfId="11792" xr:uid="{00000000-0005-0000-0000-0000152A0000}"/>
    <cellStyle name="Normal 14 2 2 2 3 2 2" xfId="11793" xr:uid="{00000000-0005-0000-0000-0000162A0000}"/>
    <cellStyle name="Normal 14 2 2 2 3 2 2 2" xfId="11794" xr:uid="{00000000-0005-0000-0000-0000172A0000}"/>
    <cellStyle name="Normal 14 2 2 2 3 2 3" xfId="11795" xr:uid="{00000000-0005-0000-0000-0000182A0000}"/>
    <cellStyle name="Normal 14 2 2 2 3 3" xfId="11796" xr:uid="{00000000-0005-0000-0000-0000192A0000}"/>
    <cellStyle name="Normal 14 2 2 2 3 3 2" xfId="11797" xr:uid="{00000000-0005-0000-0000-00001A2A0000}"/>
    <cellStyle name="Normal 14 2 2 2 3 4" xfId="11798" xr:uid="{00000000-0005-0000-0000-00001B2A0000}"/>
    <cellStyle name="Normal 14 2 2 2 4" xfId="11799" xr:uid="{00000000-0005-0000-0000-00001C2A0000}"/>
    <cellStyle name="Normal 14 2 2 2 4 2" xfId="11800" xr:uid="{00000000-0005-0000-0000-00001D2A0000}"/>
    <cellStyle name="Normal 14 2 2 2 4 2 2" xfId="11801" xr:uid="{00000000-0005-0000-0000-00001E2A0000}"/>
    <cellStyle name="Normal 14 2 2 2 4 3" xfId="11802" xr:uid="{00000000-0005-0000-0000-00001F2A0000}"/>
    <cellStyle name="Normal 14 2 2 2 5" xfId="11803" xr:uid="{00000000-0005-0000-0000-0000202A0000}"/>
    <cellStyle name="Normal 14 2 2 2 5 2" xfId="11804" xr:uid="{00000000-0005-0000-0000-0000212A0000}"/>
    <cellStyle name="Normal 14 2 2 3" xfId="7351" xr:uid="{00000000-0005-0000-0000-0000222A0000}"/>
    <cellStyle name="Normal 14 2 2 3 2" xfId="11805" xr:uid="{00000000-0005-0000-0000-0000232A0000}"/>
    <cellStyle name="Normal 14 2 2 3 2 2" xfId="11806" xr:uid="{00000000-0005-0000-0000-0000242A0000}"/>
    <cellStyle name="Normal 14 2 2 3 2 2 2" xfId="11807" xr:uid="{00000000-0005-0000-0000-0000252A0000}"/>
    <cellStyle name="Normal 14 2 2 3 2 3" xfId="11808" xr:uid="{00000000-0005-0000-0000-0000262A0000}"/>
    <cellStyle name="Normal 14 2 2 3 3" xfId="11809" xr:uid="{00000000-0005-0000-0000-0000272A0000}"/>
    <cellStyle name="Normal 14 2 2 3 3 2" xfId="11810" xr:uid="{00000000-0005-0000-0000-0000282A0000}"/>
    <cellStyle name="Normal 14 2 2 4" xfId="7352" xr:uid="{00000000-0005-0000-0000-0000292A0000}"/>
    <cellStyle name="Normal 14 2 2 4 2" xfId="11811" xr:uid="{00000000-0005-0000-0000-00002A2A0000}"/>
    <cellStyle name="Normal 14 2 2 4 2 2" xfId="11812" xr:uid="{00000000-0005-0000-0000-00002B2A0000}"/>
    <cellStyle name="Normal 14 2 2 4 2 2 2" xfId="11813" xr:uid="{00000000-0005-0000-0000-00002C2A0000}"/>
    <cellStyle name="Normal 14 2 2 4 2 3" xfId="11814" xr:uid="{00000000-0005-0000-0000-00002D2A0000}"/>
    <cellStyle name="Normal 14 2 2 4 3" xfId="11815" xr:uid="{00000000-0005-0000-0000-00002E2A0000}"/>
    <cellStyle name="Normal 14 2 2 4 3 2" xfId="11816" xr:uid="{00000000-0005-0000-0000-00002F2A0000}"/>
    <cellStyle name="Normal 14 2 2 5" xfId="8064" xr:uid="{00000000-0005-0000-0000-0000302A0000}"/>
    <cellStyle name="Normal 14 2 2 5 2" xfId="11817" xr:uid="{00000000-0005-0000-0000-0000312A0000}"/>
    <cellStyle name="Normal 14 2 2 5 2 2" xfId="11818" xr:uid="{00000000-0005-0000-0000-0000322A0000}"/>
    <cellStyle name="Normal 14 2 2 5 3" xfId="11819" xr:uid="{00000000-0005-0000-0000-0000332A0000}"/>
    <cellStyle name="Normal 14 2 2 6" xfId="11820" xr:uid="{00000000-0005-0000-0000-0000342A0000}"/>
    <cellStyle name="Normal 14 2 2 6 2" xfId="11821" xr:uid="{00000000-0005-0000-0000-0000352A0000}"/>
    <cellStyle name="Normal 14 2 2 7" xfId="11822" xr:uid="{00000000-0005-0000-0000-0000362A0000}"/>
    <cellStyle name="Normal 14 2 2 7 2" xfId="11823" xr:uid="{00000000-0005-0000-0000-0000372A0000}"/>
    <cellStyle name="Normal 14 2 2 7 3" xfId="11824" xr:uid="{00000000-0005-0000-0000-0000382A0000}"/>
    <cellStyle name="Normal 14 2 2 7 4" xfId="11825" xr:uid="{00000000-0005-0000-0000-0000392A0000}"/>
    <cellStyle name="Normal 14 2 2 7 5" xfId="11826" xr:uid="{00000000-0005-0000-0000-00003A2A0000}"/>
    <cellStyle name="Normal 14 2 2 8" xfId="11827" xr:uid="{00000000-0005-0000-0000-00003B2A0000}"/>
    <cellStyle name="Normal 14 2 2 9" xfId="11828" xr:uid="{00000000-0005-0000-0000-00003C2A0000}"/>
    <cellStyle name="Normal 14 2 2 9 2" xfId="11829" xr:uid="{00000000-0005-0000-0000-00003D2A0000}"/>
    <cellStyle name="Normal 14 2 2 9 2 4" xfId="19453" xr:uid="{00000000-0005-0000-0000-00003E2A0000}"/>
    <cellStyle name="Normal 14 2 3" xfId="7353" xr:uid="{00000000-0005-0000-0000-00003F2A0000}"/>
    <cellStyle name="Normal 14 2 3 2" xfId="11830" xr:uid="{00000000-0005-0000-0000-0000402A0000}"/>
    <cellStyle name="Normal 14 2 3 2 2" xfId="11831" xr:uid="{00000000-0005-0000-0000-0000412A0000}"/>
    <cellStyle name="Normal 14 2 3 2 2 2" xfId="11832" xr:uid="{00000000-0005-0000-0000-0000422A0000}"/>
    <cellStyle name="Normal 14 2 3 2 2 2 2" xfId="11833" xr:uid="{00000000-0005-0000-0000-0000432A0000}"/>
    <cellStyle name="Normal 14 2 3 2 2 2 2 2" xfId="11834" xr:uid="{00000000-0005-0000-0000-0000442A0000}"/>
    <cellStyle name="Normal 14 2 3 2 2 2 3" xfId="11835" xr:uid="{00000000-0005-0000-0000-0000452A0000}"/>
    <cellStyle name="Normal 14 2 3 2 2 3" xfId="11836" xr:uid="{00000000-0005-0000-0000-0000462A0000}"/>
    <cellStyle name="Normal 14 2 3 2 2 3 2" xfId="11837" xr:uid="{00000000-0005-0000-0000-0000472A0000}"/>
    <cellStyle name="Normal 14 2 3 2 2 4" xfId="11838" xr:uid="{00000000-0005-0000-0000-0000482A0000}"/>
    <cellStyle name="Normal 14 2 3 2 3" xfId="11839" xr:uid="{00000000-0005-0000-0000-0000492A0000}"/>
    <cellStyle name="Normal 14 2 3 2 3 2" xfId="11840" xr:uid="{00000000-0005-0000-0000-00004A2A0000}"/>
    <cellStyle name="Normal 14 2 3 2 3 2 2" xfId="11841" xr:uid="{00000000-0005-0000-0000-00004B2A0000}"/>
    <cellStyle name="Normal 14 2 3 2 3 2 2 2" xfId="11842" xr:uid="{00000000-0005-0000-0000-00004C2A0000}"/>
    <cellStyle name="Normal 14 2 3 2 3 2 3" xfId="11843" xr:uid="{00000000-0005-0000-0000-00004D2A0000}"/>
    <cellStyle name="Normal 14 2 3 2 3 3" xfId="11844" xr:uid="{00000000-0005-0000-0000-00004E2A0000}"/>
    <cellStyle name="Normal 14 2 3 2 3 3 2" xfId="11845" xr:uid="{00000000-0005-0000-0000-00004F2A0000}"/>
    <cellStyle name="Normal 14 2 3 2 3 4" xfId="11846" xr:uid="{00000000-0005-0000-0000-0000502A0000}"/>
    <cellStyle name="Normal 14 2 3 2 4" xfId="11847" xr:uid="{00000000-0005-0000-0000-0000512A0000}"/>
    <cellStyle name="Normal 14 2 3 2 4 2" xfId="11848" xr:uid="{00000000-0005-0000-0000-0000522A0000}"/>
    <cellStyle name="Normal 14 2 3 2 4 2 2" xfId="11849" xr:uid="{00000000-0005-0000-0000-0000532A0000}"/>
    <cellStyle name="Normal 14 2 3 2 4 3" xfId="11850" xr:uid="{00000000-0005-0000-0000-0000542A0000}"/>
    <cellStyle name="Normal 14 2 3 2 5" xfId="11851" xr:uid="{00000000-0005-0000-0000-0000552A0000}"/>
    <cellStyle name="Normal 14 2 3 2 5 2" xfId="11852" xr:uid="{00000000-0005-0000-0000-0000562A0000}"/>
    <cellStyle name="Normal 14 2 3 2 6" xfId="11853" xr:uid="{00000000-0005-0000-0000-0000572A0000}"/>
    <cellStyle name="Normal 14 2 3 3" xfId="11854" xr:uid="{00000000-0005-0000-0000-0000582A0000}"/>
    <cellStyle name="Normal 14 2 3 3 2" xfId="11855" xr:uid="{00000000-0005-0000-0000-0000592A0000}"/>
    <cellStyle name="Normal 14 2 3 3 2 2" xfId="11856" xr:uid="{00000000-0005-0000-0000-00005A2A0000}"/>
    <cellStyle name="Normal 14 2 3 3 2 2 2" xfId="11857" xr:uid="{00000000-0005-0000-0000-00005B2A0000}"/>
    <cellStyle name="Normal 14 2 3 3 2 3" xfId="11858" xr:uid="{00000000-0005-0000-0000-00005C2A0000}"/>
    <cellStyle name="Normal 14 2 3 3 3" xfId="11859" xr:uid="{00000000-0005-0000-0000-00005D2A0000}"/>
    <cellStyle name="Normal 14 2 3 3 3 2" xfId="11860" xr:uid="{00000000-0005-0000-0000-00005E2A0000}"/>
    <cellStyle name="Normal 14 2 3 3 4" xfId="11861" xr:uid="{00000000-0005-0000-0000-00005F2A0000}"/>
    <cellStyle name="Normal 14 2 3 4" xfId="11862" xr:uid="{00000000-0005-0000-0000-0000602A0000}"/>
    <cellStyle name="Normal 14 2 3 4 2" xfId="11863" xr:uid="{00000000-0005-0000-0000-0000612A0000}"/>
    <cellStyle name="Normal 14 2 3 4 2 2" xfId="11864" xr:uid="{00000000-0005-0000-0000-0000622A0000}"/>
    <cellStyle name="Normal 14 2 3 4 2 2 2" xfId="11865" xr:uid="{00000000-0005-0000-0000-0000632A0000}"/>
    <cellStyle name="Normal 14 2 3 4 2 3" xfId="11866" xr:uid="{00000000-0005-0000-0000-0000642A0000}"/>
    <cellStyle name="Normal 14 2 3 4 3" xfId="11867" xr:uid="{00000000-0005-0000-0000-0000652A0000}"/>
    <cellStyle name="Normal 14 2 3 4 3 2" xfId="11868" xr:uid="{00000000-0005-0000-0000-0000662A0000}"/>
    <cellStyle name="Normal 14 2 3 4 4" xfId="11869" xr:uid="{00000000-0005-0000-0000-0000672A0000}"/>
    <cellStyle name="Normal 14 2 3 5" xfId="11870" xr:uid="{00000000-0005-0000-0000-0000682A0000}"/>
    <cellStyle name="Normal 14 2 3 5 2" xfId="11871" xr:uid="{00000000-0005-0000-0000-0000692A0000}"/>
    <cellStyle name="Normal 14 2 3 5 2 2" xfId="11872" xr:uid="{00000000-0005-0000-0000-00006A2A0000}"/>
    <cellStyle name="Normal 14 2 3 5 3" xfId="11873" xr:uid="{00000000-0005-0000-0000-00006B2A0000}"/>
    <cellStyle name="Normal 14 2 3 6" xfId="11874" xr:uid="{00000000-0005-0000-0000-00006C2A0000}"/>
    <cellStyle name="Normal 14 2 3 6 2" xfId="11875" xr:uid="{00000000-0005-0000-0000-00006D2A0000}"/>
    <cellStyle name="Normal 14 2 3 7" xfId="11876" xr:uid="{00000000-0005-0000-0000-00006E2A0000}"/>
    <cellStyle name="Normal 14 2 4" xfId="7354" xr:uid="{00000000-0005-0000-0000-00006F2A0000}"/>
    <cellStyle name="Normal 14 2 4 2" xfId="11877" xr:uid="{00000000-0005-0000-0000-0000702A0000}"/>
    <cellStyle name="Normal 14 2 4 2 2" xfId="11878" xr:uid="{00000000-0005-0000-0000-0000712A0000}"/>
    <cellStyle name="Normal 14 2 4 2 2 2" xfId="11879" xr:uid="{00000000-0005-0000-0000-0000722A0000}"/>
    <cellStyle name="Normal 14 2 4 2 2 2 2" xfId="11880" xr:uid="{00000000-0005-0000-0000-0000732A0000}"/>
    <cellStyle name="Normal 14 2 4 2 2 3" xfId="11881" xr:uid="{00000000-0005-0000-0000-0000742A0000}"/>
    <cellStyle name="Normal 14 2 4 2 3" xfId="11882" xr:uid="{00000000-0005-0000-0000-0000752A0000}"/>
    <cellStyle name="Normal 14 2 4 2 3 2" xfId="11883" xr:uid="{00000000-0005-0000-0000-0000762A0000}"/>
    <cellStyle name="Normal 14 2 4 2 4" xfId="11884" xr:uid="{00000000-0005-0000-0000-0000772A0000}"/>
    <cellStyle name="Normal 14 2 4 3" xfId="11885" xr:uid="{00000000-0005-0000-0000-0000782A0000}"/>
    <cellStyle name="Normal 14 2 4 3 2" xfId="11886" xr:uid="{00000000-0005-0000-0000-0000792A0000}"/>
    <cellStyle name="Normal 14 2 4 3 2 2" xfId="11887" xr:uid="{00000000-0005-0000-0000-00007A2A0000}"/>
    <cellStyle name="Normal 14 2 4 3 2 2 2" xfId="11888" xr:uid="{00000000-0005-0000-0000-00007B2A0000}"/>
    <cellStyle name="Normal 14 2 4 3 2 3" xfId="11889" xr:uid="{00000000-0005-0000-0000-00007C2A0000}"/>
    <cellStyle name="Normal 14 2 4 3 3" xfId="11890" xr:uid="{00000000-0005-0000-0000-00007D2A0000}"/>
    <cellStyle name="Normal 14 2 4 3 3 2" xfId="11891" xr:uid="{00000000-0005-0000-0000-00007E2A0000}"/>
    <cellStyle name="Normal 14 2 4 3 4" xfId="11892" xr:uid="{00000000-0005-0000-0000-00007F2A0000}"/>
    <cellStyle name="Normal 14 2 4 4" xfId="11893" xr:uid="{00000000-0005-0000-0000-0000802A0000}"/>
    <cellStyle name="Normal 14 2 4 4 2" xfId="11894" xr:uid="{00000000-0005-0000-0000-0000812A0000}"/>
    <cellStyle name="Normal 14 2 4 4 2 2" xfId="11895" xr:uid="{00000000-0005-0000-0000-0000822A0000}"/>
    <cellStyle name="Normal 14 2 4 4 3" xfId="11896" xr:uid="{00000000-0005-0000-0000-0000832A0000}"/>
    <cellStyle name="Normal 14 2 4 5" xfId="11897" xr:uid="{00000000-0005-0000-0000-0000842A0000}"/>
    <cellStyle name="Normal 14 2 4 5 2" xfId="11898" xr:uid="{00000000-0005-0000-0000-0000852A0000}"/>
    <cellStyle name="Normal 14 2 4 6" xfId="11899" xr:uid="{00000000-0005-0000-0000-0000862A0000}"/>
    <cellStyle name="Normal 14 2 5" xfId="7355" xr:uid="{00000000-0005-0000-0000-0000872A0000}"/>
    <cellStyle name="Normal 14 2 5 2" xfId="11900" xr:uid="{00000000-0005-0000-0000-0000882A0000}"/>
    <cellStyle name="Normal 14 2 5 2 2" xfId="11901" xr:uid="{00000000-0005-0000-0000-0000892A0000}"/>
    <cellStyle name="Normal 14 2 5 2 2 2" xfId="11902" xr:uid="{00000000-0005-0000-0000-00008A2A0000}"/>
    <cellStyle name="Normal 14 2 5 2 3" xfId="11903" xr:uid="{00000000-0005-0000-0000-00008B2A0000}"/>
    <cellStyle name="Normal 14 2 5 3" xfId="11904" xr:uid="{00000000-0005-0000-0000-00008C2A0000}"/>
    <cellStyle name="Normal 14 2 5 3 2" xfId="11905" xr:uid="{00000000-0005-0000-0000-00008D2A0000}"/>
    <cellStyle name="Normal 14 2 6" xfId="7356" xr:uid="{00000000-0005-0000-0000-00008E2A0000}"/>
    <cellStyle name="Normal 14 2 6 2" xfId="11906" xr:uid="{00000000-0005-0000-0000-00008F2A0000}"/>
    <cellStyle name="Normal 14 2 6 2 2" xfId="11907" xr:uid="{00000000-0005-0000-0000-0000902A0000}"/>
    <cellStyle name="Normal 14 2 6 2 2 2" xfId="11908" xr:uid="{00000000-0005-0000-0000-0000912A0000}"/>
    <cellStyle name="Normal 14 2 6 2 3" xfId="11909" xr:uid="{00000000-0005-0000-0000-0000922A0000}"/>
    <cellStyle name="Normal 14 2 6 3" xfId="11910" xr:uid="{00000000-0005-0000-0000-0000932A0000}"/>
    <cellStyle name="Normal 14 2 6 3 2" xfId="11911" xr:uid="{00000000-0005-0000-0000-0000942A0000}"/>
    <cellStyle name="Normal 14 2 6 4" xfId="11912" xr:uid="{00000000-0005-0000-0000-0000952A0000}"/>
    <cellStyle name="Normal 14 2 7" xfId="8065" xr:uid="{00000000-0005-0000-0000-0000962A0000}"/>
    <cellStyle name="Normal 14 2 7 2" xfId="11913" xr:uid="{00000000-0005-0000-0000-0000972A0000}"/>
    <cellStyle name="Normal 14 2 7 2 2" xfId="11914" xr:uid="{00000000-0005-0000-0000-0000982A0000}"/>
    <cellStyle name="Normal 14 2 7 3" xfId="11915" xr:uid="{00000000-0005-0000-0000-0000992A0000}"/>
    <cellStyle name="Normal 14 2 8" xfId="11916" xr:uid="{00000000-0005-0000-0000-00009A2A0000}"/>
    <cellStyle name="Normal 14 2 8 2" xfId="11917" xr:uid="{00000000-0005-0000-0000-00009B2A0000}"/>
    <cellStyle name="Normal 14 3" xfId="4858" xr:uid="{00000000-0005-0000-0000-00009C2A0000}"/>
    <cellStyle name="Normal 14 3 2" xfId="4859" xr:uid="{00000000-0005-0000-0000-00009D2A0000}"/>
    <cellStyle name="Normal 14 3 2 2" xfId="11918" xr:uid="{00000000-0005-0000-0000-00009E2A0000}"/>
    <cellStyle name="Normal 14 3 2 2 2" xfId="11919" xr:uid="{00000000-0005-0000-0000-00009F2A0000}"/>
    <cellStyle name="Normal 14 3 2 2 2 2" xfId="11920" xr:uid="{00000000-0005-0000-0000-0000A02A0000}"/>
    <cellStyle name="Normal 14 3 2 2 2 2 2" xfId="11921" xr:uid="{00000000-0005-0000-0000-0000A12A0000}"/>
    <cellStyle name="Normal 14 3 2 2 2 2 2 2" xfId="11922" xr:uid="{00000000-0005-0000-0000-0000A22A0000}"/>
    <cellStyle name="Normal 14 3 2 2 2 2 3" xfId="11923" xr:uid="{00000000-0005-0000-0000-0000A32A0000}"/>
    <cellStyle name="Normal 14 3 2 2 2 3" xfId="11924" xr:uid="{00000000-0005-0000-0000-0000A42A0000}"/>
    <cellStyle name="Normal 14 3 2 2 2 3 2" xfId="11925" xr:uid="{00000000-0005-0000-0000-0000A52A0000}"/>
    <cellStyle name="Normal 14 3 2 2 2 4" xfId="11926" xr:uid="{00000000-0005-0000-0000-0000A62A0000}"/>
    <cellStyle name="Normal 14 3 2 2 3" xfId="11927" xr:uid="{00000000-0005-0000-0000-0000A72A0000}"/>
    <cellStyle name="Normal 14 3 2 2 3 2" xfId="11928" xr:uid="{00000000-0005-0000-0000-0000A82A0000}"/>
    <cellStyle name="Normal 14 3 2 2 3 2 2" xfId="11929" xr:uid="{00000000-0005-0000-0000-0000A92A0000}"/>
    <cellStyle name="Normal 14 3 2 2 3 2 2 2" xfId="11930" xr:uid="{00000000-0005-0000-0000-0000AA2A0000}"/>
    <cellStyle name="Normal 14 3 2 2 3 2 3" xfId="11931" xr:uid="{00000000-0005-0000-0000-0000AB2A0000}"/>
    <cellStyle name="Normal 14 3 2 2 3 3" xfId="11932" xr:uid="{00000000-0005-0000-0000-0000AC2A0000}"/>
    <cellStyle name="Normal 14 3 2 2 3 3 2" xfId="11933" xr:uid="{00000000-0005-0000-0000-0000AD2A0000}"/>
    <cellStyle name="Normal 14 3 2 2 3 4" xfId="11934" xr:uid="{00000000-0005-0000-0000-0000AE2A0000}"/>
    <cellStyle name="Normal 14 3 2 2 4" xfId="11935" xr:uid="{00000000-0005-0000-0000-0000AF2A0000}"/>
    <cellStyle name="Normal 14 3 2 2 4 2" xfId="11936" xr:uid="{00000000-0005-0000-0000-0000B02A0000}"/>
    <cellStyle name="Normal 14 3 2 2 4 2 2" xfId="11937" xr:uid="{00000000-0005-0000-0000-0000B12A0000}"/>
    <cellStyle name="Normal 14 3 2 2 4 3" xfId="11938" xr:uid="{00000000-0005-0000-0000-0000B22A0000}"/>
    <cellStyle name="Normal 14 3 2 2 5" xfId="11939" xr:uid="{00000000-0005-0000-0000-0000B32A0000}"/>
    <cellStyle name="Normal 14 3 2 2 5 2" xfId="11940" xr:uid="{00000000-0005-0000-0000-0000B42A0000}"/>
    <cellStyle name="Normal 14 3 2 2 6" xfId="11941" xr:uid="{00000000-0005-0000-0000-0000B52A0000}"/>
    <cellStyle name="Normal 14 3 2 3" xfId="11942" xr:uid="{00000000-0005-0000-0000-0000B62A0000}"/>
    <cellStyle name="Normal 14 3 2 3 2" xfId="11943" xr:uid="{00000000-0005-0000-0000-0000B72A0000}"/>
    <cellStyle name="Normal 14 3 2 3 2 2" xfId="11944" xr:uid="{00000000-0005-0000-0000-0000B82A0000}"/>
    <cellStyle name="Normal 14 3 2 3 2 2 2" xfId="11945" xr:uid="{00000000-0005-0000-0000-0000B92A0000}"/>
    <cellStyle name="Normal 14 3 2 3 2 3" xfId="11946" xr:uid="{00000000-0005-0000-0000-0000BA2A0000}"/>
    <cellStyle name="Normal 14 3 2 3 3" xfId="11947" xr:uid="{00000000-0005-0000-0000-0000BB2A0000}"/>
    <cellStyle name="Normal 14 3 2 3 3 2" xfId="11948" xr:uid="{00000000-0005-0000-0000-0000BC2A0000}"/>
    <cellStyle name="Normal 14 3 2 3 4" xfId="11949" xr:uid="{00000000-0005-0000-0000-0000BD2A0000}"/>
    <cellStyle name="Normal 14 3 2 4" xfId="11950" xr:uid="{00000000-0005-0000-0000-0000BE2A0000}"/>
    <cellStyle name="Normal 14 3 2 4 2" xfId="11951" xr:uid="{00000000-0005-0000-0000-0000BF2A0000}"/>
    <cellStyle name="Normal 14 3 2 4 2 2" xfId="11952" xr:uid="{00000000-0005-0000-0000-0000C02A0000}"/>
    <cellStyle name="Normal 14 3 2 4 2 2 2" xfId="11953" xr:uid="{00000000-0005-0000-0000-0000C12A0000}"/>
    <cellStyle name="Normal 14 3 2 4 2 3" xfId="11954" xr:uid="{00000000-0005-0000-0000-0000C22A0000}"/>
    <cellStyle name="Normal 14 3 2 4 3" xfId="11955" xr:uid="{00000000-0005-0000-0000-0000C32A0000}"/>
    <cellStyle name="Normal 14 3 2 4 3 2" xfId="11956" xr:uid="{00000000-0005-0000-0000-0000C42A0000}"/>
    <cellStyle name="Normal 14 3 2 4 4" xfId="11957" xr:uid="{00000000-0005-0000-0000-0000C52A0000}"/>
    <cellStyle name="Normal 14 3 2 5" xfId="11958" xr:uid="{00000000-0005-0000-0000-0000C62A0000}"/>
    <cellStyle name="Normal 14 3 2 5 2" xfId="11959" xr:uid="{00000000-0005-0000-0000-0000C72A0000}"/>
    <cellStyle name="Normal 14 3 2 5 2 2" xfId="11960" xr:uid="{00000000-0005-0000-0000-0000C82A0000}"/>
    <cellStyle name="Normal 14 3 2 5 3" xfId="11961" xr:uid="{00000000-0005-0000-0000-0000C92A0000}"/>
    <cellStyle name="Normal 14 3 2 6" xfId="11962" xr:uid="{00000000-0005-0000-0000-0000CA2A0000}"/>
    <cellStyle name="Normal 14 3 2 6 2" xfId="11963" xr:uid="{00000000-0005-0000-0000-0000CB2A0000}"/>
    <cellStyle name="Normal 14 3 2 7" xfId="11964" xr:uid="{00000000-0005-0000-0000-0000CC2A0000}"/>
    <cellStyle name="Normal 14 3 3" xfId="11965" xr:uid="{00000000-0005-0000-0000-0000CD2A0000}"/>
    <cellStyle name="Normal 14 3 3 2" xfId="11966" xr:uid="{00000000-0005-0000-0000-0000CE2A0000}"/>
    <cellStyle name="Normal 14 3 3 2 2" xfId="11967" xr:uid="{00000000-0005-0000-0000-0000CF2A0000}"/>
    <cellStyle name="Normal 14 3 3 2 2 2" xfId="11968" xr:uid="{00000000-0005-0000-0000-0000D02A0000}"/>
    <cellStyle name="Normal 14 3 3 2 2 2 2" xfId="11969" xr:uid="{00000000-0005-0000-0000-0000D12A0000}"/>
    <cellStyle name="Normal 14 3 3 2 2 3" xfId="11970" xr:uid="{00000000-0005-0000-0000-0000D22A0000}"/>
    <cellStyle name="Normal 14 3 3 2 3" xfId="11971" xr:uid="{00000000-0005-0000-0000-0000D32A0000}"/>
    <cellStyle name="Normal 14 3 3 2 3 2" xfId="11972" xr:uid="{00000000-0005-0000-0000-0000D42A0000}"/>
    <cellStyle name="Normal 14 3 3 2 4" xfId="11973" xr:uid="{00000000-0005-0000-0000-0000D52A0000}"/>
    <cellStyle name="Normal 14 3 3 3" xfId="11974" xr:uid="{00000000-0005-0000-0000-0000D62A0000}"/>
    <cellStyle name="Normal 14 3 3 3 2" xfId="11975" xr:uid="{00000000-0005-0000-0000-0000D72A0000}"/>
    <cellStyle name="Normal 14 3 3 3 2 2" xfId="11976" xr:uid="{00000000-0005-0000-0000-0000D82A0000}"/>
    <cellStyle name="Normal 14 3 3 3 2 2 2" xfId="11977" xr:uid="{00000000-0005-0000-0000-0000D92A0000}"/>
    <cellStyle name="Normal 14 3 3 3 2 3" xfId="11978" xr:uid="{00000000-0005-0000-0000-0000DA2A0000}"/>
    <cellStyle name="Normal 14 3 3 3 3" xfId="11979" xr:uid="{00000000-0005-0000-0000-0000DB2A0000}"/>
    <cellStyle name="Normal 14 3 3 3 3 2" xfId="11980" xr:uid="{00000000-0005-0000-0000-0000DC2A0000}"/>
    <cellStyle name="Normal 14 3 3 3 4" xfId="11981" xr:uid="{00000000-0005-0000-0000-0000DD2A0000}"/>
    <cellStyle name="Normal 14 3 3 4" xfId="11982" xr:uid="{00000000-0005-0000-0000-0000DE2A0000}"/>
    <cellStyle name="Normal 14 3 3 4 2" xfId="11983" xr:uid="{00000000-0005-0000-0000-0000DF2A0000}"/>
    <cellStyle name="Normal 14 3 3 4 2 2" xfId="11984" xr:uid="{00000000-0005-0000-0000-0000E02A0000}"/>
    <cellStyle name="Normal 14 3 3 4 3" xfId="11985" xr:uid="{00000000-0005-0000-0000-0000E12A0000}"/>
    <cellStyle name="Normal 14 3 3 5" xfId="11986" xr:uid="{00000000-0005-0000-0000-0000E22A0000}"/>
    <cellStyle name="Normal 14 3 3 5 2" xfId="11987" xr:uid="{00000000-0005-0000-0000-0000E32A0000}"/>
    <cellStyle name="Normal 14 3 3 6" xfId="11988" xr:uid="{00000000-0005-0000-0000-0000E42A0000}"/>
    <cellStyle name="Normal 14 3 4" xfId="11989" xr:uid="{00000000-0005-0000-0000-0000E52A0000}"/>
    <cellStyle name="Normal 14 3 4 2" xfId="11990" xr:uid="{00000000-0005-0000-0000-0000E62A0000}"/>
    <cellStyle name="Normal 14 3 4 2 2" xfId="11991" xr:uid="{00000000-0005-0000-0000-0000E72A0000}"/>
    <cellStyle name="Normal 14 3 4 2 2 2" xfId="11992" xr:uid="{00000000-0005-0000-0000-0000E82A0000}"/>
    <cellStyle name="Normal 14 3 4 2 3" xfId="11993" xr:uid="{00000000-0005-0000-0000-0000E92A0000}"/>
    <cellStyle name="Normal 14 3 4 3" xfId="11994" xr:uid="{00000000-0005-0000-0000-0000EA2A0000}"/>
    <cellStyle name="Normal 14 3 4 3 2" xfId="11995" xr:uid="{00000000-0005-0000-0000-0000EB2A0000}"/>
    <cellStyle name="Normal 14 3 4 4" xfId="11996" xr:uid="{00000000-0005-0000-0000-0000EC2A0000}"/>
    <cellStyle name="Normal 14 3 5" xfId="11997" xr:uid="{00000000-0005-0000-0000-0000ED2A0000}"/>
    <cellStyle name="Normal 14 3 5 2" xfId="11998" xr:uid="{00000000-0005-0000-0000-0000EE2A0000}"/>
    <cellStyle name="Normal 14 3 5 2 2" xfId="11999" xr:uid="{00000000-0005-0000-0000-0000EF2A0000}"/>
    <cellStyle name="Normal 14 3 5 2 2 2" xfId="12000" xr:uid="{00000000-0005-0000-0000-0000F02A0000}"/>
    <cellStyle name="Normal 14 3 5 2 3" xfId="12001" xr:uid="{00000000-0005-0000-0000-0000F12A0000}"/>
    <cellStyle name="Normal 14 3 5 3" xfId="12002" xr:uid="{00000000-0005-0000-0000-0000F22A0000}"/>
    <cellStyle name="Normal 14 3 5 3 2" xfId="12003" xr:uid="{00000000-0005-0000-0000-0000F32A0000}"/>
    <cellStyle name="Normal 14 3 5 4" xfId="12004" xr:uid="{00000000-0005-0000-0000-0000F42A0000}"/>
    <cellStyle name="Normal 14 3 6" xfId="12005" xr:uid="{00000000-0005-0000-0000-0000F52A0000}"/>
    <cellStyle name="Normal 14 3 6 2" xfId="12006" xr:uid="{00000000-0005-0000-0000-0000F62A0000}"/>
    <cellStyle name="Normal 14 3 6 2 2" xfId="12007" xr:uid="{00000000-0005-0000-0000-0000F72A0000}"/>
    <cellStyle name="Normal 14 3 6 3" xfId="12008" xr:uid="{00000000-0005-0000-0000-0000F82A0000}"/>
    <cellStyle name="Normal 14 3 7" xfId="12009" xr:uid="{00000000-0005-0000-0000-0000F92A0000}"/>
    <cellStyle name="Normal 14 3 7 2" xfId="12010" xr:uid="{00000000-0005-0000-0000-0000FA2A0000}"/>
    <cellStyle name="Normal 14 4" xfId="4860" xr:uid="{00000000-0005-0000-0000-0000FB2A0000}"/>
    <cellStyle name="Normal 14 4 2" xfId="12011" xr:uid="{00000000-0005-0000-0000-0000FC2A0000}"/>
    <cellStyle name="Normal 14 4 2 2" xfId="12012" xr:uid="{00000000-0005-0000-0000-0000FD2A0000}"/>
    <cellStyle name="Normal 14 4 2 2 2" xfId="12013" xr:uid="{00000000-0005-0000-0000-0000FE2A0000}"/>
    <cellStyle name="Normal 14 4 2 2 2 2" xfId="12014" xr:uid="{00000000-0005-0000-0000-0000FF2A0000}"/>
    <cellStyle name="Normal 14 4 2 2 2 2 2" xfId="12015" xr:uid="{00000000-0005-0000-0000-0000002B0000}"/>
    <cellStyle name="Normal 14 4 2 2 2 3" xfId="12016" xr:uid="{00000000-0005-0000-0000-0000012B0000}"/>
    <cellStyle name="Normal 14 4 2 2 3" xfId="12017" xr:uid="{00000000-0005-0000-0000-0000022B0000}"/>
    <cellStyle name="Normal 14 4 2 2 3 2" xfId="12018" xr:uid="{00000000-0005-0000-0000-0000032B0000}"/>
    <cellStyle name="Normal 14 4 2 2 4" xfId="12019" xr:uid="{00000000-0005-0000-0000-0000042B0000}"/>
    <cellStyle name="Normal 14 4 2 3" xfId="12020" xr:uid="{00000000-0005-0000-0000-0000052B0000}"/>
    <cellStyle name="Normal 14 4 2 3 2" xfId="12021" xr:uid="{00000000-0005-0000-0000-0000062B0000}"/>
    <cellStyle name="Normal 14 4 2 3 2 2" xfId="12022" xr:uid="{00000000-0005-0000-0000-0000072B0000}"/>
    <cellStyle name="Normal 14 4 2 3 2 2 2" xfId="12023" xr:uid="{00000000-0005-0000-0000-0000082B0000}"/>
    <cellStyle name="Normal 14 4 2 3 2 3" xfId="12024" xr:uid="{00000000-0005-0000-0000-0000092B0000}"/>
    <cellStyle name="Normal 14 4 2 3 3" xfId="12025" xr:uid="{00000000-0005-0000-0000-00000A2B0000}"/>
    <cellStyle name="Normal 14 4 2 3 3 2" xfId="12026" xr:uid="{00000000-0005-0000-0000-00000B2B0000}"/>
    <cellStyle name="Normal 14 4 2 3 4" xfId="12027" xr:uid="{00000000-0005-0000-0000-00000C2B0000}"/>
    <cellStyle name="Normal 14 4 2 4" xfId="12028" xr:uid="{00000000-0005-0000-0000-00000D2B0000}"/>
    <cellStyle name="Normal 14 4 2 4 2" xfId="12029" xr:uid="{00000000-0005-0000-0000-00000E2B0000}"/>
    <cellStyle name="Normal 14 4 2 4 2 2" xfId="12030" xr:uid="{00000000-0005-0000-0000-00000F2B0000}"/>
    <cellStyle name="Normal 14 4 2 4 3" xfId="12031" xr:uid="{00000000-0005-0000-0000-0000102B0000}"/>
    <cellStyle name="Normal 14 4 2 5" xfId="12032" xr:uid="{00000000-0005-0000-0000-0000112B0000}"/>
    <cellStyle name="Normal 14 4 2 5 2" xfId="12033" xr:uid="{00000000-0005-0000-0000-0000122B0000}"/>
    <cellStyle name="Normal 14 4 2 6" xfId="12034" xr:uid="{00000000-0005-0000-0000-0000132B0000}"/>
    <cellStyle name="Normal 14 4 3" xfId="12035" xr:uid="{00000000-0005-0000-0000-0000142B0000}"/>
    <cellStyle name="Normal 14 4 3 2" xfId="12036" xr:uid="{00000000-0005-0000-0000-0000152B0000}"/>
    <cellStyle name="Normal 14 4 3 2 2" xfId="12037" xr:uid="{00000000-0005-0000-0000-0000162B0000}"/>
    <cellStyle name="Normal 14 4 3 2 2 2" xfId="12038" xr:uid="{00000000-0005-0000-0000-0000172B0000}"/>
    <cellStyle name="Normal 14 4 3 2 3" xfId="12039" xr:uid="{00000000-0005-0000-0000-0000182B0000}"/>
    <cellStyle name="Normal 14 4 3 3" xfId="12040" xr:uid="{00000000-0005-0000-0000-0000192B0000}"/>
    <cellStyle name="Normal 14 4 3 3 2" xfId="12041" xr:uid="{00000000-0005-0000-0000-00001A2B0000}"/>
    <cellStyle name="Normal 14 4 3 4" xfId="12042" xr:uid="{00000000-0005-0000-0000-00001B2B0000}"/>
    <cellStyle name="Normal 14 4 4" xfId="12043" xr:uid="{00000000-0005-0000-0000-00001C2B0000}"/>
    <cellStyle name="Normal 14 4 4 2" xfId="12044" xr:uid="{00000000-0005-0000-0000-00001D2B0000}"/>
    <cellStyle name="Normal 14 4 4 2 2" xfId="12045" xr:uid="{00000000-0005-0000-0000-00001E2B0000}"/>
    <cellStyle name="Normal 14 4 4 2 2 2" xfId="12046" xr:uid="{00000000-0005-0000-0000-00001F2B0000}"/>
    <cellStyle name="Normal 14 4 4 2 3" xfId="12047" xr:uid="{00000000-0005-0000-0000-0000202B0000}"/>
    <cellStyle name="Normal 14 4 4 3" xfId="12048" xr:uid="{00000000-0005-0000-0000-0000212B0000}"/>
    <cellStyle name="Normal 14 4 4 3 2" xfId="12049" xr:uid="{00000000-0005-0000-0000-0000222B0000}"/>
    <cellStyle name="Normal 14 4 4 4" xfId="12050" xr:uid="{00000000-0005-0000-0000-0000232B0000}"/>
    <cellStyle name="Normal 14 4 5" xfId="12051" xr:uid="{00000000-0005-0000-0000-0000242B0000}"/>
    <cellStyle name="Normal 14 4 5 2" xfId="12052" xr:uid="{00000000-0005-0000-0000-0000252B0000}"/>
    <cellStyle name="Normal 14 4 5 2 2" xfId="12053" xr:uid="{00000000-0005-0000-0000-0000262B0000}"/>
    <cellStyle name="Normal 14 4 5 3" xfId="12054" xr:uid="{00000000-0005-0000-0000-0000272B0000}"/>
    <cellStyle name="Normal 14 4 6" xfId="12055" xr:uid="{00000000-0005-0000-0000-0000282B0000}"/>
    <cellStyle name="Normal 14 4 6 2" xfId="12056" xr:uid="{00000000-0005-0000-0000-0000292B0000}"/>
    <cellStyle name="Normal 14 5" xfId="4861" xr:uid="{00000000-0005-0000-0000-00002A2B0000}"/>
    <cellStyle name="Normal 14 6" xfId="7357" xr:uid="{00000000-0005-0000-0000-00002B2B0000}"/>
    <cellStyle name="Normal 14 6 2" xfId="12057" xr:uid="{00000000-0005-0000-0000-00002C2B0000}"/>
    <cellStyle name="Normal 14 6 2 2" xfId="12058" xr:uid="{00000000-0005-0000-0000-00002D2B0000}"/>
    <cellStyle name="Normal 14 6 2 2 2" xfId="12059" xr:uid="{00000000-0005-0000-0000-00002E2B0000}"/>
    <cellStyle name="Normal 14 6 2 2 2 2" xfId="12060" xr:uid="{00000000-0005-0000-0000-00002F2B0000}"/>
    <cellStyle name="Normal 14 6 2 2 3" xfId="12061" xr:uid="{00000000-0005-0000-0000-0000302B0000}"/>
    <cellStyle name="Normal 14 6 2 3" xfId="12062" xr:uid="{00000000-0005-0000-0000-0000312B0000}"/>
    <cellStyle name="Normal 14 6 2 3 2" xfId="12063" xr:uid="{00000000-0005-0000-0000-0000322B0000}"/>
    <cellStyle name="Normal 14 6 2 4" xfId="12064" xr:uid="{00000000-0005-0000-0000-0000332B0000}"/>
    <cellStyle name="Normal 14 6 3" xfId="12065" xr:uid="{00000000-0005-0000-0000-0000342B0000}"/>
    <cellStyle name="Normal 14 6 3 2" xfId="12066" xr:uid="{00000000-0005-0000-0000-0000352B0000}"/>
    <cellStyle name="Normal 14 6 3 2 2" xfId="12067" xr:uid="{00000000-0005-0000-0000-0000362B0000}"/>
    <cellStyle name="Normal 14 6 3 2 2 2" xfId="12068" xr:uid="{00000000-0005-0000-0000-0000372B0000}"/>
    <cellStyle name="Normal 14 6 3 2 3" xfId="12069" xr:uid="{00000000-0005-0000-0000-0000382B0000}"/>
    <cellStyle name="Normal 14 6 3 3" xfId="12070" xr:uid="{00000000-0005-0000-0000-0000392B0000}"/>
    <cellStyle name="Normal 14 6 3 3 2" xfId="12071" xr:uid="{00000000-0005-0000-0000-00003A2B0000}"/>
    <cellStyle name="Normal 14 6 3 4" xfId="12072" xr:uid="{00000000-0005-0000-0000-00003B2B0000}"/>
    <cellStyle name="Normal 14 6 4" xfId="12073" xr:uid="{00000000-0005-0000-0000-00003C2B0000}"/>
    <cellStyle name="Normal 14 6 4 2" xfId="12074" xr:uid="{00000000-0005-0000-0000-00003D2B0000}"/>
    <cellStyle name="Normal 14 6 4 2 2" xfId="12075" xr:uid="{00000000-0005-0000-0000-00003E2B0000}"/>
    <cellStyle name="Normal 14 6 4 3" xfId="12076" xr:uid="{00000000-0005-0000-0000-00003F2B0000}"/>
    <cellStyle name="Normal 14 6 5" xfId="12077" xr:uid="{00000000-0005-0000-0000-0000402B0000}"/>
    <cellStyle name="Normal 14 6 5 2" xfId="12078" xr:uid="{00000000-0005-0000-0000-0000412B0000}"/>
    <cellStyle name="Normal 14 7" xfId="12079" xr:uid="{00000000-0005-0000-0000-0000422B0000}"/>
    <cellStyle name="Normal 14 7 2" xfId="12080" xr:uid="{00000000-0005-0000-0000-0000432B0000}"/>
    <cellStyle name="Normal 14 7 2 2" xfId="12081" xr:uid="{00000000-0005-0000-0000-0000442B0000}"/>
    <cellStyle name="Normal 14 7 2 2 2" xfId="12082" xr:uid="{00000000-0005-0000-0000-0000452B0000}"/>
    <cellStyle name="Normal 14 7 2 2 2 2" xfId="12083" xr:uid="{00000000-0005-0000-0000-0000462B0000}"/>
    <cellStyle name="Normal 14 7 2 2 3" xfId="12084" xr:uid="{00000000-0005-0000-0000-0000472B0000}"/>
    <cellStyle name="Normal 14 7 2 3" xfId="12085" xr:uid="{00000000-0005-0000-0000-0000482B0000}"/>
    <cellStyle name="Normal 14 7 2 3 2" xfId="12086" xr:uid="{00000000-0005-0000-0000-0000492B0000}"/>
    <cellStyle name="Normal 14 7 2 4" xfId="12087" xr:uid="{00000000-0005-0000-0000-00004A2B0000}"/>
    <cellStyle name="Normal 14 7 3" xfId="12088" xr:uid="{00000000-0005-0000-0000-00004B2B0000}"/>
    <cellStyle name="Normal 14 7 3 2" xfId="12089" xr:uid="{00000000-0005-0000-0000-00004C2B0000}"/>
    <cellStyle name="Normal 14 7 3 2 2" xfId="12090" xr:uid="{00000000-0005-0000-0000-00004D2B0000}"/>
    <cellStyle name="Normal 14 7 3 3" xfId="12091" xr:uid="{00000000-0005-0000-0000-00004E2B0000}"/>
    <cellStyle name="Normal 14 7 4" xfId="12092" xr:uid="{00000000-0005-0000-0000-00004F2B0000}"/>
    <cellStyle name="Normal 14 7 4 2" xfId="12093" xr:uid="{00000000-0005-0000-0000-0000502B0000}"/>
    <cellStyle name="Normal 14 7 5" xfId="12094" xr:uid="{00000000-0005-0000-0000-0000512B0000}"/>
    <cellStyle name="Normal 14 8" xfId="12095" xr:uid="{00000000-0005-0000-0000-0000522B0000}"/>
    <cellStyle name="Normal 14 8 2" xfId="12096" xr:uid="{00000000-0005-0000-0000-0000532B0000}"/>
    <cellStyle name="Normal 14 8 2 2" xfId="12097" xr:uid="{00000000-0005-0000-0000-0000542B0000}"/>
    <cellStyle name="Normal 14 8 2 2 2" xfId="12098" xr:uid="{00000000-0005-0000-0000-0000552B0000}"/>
    <cellStyle name="Normal 14 8 2 3" xfId="12099" xr:uid="{00000000-0005-0000-0000-0000562B0000}"/>
    <cellStyle name="Normal 14 8 3" xfId="12100" xr:uid="{00000000-0005-0000-0000-0000572B0000}"/>
    <cellStyle name="Normal 14 8 3 2" xfId="12101" xr:uid="{00000000-0005-0000-0000-0000582B0000}"/>
    <cellStyle name="Normal 14 8 4" xfId="12102" xr:uid="{00000000-0005-0000-0000-0000592B0000}"/>
    <cellStyle name="Normal 14 9" xfId="12103" xr:uid="{00000000-0005-0000-0000-00005A2B0000}"/>
    <cellStyle name="Normal 14 9 2" xfId="12104" xr:uid="{00000000-0005-0000-0000-00005B2B0000}"/>
    <cellStyle name="Normal 14 9 2 2" xfId="12105" xr:uid="{00000000-0005-0000-0000-00005C2B0000}"/>
    <cellStyle name="Normal 14 9 2 2 2" xfId="12106" xr:uid="{00000000-0005-0000-0000-00005D2B0000}"/>
    <cellStyle name="Normal 14 9 2 3" xfId="12107" xr:uid="{00000000-0005-0000-0000-00005E2B0000}"/>
    <cellStyle name="Normal 14 9 3" xfId="12108" xr:uid="{00000000-0005-0000-0000-00005F2B0000}"/>
    <cellStyle name="Normal 14 9 3 2" xfId="12109" xr:uid="{00000000-0005-0000-0000-0000602B0000}"/>
    <cellStyle name="Normal 14 9 4" xfId="12110" xr:uid="{00000000-0005-0000-0000-0000612B0000}"/>
    <cellStyle name="Normal 14_cash flow_Aug_2nd Phase" xfId="4862" xr:uid="{00000000-0005-0000-0000-0000622B0000}"/>
    <cellStyle name="Normal 140" xfId="4863" xr:uid="{00000000-0005-0000-0000-0000632B0000}"/>
    <cellStyle name="Normal 141" xfId="4864" xr:uid="{00000000-0005-0000-0000-0000642B0000}"/>
    <cellStyle name="Normal 142" xfId="4865" xr:uid="{00000000-0005-0000-0000-0000652B0000}"/>
    <cellStyle name="Normal 142 2" xfId="12111" xr:uid="{00000000-0005-0000-0000-0000662B0000}"/>
    <cellStyle name="Normal 143" xfId="4866" xr:uid="{00000000-0005-0000-0000-0000672B0000}"/>
    <cellStyle name="Normal 143 2" xfId="12112" xr:uid="{00000000-0005-0000-0000-0000682B0000}"/>
    <cellStyle name="Normal 144" xfId="4867" xr:uid="{00000000-0005-0000-0000-0000692B0000}"/>
    <cellStyle name="Normal 144 2" xfId="12113" xr:uid="{00000000-0005-0000-0000-00006A2B0000}"/>
    <cellStyle name="Normal 145" xfId="4868" xr:uid="{00000000-0005-0000-0000-00006B2B0000}"/>
    <cellStyle name="Normal 145 2" xfId="12114" xr:uid="{00000000-0005-0000-0000-00006C2B0000}"/>
    <cellStyle name="Normal 146" xfId="4869" xr:uid="{00000000-0005-0000-0000-00006D2B0000}"/>
    <cellStyle name="Normal 146 2" xfId="12115" xr:uid="{00000000-0005-0000-0000-00006E2B0000}"/>
    <cellStyle name="Normal 146 2 2" xfId="12116" xr:uid="{00000000-0005-0000-0000-00006F2B0000}"/>
    <cellStyle name="Normal 146 3" xfId="12117" xr:uid="{00000000-0005-0000-0000-0000702B0000}"/>
    <cellStyle name="Normal 147" xfId="4870" xr:uid="{00000000-0005-0000-0000-0000712B0000}"/>
    <cellStyle name="Normal 148" xfId="4871" xr:uid="{00000000-0005-0000-0000-0000722B0000}"/>
    <cellStyle name="Normal 149" xfId="4872" xr:uid="{00000000-0005-0000-0000-0000732B0000}"/>
    <cellStyle name="Normal 15" xfId="2462" xr:uid="{00000000-0005-0000-0000-0000742B0000}"/>
    <cellStyle name="Normal 15 2" xfId="4873" xr:uid="{00000000-0005-0000-0000-0000752B0000}"/>
    <cellStyle name="Normal 15 2 10" xfId="19432" xr:uid="{00000000-0005-0000-0000-0000762B0000}"/>
    <cellStyle name="Normal 15 2 11" xfId="19433" xr:uid="{00000000-0005-0000-0000-0000772B0000}"/>
    <cellStyle name="Normal 15 2 12" xfId="19434" xr:uid="{00000000-0005-0000-0000-0000782B0000}"/>
    <cellStyle name="Normal 15 2 13" xfId="19435" xr:uid="{00000000-0005-0000-0000-0000792B0000}"/>
    <cellStyle name="Normal 15 2 14" xfId="19436" xr:uid="{00000000-0005-0000-0000-00007A2B0000}"/>
    <cellStyle name="Normal 15 2 2" xfId="5482" xr:uid="{00000000-0005-0000-0000-00007B2B0000}"/>
    <cellStyle name="Normal 15 2 2 2" xfId="7358" xr:uid="{00000000-0005-0000-0000-00007C2B0000}"/>
    <cellStyle name="Normal 15 2 2 2 2" xfId="12118" xr:uid="{00000000-0005-0000-0000-00007D2B0000}"/>
    <cellStyle name="Normal 15 2 2 3" xfId="7359" xr:uid="{00000000-0005-0000-0000-00007E2B0000}"/>
    <cellStyle name="Normal 15 2 2 3 2" xfId="12119" xr:uid="{00000000-0005-0000-0000-00007F2B0000}"/>
    <cellStyle name="Normal 15 2 2 4" xfId="12120" xr:uid="{00000000-0005-0000-0000-0000802B0000}"/>
    <cellStyle name="Normal 15 2 2 5" xfId="19437" xr:uid="{00000000-0005-0000-0000-0000812B0000}"/>
    <cellStyle name="Normal 15 2 3" xfId="7360" xr:uid="{00000000-0005-0000-0000-0000822B0000}"/>
    <cellStyle name="Normal 15 2 3 2" xfId="12121" xr:uid="{00000000-0005-0000-0000-0000832B0000}"/>
    <cellStyle name="Normal 15 2 4" xfId="7361" xr:uid="{00000000-0005-0000-0000-0000842B0000}"/>
    <cellStyle name="Normal 15 2 4 2" xfId="12122" xr:uid="{00000000-0005-0000-0000-0000852B0000}"/>
    <cellStyle name="Normal 15 2 5" xfId="7362" xr:uid="{00000000-0005-0000-0000-0000862B0000}"/>
    <cellStyle name="Normal 15 2 5 2" xfId="12123" xr:uid="{00000000-0005-0000-0000-0000872B0000}"/>
    <cellStyle name="Normal 15 2 6" xfId="7363" xr:uid="{00000000-0005-0000-0000-0000882B0000}"/>
    <cellStyle name="Normal 15 2 6 2" xfId="12124" xr:uid="{00000000-0005-0000-0000-0000892B0000}"/>
    <cellStyle name="Normal 15 2 7" xfId="7364" xr:uid="{00000000-0005-0000-0000-00008A2B0000}"/>
    <cellStyle name="Normal 15 2 7 2" xfId="12125" xr:uid="{00000000-0005-0000-0000-00008B2B0000}"/>
    <cellStyle name="Normal 15 2 8" xfId="7365" xr:uid="{00000000-0005-0000-0000-00008C2B0000}"/>
    <cellStyle name="Normal 15 2 8 2" xfId="12126" xr:uid="{00000000-0005-0000-0000-00008D2B0000}"/>
    <cellStyle name="Normal 15 2 9" xfId="7366" xr:uid="{00000000-0005-0000-0000-00008E2B0000}"/>
    <cellStyle name="Normal 15 3" xfId="4874" xr:uid="{00000000-0005-0000-0000-00008F2B0000}"/>
    <cellStyle name="Normal 15 3 2" xfId="7367" xr:uid="{00000000-0005-0000-0000-0000902B0000}"/>
    <cellStyle name="Normal 15 3 3" xfId="19438" xr:uid="{00000000-0005-0000-0000-0000912B0000}"/>
    <cellStyle name="Normal 15 4" xfId="7368" xr:uid="{00000000-0005-0000-0000-0000922B0000}"/>
    <cellStyle name="Normal 15 4 2" xfId="12127" xr:uid="{00000000-0005-0000-0000-0000932B0000}"/>
    <cellStyle name="Normal 15 5" xfId="7369" xr:uid="{00000000-0005-0000-0000-0000942B0000}"/>
    <cellStyle name="Normal 15 6" xfId="7370" xr:uid="{00000000-0005-0000-0000-0000952B0000}"/>
    <cellStyle name="Normal 150" xfId="4875" xr:uid="{00000000-0005-0000-0000-0000962B0000}"/>
    <cellStyle name="Normal 151" xfId="4876" xr:uid="{00000000-0005-0000-0000-0000972B0000}"/>
    <cellStyle name="Normal 152" xfId="4877" xr:uid="{00000000-0005-0000-0000-0000982B0000}"/>
    <cellStyle name="Normal 153" xfId="4878" xr:uid="{00000000-0005-0000-0000-0000992B0000}"/>
    <cellStyle name="Normal 154" xfId="4879" xr:uid="{00000000-0005-0000-0000-00009A2B0000}"/>
    <cellStyle name="Normal 155" xfId="4880" xr:uid="{00000000-0005-0000-0000-00009B2B0000}"/>
    <cellStyle name="Normal 156" xfId="4881" xr:uid="{00000000-0005-0000-0000-00009C2B0000}"/>
    <cellStyle name="Normal 157" xfId="4882" xr:uid="{00000000-0005-0000-0000-00009D2B0000}"/>
    <cellStyle name="Normal 158" xfId="4883" xr:uid="{00000000-0005-0000-0000-00009E2B0000}"/>
    <cellStyle name="Normal 159" xfId="4884" xr:uid="{00000000-0005-0000-0000-00009F2B0000}"/>
    <cellStyle name="Normal 16" xfId="2466" xr:uid="{00000000-0005-0000-0000-0000A02B0000}"/>
    <cellStyle name="Normal 16 2" xfId="2471" xr:uid="{00000000-0005-0000-0000-0000A12B0000}"/>
    <cellStyle name="Normal 16 2 2" xfId="4885" xr:uid="{00000000-0005-0000-0000-0000A22B0000}"/>
    <cellStyle name="Normal 16 2 2 2" xfId="7371" xr:uid="{00000000-0005-0000-0000-0000A32B0000}"/>
    <cellStyle name="Normal 16 2 2 3" xfId="7372" xr:uid="{00000000-0005-0000-0000-0000A42B0000}"/>
    <cellStyle name="Normal 16 2 2 4" xfId="7373" xr:uid="{00000000-0005-0000-0000-0000A52B0000}"/>
    <cellStyle name="Normal 16 2 2 5" xfId="12128" xr:uid="{00000000-0005-0000-0000-0000A62B0000}"/>
    <cellStyle name="Normal 16 2 3" xfId="7374" xr:uid="{00000000-0005-0000-0000-0000A72B0000}"/>
    <cellStyle name="Normal 16 2 3 2" xfId="12129" xr:uid="{00000000-0005-0000-0000-0000A82B0000}"/>
    <cellStyle name="Normal 16 2 4" xfId="7375" xr:uid="{00000000-0005-0000-0000-0000A92B0000}"/>
    <cellStyle name="Normal 16 2 4 2" xfId="12130" xr:uid="{00000000-0005-0000-0000-0000AA2B0000}"/>
    <cellStyle name="Normal 16 2 5" xfId="7376" xr:uid="{00000000-0005-0000-0000-0000AB2B0000}"/>
    <cellStyle name="Normal 16 3" xfId="4886" xr:uid="{00000000-0005-0000-0000-0000AC2B0000}"/>
    <cellStyle name="Normal 16 4" xfId="4887" xr:uid="{00000000-0005-0000-0000-0000AD2B0000}"/>
    <cellStyle name="Normal 16 4 2" xfId="12131" xr:uid="{00000000-0005-0000-0000-0000AE2B0000}"/>
    <cellStyle name="Normal 16 5" xfId="7377" xr:uid="{00000000-0005-0000-0000-0000AF2B0000}"/>
    <cellStyle name="Normal 16 6" xfId="12132" xr:uid="{00000000-0005-0000-0000-0000B02B0000}"/>
    <cellStyle name="Normal 16_Book1" xfId="4888" xr:uid="{00000000-0005-0000-0000-0000B12B0000}"/>
    <cellStyle name="Normal 160" xfId="4889" xr:uid="{00000000-0005-0000-0000-0000B22B0000}"/>
    <cellStyle name="Normal 161" xfId="4890" xr:uid="{00000000-0005-0000-0000-0000B32B0000}"/>
    <cellStyle name="Normal 162" xfId="4891" xr:uid="{00000000-0005-0000-0000-0000B42B0000}"/>
    <cellStyle name="Normal 163" xfId="4892" xr:uid="{00000000-0005-0000-0000-0000B52B0000}"/>
    <cellStyle name="Normal 164" xfId="4893" xr:uid="{00000000-0005-0000-0000-0000B62B0000}"/>
    <cellStyle name="Normal 165" xfId="4894" xr:uid="{00000000-0005-0000-0000-0000B72B0000}"/>
    <cellStyle name="Normal 166" xfId="4895" xr:uid="{00000000-0005-0000-0000-0000B82B0000}"/>
    <cellStyle name="Normal 167" xfId="4896" xr:uid="{00000000-0005-0000-0000-0000B92B0000}"/>
    <cellStyle name="Normal 168" xfId="4897" xr:uid="{00000000-0005-0000-0000-0000BA2B0000}"/>
    <cellStyle name="Normal 169" xfId="4898" xr:uid="{00000000-0005-0000-0000-0000BB2B0000}"/>
    <cellStyle name="Normal 17" xfId="2468" xr:uid="{00000000-0005-0000-0000-0000BC2B0000}"/>
    <cellStyle name="Normal 17 2" xfId="2488" xr:uid="{00000000-0005-0000-0000-0000BD2B0000}"/>
    <cellStyle name="Normal 17 2 2" xfId="7378" xr:uid="{00000000-0005-0000-0000-0000BE2B0000}"/>
    <cellStyle name="Normal 17 2 2 2" xfId="12133" xr:uid="{00000000-0005-0000-0000-0000BF2B0000}"/>
    <cellStyle name="Normal 17 2 2 3" xfId="12134" xr:uid="{00000000-0005-0000-0000-0000C02B0000}"/>
    <cellStyle name="Normal 17 2 2 3 2" xfId="12135" xr:uid="{00000000-0005-0000-0000-0000C12B0000}"/>
    <cellStyle name="Normal 17 2 2 4" xfId="12136" xr:uid="{00000000-0005-0000-0000-0000C22B0000}"/>
    <cellStyle name="Normal 17 2 3" xfId="7379" xr:uid="{00000000-0005-0000-0000-0000C32B0000}"/>
    <cellStyle name="Normal 17 2 3 2" xfId="12137" xr:uid="{00000000-0005-0000-0000-0000C42B0000}"/>
    <cellStyle name="Normal 17 2 3 2 2" xfId="12138" xr:uid="{00000000-0005-0000-0000-0000C52B0000}"/>
    <cellStyle name="Normal 17 2 3 2 2 2" xfId="12139" xr:uid="{00000000-0005-0000-0000-0000C62B0000}"/>
    <cellStyle name="Normal 17 2 3 2 2 2 2" xfId="12140" xr:uid="{00000000-0005-0000-0000-0000C72B0000}"/>
    <cellStyle name="Normal 17 2 3 2 2 3" xfId="12141" xr:uid="{00000000-0005-0000-0000-0000C82B0000}"/>
    <cellStyle name="Normal 17 2 3 2 3" xfId="12142" xr:uid="{00000000-0005-0000-0000-0000C92B0000}"/>
    <cellStyle name="Normal 17 2 3 2 3 2" xfId="12143" xr:uid="{00000000-0005-0000-0000-0000CA2B0000}"/>
    <cellStyle name="Normal 17 2 3 2 4" xfId="12144" xr:uid="{00000000-0005-0000-0000-0000CB2B0000}"/>
    <cellStyle name="Normal 17 2 3 3" xfId="12145" xr:uid="{00000000-0005-0000-0000-0000CC2B0000}"/>
    <cellStyle name="Normal 17 2 3 3 2" xfId="12146" xr:uid="{00000000-0005-0000-0000-0000CD2B0000}"/>
    <cellStyle name="Normal 17 2 3 3 2 2" xfId="12147" xr:uid="{00000000-0005-0000-0000-0000CE2B0000}"/>
    <cellStyle name="Normal 17 2 3 3 2 2 2" xfId="12148" xr:uid="{00000000-0005-0000-0000-0000CF2B0000}"/>
    <cellStyle name="Normal 17 2 3 3 2 3" xfId="12149" xr:uid="{00000000-0005-0000-0000-0000D02B0000}"/>
    <cellStyle name="Normal 17 2 3 3 3" xfId="12150" xr:uid="{00000000-0005-0000-0000-0000D12B0000}"/>
    <cellStyle name="Normal 17 2 3 3 3 2" xfId="12151" xr:uid="{00000000-0005-0000-0000-0000D22B0000}"/>
    <cellStyle name="Normal 17 2 3 3 4" xfId="12152" xr:uid="{00000000-0005-0000-0000-0000D32B0000}"/>
    <cellStyle name="Normal 17 2 3 4" xfId="12153" xr:uid="{00000000-0005-0000-0000-0000D42B0000}"/>
    <cellStyle name="Normal 17 2 3 4 2" xfId="12154" xr:uid="{00000000-0005-0000-0000-0000D52B0000}"/>
    <cellStyle name="Normal 17 2 3 4 2 2" xfId="12155" xr:uid="{00000000-0005-0000-0000-0000D62B0000}"/>
    <cellStyle name="Normal 17 2 3 4 3" xfId="12156" xr:uid="{00000000-0005-0000-0000-0000D72B0000}"/>
    <cellStyle name="Normal 17 2 3 5" xfId="12157" xr:uid="{00000000-0005-0000-0000-0000D82B0000}"/>
    <cellStyle name="Normal 17 2 3 5 2" xfId="12158" xr:uid="{00000000-0005-0000-0000-0000D92B0000}"/>
    <cellStyle name="Normal 17 2 3 6" xfId="12159" xr:uid="{00000000-0005-0000-0000-0000DA2B0000}"/>
    <cellStyle name="Normal 17 2 4" xfId="12160" xr:uid="{00000000-0005-0000-0000-0000DB2B0000}"/>
    <cellStyle name="Normal 17 2 4 2" xfId="12161" xr:uid="{00000000-0005-0000-0000-0000DC2B0000}"/>
    <cellStyle name="Normal 17 2 4 2 2" xfId="12162" xr:uid="{00000000-0005-0000-0000-0000DD2B0000}"/>
    <cellStyle name="Normal 17 2 4 2 2 2" xfId="12163" xr:uid="{00000000-0005-0000-0000-0000DE2B0000}"/>
    <cellStyle name="Normal 17 2 4 2 3" xfId="12164" xr:uid="{00000000-0005-0000-0000-0000DF2B0000}"/>
    <cellStyle name="Normal 17 2 4 3" xfId="12165" xr:uid="{00000000-0005-0000-0000-0000E02B0000}"/>
    <cellStyle name="Normal 17 2 4 3 2" xfId="12166" xr:uid="{00000000-0005-0000-0000-0000E12B0000}"/>
    <cellStyle name="Normal 17 2 4 4" xfId="12167" xr:uid="{00000000-0005-0000-0000-0000E22B0000}"/>
    <cellStyle name="Normal 17 2 5" xfId="12168" xr:uid="{00000000-0005-0000-0000-0000E32B0000}"/>
    <cellStyle name="Normal 17 2 5 2" xfId="12169" xr:uid="{00000000-0005-0000-0000-0000E42B0000}"/>
    <cellStyle name="Normal 17 2 5 2 2" xfId="12170" xr:uid="{00000000-0005-0000-0000-0000E52B0000}"/>
    <cellStyle name="Normal 17 2 5 2 2 2" xfId="12171" xr:uid="{00000000-0005-0000-0000-0000E62B0000}"/>
    <cellStyle name="Normal 17 2 5 2 3" xfId="12172" xr:uid="{00000000-0005-0000-0000-0000E72B0000}"/>
    <cellStyle name="Normal 17 2 5 3" xfId="12173" xr:uid="{00000000-0005-0000-0000-0000E82B0000}"/>
    <cellStyle name="Normal 17 2 5 3 2" xfId="12174" xr:uid="{00000000-0005-0000-0000-0000E92B0000}"/>
    <cellStyle name="Normal 17 2 5 4" xfId="12175" xr:uid="{00000000-0005-0000-0000-0000EA2B0000}"/>
    <cellStyle name="Normal 17 2 6" xfId="12176" xr:uid="{00000000-0005-0000-0000-0000EB2B0000}"/>
    <cellStyle name="Normal 17 2 6 2" xfId="12177" xr:uid="{00000000-0005-0000-0000-0000EC2B0000}"/>
    <cellStyle name="Normal 17 2 6 2 2" xfId="12178" xr:uid="{00000000-0005-0000-0000-0000ED2B0000}"/>
    <cellStyle name="Normal 17 2 6 3" xfId="12179" xr:uid="{00000000-0005-0000-0000-0000EE2B0000}"/>
    <cellStyle name="Normal 17 2 7" xfId="12180" xr:uid="{00000000-0005-0000-0000-0000EF2B0000}"/>
    <cellStyle name="Normal 17 2 7 2" xfId="12181" xr:uid="{00000000-0005-0000-0000-0000F02B0000}"/>
    <cellStyle name="Normal 17 3" xfId="7380" xr:uid="{00000000-0005-0000-0000-0000F12B0000}"/>
    <cellStyle name="Normal 17 3 2" xfId="7381" xr:uid="{00000000-0005-0000-0000-0000F22B0000}"/>
    <cellStyle name="Normal 17 3 3" xfId="19439" xr:uid="{00000000-0005-0000-0000-0000F32B0000}"/>
    <cellStyle name="Normal 17 4" xfId="7382" xr:uid="{00000000-0005-0000-0000-0000F42B0000}"/>
    <cellStyle name="Normal 17 4 2" xfId="12182" xr:uid="{00000000-0005-0000-0000-0000F52B0000}"/>
    <cellStyle name="Normal 17 5" xfId="12183" xr:uid="{00000000-0005-0000-0000-0000F62B0000}"/>
    <cellStyle name="Normal 17 5 2" xfId="12184" xr:uid="{00000000-0005-0000-0000-0000F72B0000}"/>
    <cellStyle name="Normal 17 6" xfId="19440" xr:uid="{00000000-0005-0000-0000-0000F82B0000}"/>
    <cellStyle name="Normal 170" xfId="4899" xr:uid="{00000000-0005-0000-0000-0000F92B0000}"/>
    <cellStyle name="Normal 171" xfId="4900" xr:uid="{00000000-0005-0000-0000-0000FA2B0000}"/>
    <cellStyle name="Normal 172" xfId="4901" xr:uid="{00000000-0005-0000-0000-0000FB2B0000}"/>
    <cellStyle name="Normal 173" xfId="4902" xr:uid="{00000000-0005-0000-0000-0000FC2B0000}"/>
    <cellStyle name="Normal 174" xfId="4903" xr:uid="{00000000-0005-0000-0000-0000FD2B0000}"/>
    <cellStyle name="Normal 175" xfId="4904" xr:uid="{00000000-0005-0000-0000-0000FE2B0000}"/>
    <cellStyle name="Normal 176" xfId="4905" xr:uid="{00000000-0005-0000-0000-0000FF2B0000}"/>
    <cellStyle name="Normal 177" xfId="4906" xr:uid="{00000000-0005-0000-0000-0000002C0000}"/>
    <cellStyle name="Normal 178" xfId="4907" xr:uid="{00000000-0005-0000-0000-0000012C0000}"/>
    <cellStyle name="Normal 179" xfId="4908" xr:uid="{00000000-0005-0000-0000-0000022C0000}"/>
    <cellStyle name="Normal 18" xfId="2463" xr:uid="{00000000-0005-0000-0000-0000032C0000}"/>
    <cellStyle name="Normal 18 2" xfId="7383" xr:uid="{00000000-0005-0000-0000-0000042C0000}"/>
    <cellStyle name="Normal 18 2 2" xfId="7384" xr:uid="{00000000-0005-0000-0000-0000052C0000}"/>
    <cellStyle name="Normal 18 2 2 2" xfId="12185" xr:uid="{00000000-0005-0000-0000-0000062C0000}"/>
    <cellStyle name="Normal 18 2 3" xfId="12186" xr:uid="{00000000-0005-0000-0000-0000072C0000}"/>
    <cellStyle name="Normal 18 3" xfId="7385" xr:uid="{00000000-0005-0000-0000-0000082C0000}"/>
    <cellStyle name="Normal 18 3 2" xfId="7386" xr:uid="{00000000-0005-0000-0000-0000092C0000}"/>
    <cellStyle name="Normal 18 3 3" xfId="19441" xr:uid="{00000000-0005-0000-0000-00000A2C0000}"/>
    <cellStyle name="Normal 18 4" xfId="7387" xr:uid="{00000000-0005-0000-0000-00000B2C0000}"/>
    <cellStyle name="Normal 18 4 2" xfId="12187" xr:uid="{00000000-0005-0000-0000-00000C2C0000}"/>
    <cellStyle name="Normal 18 5" xfId="7388" xr:uid="{00000000-0005-0000-0000-00000D2C0000}"/>
    <cellStyle name="Normal 18 5 2" xfId="12188" xr:uid="{00000000-0005-0000-0000-00000E2C0000}"/>
    <cellStyle name="Normal 18 6" xfId="19442" xr:uid="{00000000-0005-0000-0000-00000F2C0000}"/>
    <cellStyle name="Normal 18 7" xfId="19443" xr:uid="{00000000-0005-0000-0000-0000102C0000}"/>
    <cellStyle name="Normal 180" xfId="4909" xr:uid="{00000000-0005-0000-0000-0000112C0000}"/>
    <cellStyle name="Normal 181" xfId="4910" xr:uid="{00000000-0005-0000-0000-0000122C0000}"/>
    <cellStyle name="Normal 182" xfId="4911" xr:uid="{00000000-0005-0000-0000-0000132C0000}"/>
    <cellStyle name="Normal 183" xfId="4912" xr:uid="{00000000-0005-0000-0000-0000142C0000}"/>
    <cellStyle name="Normal 184" xfId="4913" xr:uid="{00000000-0005-0000-0000-0000152C0000}"/>
    <cellStyle name="Normal 185" xfId="4914" xr:uid="{00000000-0005-0000-0000-0000162C0000}"/>
    <cellStyle name="Normal 186" xfId="4915" xr:uid="{00000000-0005-0000-0000-0000172C0000}"/>
    <cellStyle name="Normal 187" xfId="4916" xr:uid="{00000000-0005-0000-0000-0000182C0000}"/>
    <cellStyle name="Normal 188" xfId="4917" xr:uid="{00000000-0005-0000-0000-0000192C0000}"/>
    <cellStyle name="Normal 189" xfId="4918" xr:uid="{00000000-0005-0000-0000-00001A2C0000}"/>
    <cellStyle name="Normal 19" xfId="2469" xr:uid="{00000000-0005-0000-0000-00001B2C0000}"/>
    <cellStyle name="Normal 19 2" xfId="2473" xr:uid="{00000000-0005-0000-0000-00001C2C0000}"/>
    <cellStyle name="Normal 19 2 2" xfId="7389" xr:uid="{00000000-0005-0000-0000-00001D2C0000}"/>
    <cellStyle name="Normal 19 2 3" xfId="19444" xr:uid="{00000000-0005-0000-0000-00001E2C0000}"/>
    <cellStyle name="Normal 19 3" xfId="7390" xr:uid="{00000000-0005-0000-0000-00001F2C0000}"/>
    <cellStyle name="Normal 19 4" xfId="12189" xr:uid="{00000000-0005-0000-0000-0000202C0000}"/>
    <cellStyle name="Normal 190" xfId="4919" xr:uid="{00000000-0005-0000-0000-0000212C0000}"/>
    <cellStyle name="Normal 191" xfId="4920" xr:uid="{00000000-0005-0000-0000-0000222C0000}"/>
    <cellStyle name="Normal 192" xfId="4921" xr:uid="{00000000-0005-0000-0000-0000232C0000}"/>
    <cellStyle name="Normal 193" xfId="4922" xr:uid="{00000000-0005-0000-0000-0000242C0000}"/>
    <cellStyle name="Normal 194" xfId="4923" xr:uid="{00000000-0005-0000-0000-0000252C0000}"/>
    <cellStyle name="Normal 195" xfId="4924" xr:uid="{00000000-0005-0000-0000-0000262C0000}"/>
    <cellStyle name="Normal 196" xfId="4925" xr:uid="{00000000-0005-0000-0000-0000272C0000}"/>
    <cellStyle name="Normal 197" xfId="4926" xr:uid="{00000000-0005-0000-0000-0000282C0000}"/>
    <cellStyle name="Normal 198" xfId="4927" xr:uid="{00000000-0005-0000-0000-0000292C0000}"/>
    <cellStyle name="Normal 199" xfId="4928" xr:uid="{00000000-0005-0000-0000-00002A2C0000}"/>
    <cellStyle name="Normal 2" xfId="2425" xr:uid="{00000000-0005-0000-0000-00002B2C0000}"/>
    <cellStyle name="Normal 2 10" xfId="4929" xr:uid="{00000000-0005-0000-0000-00002C2C0000}"/>
    <cellStyle name="Normal 2 10 2" xfId="12190" xr:uid="{00000000-0005-0000-0000-00002D2C0000}"/>
    <cellStyle name="Normal 2 10 2 2" xfId="12191" xr:uid="{00000000-0005-0000-0000-00002E2C0000}"/>
    <cellStyle name="Normal 2 10 3" xfId="12192" xr:uid="{00000000-0005-0000-0000-00002F2C0000}"/>
    <cellStyle name="Normal 2 11" xfId="4930" xr:uid="{00000000-0005-0000-0000-0000302C0000}"/>
    <cellStyle name="Normal 2 11 2" xfId="12193" xr:uid="{00000000-0005-0000-0000-0000312C0000}"/>
    <cellStyle name="Normal 2 11 2 2" xfId="12194" xr:uid="{00000000-0005-0000-0000-0000322C0000}"/>
    <cellStyle name="Normal 2 11 3" xfId="12195" xr:uid="{00000000-0005-0000-0000-0000332C0000}"/>
    <cellStyle name="Normal 2 12" xfId="7391" xr:uid="{00000000-0005-0000-0000-0000342C0000}"/>
    <cellStyle name="Normal 2 12 2" xfId="12196" xr:uid="{00000000-0005-0000-0000-0000352C0000}"/>
    <cellStyle name="Normal 2 12 2 2" xfId="12197" xr:uid="{00000000-0005-0000-0000-0000362C0000}"/>
    <cellStyle name="Normal 2 12 3" xfId="12198" xr:uid="{00000000-0005-0000-0000-0000372C0000}"/>
    <cellStyle name="Normal 2 13" xfId="7392" xr:uid="{00000000-0005-0000-0000-0000382C0000}"/>
    <cellStyle name="Normal 2 13 2" xfId="12199" xr:uid="{00000000-0005-0000-0000-0000392C0000}"/>
    <cellStyle name="Normal 2 13 2 2" xfId="12200" xr:uid="{00000000-0005-0000-0000-00003A2C0000}"/>
    <cellStyle name="Normal 2 13 3" xfId="12201" xr:uid="{00000000-0005-0000-0000-00003B2C0000}"/>
    <cellStyle name="Normal 2 13 4" xfId="12202" xr:uid="{00000000-0005-0000-0000-00003C2C0000}"/>
    <cellStyle name="Normal 2 14" xfId="7393" xr:uid="{00000000-0005-0000-0000-00003D2C0000}"/>
    <cellStyle name="Normal 2 14 2" xfId="12203" xr:uid="{00000000-0005-0000-0000-00003E2C0000}"/>
    <cellStyle name="Normal 2 14 2 2" xfId="12204" xr:uid="{00000000-0005-0000-0000-00003F2C0000}"/>
    <cellStyle name="Normal 2 14 2 2 2" xfId="12205" xr:uid="{00000000-0005-0000-0000-0000402C0000}"/>
    <cellStyle name="Normal 2 14 2 2 2 2" xfId="12206" xr:uid="{00000000-0005-0000-0000-0000412C0000}"/>
    <cellStyle name="Normal 2 14 2 2 2 2 2" xfId="12207" xr:uid="{00000000-0005-0000-0000-0000422C0000}"/>
    <cellStyle name="Normal 2 14 2 2 2 2 2 2" xfId="12208" xr:uid="{00000000-0005-0000-0000-0000432C0000}"/>
    <cellStyle name="Normal 2 14 2 2 2 2 2 2 2" xfId="12209" xr:uid="{00000000-0005-0000-0000-0000442C0000}"/>
    <cellStyle name="Normal 2 14 2 2 2 2 2 3" xfId="12210" xr:uid="{00000000-0005-0000-0000-0000452C0000}"/>
    <cellStyle name="Normal 2 14 2 2 2 2 3" xfId="12211" xr:uid="{00000000-0005-0000-0000-0000462C0000}"/>
    <cellStyle name="Normal 2 14 2 2 2 2 3 2" xfId="12212" xr:uid="{00000000-0005-0000-0000-0000472C0000}"/>
    <cellStyle name="Normal 2 14 2 2 2 2 4" xfId="12213" xr:uid="{00000000-0005-0000-0000-0000482C0000}"/>
    <cellStyle name="Normal 2 14 2 2 2 3" xfId="12214" xr:uid="{00000000-0005-0000-0000-0000492C0000}"/>
    <cellStyle name="Normal 2 14 2 2 2 3 2" xfId="12215" xr:uid="{00000000-0005-0000-0000-00004A2C0000}"/>
    <cellStyle name="Normal 2 14 2 2 2 3 2 2" xfId="12216" xr:uid="{00000000-0005-0000-0000-00004B2C0000}"/>
    <cellStyle name="Normal 2 14 2 2 2 3 2 2 2" xfId="12217" xr:uid="{00000000-0005-0000-0000-00004C2C0000}"/>
    <cellStyle name="Normal 2 14 2 2 2 3 2 3" xfId="12218" xr:uid="{00000000-0005-0000-0000-00004D2C0000}"/>
    <cellStyle name="Normal 2 14 2 2 2 3 3" xfId="12219" xr:uid="{00000000-0005-0000-0000-00004E2C0000}"/>
    <cellStyle name="Normal 2 14 2 2 2 3 3 2" xfId="12220" xr:uid="{00000000-0005-0000-0000-00004F2C0000}"/>
    <cellStyle name="Normal 2 14 2 2 2 3 4" xfId="12221" xr:uid="{00000000-0005-0000-0000-0000502C0000}"/>
    <cellStyle name="Normal 2 14 2 2 2 4" xfId="12222" xr:uid="{00000000-0005-0000-0000-0000512C0000}"/>
    <cellStyle name="Normal 2 14 2 2 2 4 2" xfId="12223" xr:uid="{00000000-0005-0000-0000-0000522C0000}"/>
    <cellStyle name="Normal 2 14 2 2 2 4 2 2" xfId="12224" xr:uid="{00000000-0005-0000-0000-0000532C0000}"/>
    <cellStyle name="Normal 2 14 2 2 2 4 3" xfId="12225" xr:uid="{00000000-0005-0000-0000-0000542C0000}"/>
    <cellStyle name="Normal 2 14 2 2 2 5" xfId="12226" xr:uid="{00000000-0005-0000-0000-0000552C0000}"/>
    <cellStyle name="Normal 2 14 2 2 2 5 2" xfId="12227" xr:uid="{00000000-0005-0000-0000-0000562C0000}"/>
    <cellStyle name="Normal 2 14 2 2 2 6" xfId="12228" xr:uid="{00000000-0005-0000-0000-0000572C0000}"/>
    <cellStyle name="Normal 2 14 2 2 3" xfId="12229" xr:uid="{00000000-0005-0000-0000-0000582C0000}"/>
    <cellStyle name="Normal 2 14 2 2 3 2" xfId="12230" xr:uid="{00000000-0005-0000-0000-0000592C0000}"/>
    <cellStyle name="Normal 2 14 2 2 3 2 2" xfId="12231" xr:uid="{00000000-0005-0000-0000-00005A2C0000}"/>
    <cellStyle name="Normal 2 14 2 2 3 2 2 2" xfId="12232" xr:uid="{00000000-0005-0000-0000-00005B2C0000}"/>
    <cellStyle name="Normal 2 14 2 2 3 2 3" xfId="12233" xr:uid="{00000000-0005-0000-0000-00005C2C0000}"/>
    <cellStyle name="Normal 2 14 2 2 3 3" xfId="12234" xr:uid="{00000000-0005-0000-0000-00005D2C0000}"/>
    <cellStyle name="Normal 2 14 2 2 3 3 2" xfId="12235" xr:uid="{00000000-0005-0000-0000-00005E2C0000}"/>
    <cellStyle name="Normal 2 14 2 2 3 4" xfId="12236" xr:uid="{00000000-0005-0000-0000-00005F2C0000}"/>
    <cellStyle name="Normal 2 14 2 2 4" xfId="12237" xr:uid="{00000000-0005-0000-0000-0000602C0000}"/>
    <cellStyle name="Normal 2 14 2 2 4 2" xfId="12238" xr:uid="{00000000-0005-0000-0000-0000612C0000}"/>
    <cellStyle name="Normal 2 14 2 2 4 2 2" xfId="12239" xr:uid="{00000000-0005-0000-0000-0000622C0000}"/>
    <cellStyle name="Normal 2 14 2 2 4 2 2 2" xfId="12240" xr:uid="{00000000-0005-0000-0000-0000632C0000}"/>
    <cellStyle name="Normal 2 14 2 2 4 2 3" xfId="12241" xr:uid="{00000000-0005-0000-0000-0000642C0000}"/>
    <cellStyle name="Normal 2 14 2 2 4 3" xfId="12242" xr:uid="{00000000-0005-0000-0000-0000652C0000}"/>
    <cellStyle name="Normal 2 14 2 2 4 3 2" xfId="12243" xr:uid="{00000000-0005-0000-0000-0000662C0000}"/>
    <cellStyle name="Normal 2 14 2 2 4 4" xfId="12244" xr:uid="{00000000-0005-0000-0000-0000672C0000}"/>
    <cellStyle name="Normal 2 14 2 2 5" xfId="12245" xr:uid="{00000000-0005-0000-0000-0000682C0000}"/>
    <cellStyle name="Normal 2 14 2 2 5 2" xfId="12246" xr:uid="{00000000-0005-0000-0000-0000692C0000}"/>
    <cellStyle name="Normal 2 14 2 2 5 2 2" xfId="12247" xr:uid="{00000000-0005-0000-0000-00006A2C0000}"/>
    <cellStyle name="Normal 2 14 2 2 5 3" xfId="12248" xr:uid="{00000000-0005-0000-0000-00006B2C0000}"/>
    <cellStyle name="Normal 2 14 2 2 6" xfId="12249" xr:uid="{00000000-0005-0000-0000-00006C2C0000}"/>
    <cellStyle name="Normal 2 14 2 2 6 2" xfId="12250" xr:uid="{00000000-0005-0000-0000-00006D2C0000}"/>
    <cellStyle name="Normal 2 14 2 2 7" xfId="12251" xr:uid="{00000000-0005-0000-0000-00006E2C0000}"/>
    <cellStyle name="Normal 2 14 3" xfId="12252" xr:uid="{00000000-0005-0000-0000-00006F2C0000}"/>
    <cellStyle name="Normal 2 14 3 2" xfId="12253" xr:uid="{00000000-0005-0000-0000-0000702C0000}"/>
    <cellStyle name="Normal 2 14 3 2 2" xfId="12254" xr:uid="{00000000-0005-0000-0000-0000712C0000}"/>
    <cellStyle name="Normal 2 14 3 2 2 2" xfId="12255" xr:uid="{00000000-0005-0000-0000-0000722C0000}"/>
    <cellStyle name="Normal 2 14 3 2 2 2 2" xfId="12256" xr:uid="{00000000-0005-0000-0000-0000732C0000}"/>
    <cellStyle name="Normal 2 14 3 2 2 2 2 2" xfId="12257" xr:uid="{00000000-0005-0000-0000-0000742C0000}"/>
    <cellStyle name="Normal 2 14 3 2 2 2 3" xfId="12258" xr:uid="{00000000-0005-0000-0000-0000752C0000}"/>
    <cellStyle name="Normal 2 14 3 2 2 3" xfId="12259" xr:uid="{00000000-0005-0000-0000-0000762C0000}"/>
    <cellStyle name="Normal 2 14 3 2 2 3 2" xfId="12260" xr:uid="{00000000-0005-0000-0000-0000772C0000}"/>
    <cellStyle name="Normal 2 14 3 2 2 4" xfId="12261" xr:uid="{00000000-0005-0000-0000-0000782C0000}"/>
    <cellStyle name="Normal 2 14 3 2 3" xfId="12262" xr:uid="{00000000-0005-0000-0000-0000792C0000}"/>
    <cellStyle name="Normal 2 14 3 2 3 2" xfId="12263" xr:uid="{00000000-0005-0000-0000-00007A2C0000}"/>
    <cellStyle name="Normal 2 14 3 2 3 2 2" xfId="12264" xr:uid="{00000000-0005-0000-0000-00007B2C0000}"/>
    <cellStyle name="Normal 2 14 3 2 3 2 2 2" xfId="12265" xr:uid="{00000000-0005-0000-0000-00007C2C0000}"/>
    <cellStyle name="Normal 2 14 3 2 3 2 3" xfId="12266" xr:uid="{00000000-0005-0000-0000-00007D2C0000}"/>
    <cellStyle name="Normal 2 14 3 2 3 3" xfId="12267" xr:uid="{00000000-0005-0000-0000-00007E2C0000}"/>
    <cellStyle name="Normal 2 14 3 2 3 3 2" xfId="12268" xr:uid="{00000000-0005-0000-0000-00007F2C0000}"/>
    <cellStyle name="Normal 2 14 3 2 3 4" xfId="12269" xr:uid="{00000000-0005-0000-0000-0000802C0000}"/>
    <cellStyle name="Normal 2 14 3 2 4" xfId="12270" xr:uid="{00000000-0005-0000-0000-0000812C0000}"/>
    <cellStyle name="Normal 2 14 3 2 4 2" xfId="12271" xr:uid="{00000000-0005-0000-0000-0000822C0000}"/>
    <cellStyle name="Normal 2 14 3 2 4 2 2" xfId="12272" xr:uid="{00000000-0005-0000-0000-0000832C0000}"/>
    <cellStyle name="Normal 2 14 3 2 4 3" xfId="12273" xr:uid="{00000000-0005-0000-0000-0000842C0000}"/>
    <cellStyle name="Normal 2 14 3 2 5" xfId="12274" xr:uid="{00000000-0005-0000-0000-0000852C0000}"/>
    <cellStyle name="Normal 2 14 3 2 5 2" xfId="12275" xr:uid="{00000000-0005-0000-0000-0000862C0000}"/>
    <cellStyle name="Normal 2 14 3 2 6" xfId="12276" xr:uid="{00000000-0005-0000-0000-0000872C0000}"/>
    <cellStyle name="Normal 2 14 3 3" xfId="12277" xr:uid="{00000000-0005-0000-0000-0000882C0000}"/>
    <cellStyle name="Normal 2 14 3 3 2" xfId="12278" xr:uid="{00000000-0005-0000-0000-0000892C0000}"/>
    <cellStyle name="Normal 2 14 3 3 2 2" xfId="12279" xr:uid="{00000000-0005-0000-0000-00008A2C0000}"/>
    <cellStyle name="Normal 2 14 3 3 2 2 2" xfId="12280" xr:uid="{00000000-0005-0000-0000-00008B2C0000}"/>
    <cellStyle name="Normal 2 14 3 3 2 3" xfId="12281" xr:uid="{00000000-0005-0000-0000-00008C2C0000}"/>
    <cellStyle name="Normal 2 14 3 3 3" xfId="12282" xr:uid="{00000000-0005-0000-0000-00008D2C0000}"/>
    <cellStyle name="Normal 2 14 3 3 3 2" xfId="12283" xr:uid="{00000000-0005-0000-0000-00008E2C0000}"/>
    <cellStyle name="Normal 2 14 3 3 4" xfId="12284" xr:uid="{00000000-0005-0000-0000-00008F2C0000}"/>
    <cellStyle name="Normal 2 14 3 4" xfId="12285" xr:uid="{00000000-0005-0000-0000-0000902C0000}"/>
    <cellStyle name="Normal 2 14 3 4 2" xfId="12286" xr:uid="{00000000-0005-0000-0000-0000912C0000}"/>
    <cellStyle name="Normal 2 14 3 4 2 2" xfId="12287" xr:uid="{00000000-0005-0000-0000-0000922C0000}"/>
    <cellStyle name="Normal 2 14 3 4 2 2 2" xfId="12288" xr:uid="{00000000-0005-0000-0000-0000932C0000}"/>
    <cellStyle name="Normal 2 14 3 4 2 3" xfId="12289" xr:uid="{00000000-0005-0000-0000-0000942C0000}"/>
    <cellStyle name="Normal 2 14 3 4 3" xfId="12290" xr:uid="{00000000-0005-0000-0000-0000952C0000}"/>
    <cellStyle name="Normal 2 14 3 4 3 2" xfId="12291" xr:uid="{00000000-0005-0000-0000-0000962C0000}"/>
    <cellStyle name="Normal 2 14 3 4 4" xfId="12292" xr:uid="{00000000-0005-0000-0000-0000972C0000}"/>
    <cellStyle name="Normal 2 14 3 5" xfId="12293" xr:uid="{00000000-0005-0000-0000-0000982C0000}"/>
    <cellStyle name="Normal 2 14 3 5 2" xfId="12294" xr:uid="{00000000-0005-0000-0000-0000992C0000}"/>
    <cellStyle name="Normal 2 14 3 5 2 2" xfId="12295" xr:uid="{00000000-0005-0000-0000-00009A2C0000}"/>
    <cellStyle name="Normal 2 14 3 5 3" xfId="12296" xr:uid="{00000000-0005-0000-0000-00009B2C0000}"/>
    <cellStyle name="Normal 2 14 3 6" xfId="12297" xr:uid="{00000000-0005-0000-0000-00009C2C0000}"/>
    <cellStyle name="Normal 2 14 3 6 2" xfId="12298" xr:uid="{00000000-0005-0000-0000-00009D2C0000}"/>
    <cellStyle name="Normal 2 14 3 7" xfId="12299" xr:uid="{00000000-0005-0000-0000-00009E2C0000}"/>
    <cellStyle name="Normal 2 14 4" xfId="12300" xr:uid="{00000000-0005-0000-0000-00009F2C0000}"/>
    <cellStyle name="Normal 2 14 4 2" xfId="12301" xr:uid="{00000000-0005-0000-0000-0000A02C0000}"/>
    <cellStyle name="Normal 2 14 4 2 2" xfId="12302" xr:uid="{00000000-0005-0000-0000-0000A12C0000}"/>
    <cellStyle name="Normal 2 14 4 2 2 2" xfId="12303" xr:uid="{00000000-0005-0000-0000-0000A22C0000}"/>
    <cellStyle name="Normal 2 14 4 2 2 2 2" xfId="12304" xr:uid="{00000000-0005-0000-0000-0000A32C0000}"/>
    <cellStyle name="Normal 2 14 4 2 2 3" xfId="12305" xr:uid="{00000000-0005-0000-0000-0000A42C0000}"/>
    <cellStyle name="Normal 2 14 4 2 3" xfId="12306" xr:uid="{00000000-0005-0000-0000-0000A52C0000}"/>
    <cellStyle name="Normal 2 14 4 2 3 2" xfId="12307" xr:uid="{00000000-0005-0000-0000-0000A62C0000}"/>
    <cellStyle name="Normal 2 14 4 2 4" xfId="12308" xr:uid="{00000000-0005-0000-0000-0000A72C0000}"/>
    <cellStyle name="Normal 2 14 4 3" xfId="12309" xr:uid="{00000000-0005-0000-0000-0000A82C0000}"/>
    <cellStyle name="Normal 2 14 4 3 2" xfId="12310" xr:uid="{00000000-0005-0000-0000-0000A92C0000}"/>
    <cellStyle name="Normal 2 14 4 3 2 2" xfId="12311" xr:uid="{00000000-0005-0000-0000-0000AA2C0000}"/>
    <cellStyle name="Normal 2 14 4 3 2 2 2" xfId="12312" xr:uid="{00000000-0005-0000-0000-0000AB2C0000}"/>
    <cellStyle name="Normal 2 14 4 3 2 3" xfId="12313" xr:uid="{00000000-0005-0000-0000-0000AC2C0000}"/>
    <cellStyle name="Normal 2 14 4 3 3" xfId="12314" xr:uid="{00000000-0005-0000-0000-0000AD2C0000}"/>
    <cellStyle name="Normal 2 14 4 3 3 2" xfId="12315" xr:uid="{00000000-0005-0000-0000-0000AE2C0000}"/>
    <cellStyle name="Normal 2 14 4 3 4" xfId="12316" xr:uid="{00000000-0005-0000-0000-0000AF2C0000}"/>
    <cellStyle name="Normal 2 14 4 4" xfId="12317" xr:uid="{00000000-0005-0000-0000-0000B02C0000}"/>
    <cellStyle name="Normal 2 14 4 4 2" xfId="12318" xr:uid="{00000000-0005-0000-0000-0000B12C0000}"/>
    <cellStyle name="Normal 2 14 4 4 2 2" xfId="12319" xr:uid="{00000000-0005-0000-0000-0000B22C0000}"/>
    <cellStyle name="Normal 2 14 4 4 3" xfId="12320" xr:uid="{00000000-0005-0000-0000-0000B32C0000}"/>
    <cellStyle name="Normal 2 14 4 5" xfId="12321" xr:uid="{00000000-0005-0000-0000-0000B42C0000}"/>
    <cellStyle name="Normal 2 14 4 5 2" xfId="12322" xr:uid="{00000000-0005-0000-0000-0000B52C0000}"/>
    <cellStyle name="Normal 2 14 4 6" xfId="12323" xr:uid="{00000000-0005-0000-0000-0000B62C0000}"/>
    <cellStyle name="Normal 2 14 5" xfId="12324" xr:uid="{00000000-0005-0000-0000-0000B72C0000}"/>
    <cellStyle name="Normal 2 14 5 2" xfId="12325" xr:uid="{00000000-0005-0000-0000-0000B82C0000}"/>
    <cellStyle name="Normal 2 14 5 2 2" xfId="12326" xr:uid="{00000000-0005-0000-0000-0000B92C0000}"/>
    <cellStyle name="Normal 2 14 5 2 2 2" xfId="12327" xr:uid="{00000000-0005-0000-0000-0000BA2C0000}"/>
    <cellStyle name="Normal 2 14 5 2 3" xfId="12328" xr:uid="{00000000-0005-0000-0000-0000BB2C0000}"/>
    <cellStyle name="Normal 2 14 5 3" xfId="12329" xr:uid="{00000000-0005-0000-0000-0000BC2C0000}"/>
    <cellStyle name="Normal 2 14 5 3 2" xfId="12330" xr:uid="{00000000-0005-0000-0000-0000BD2C0000}"/>
    <cellStyle name="Normal 2 14 5 4" xfId="12331" xr:uid="{00000000-0005-0000-0000-0000BE2C0000}"/>
    <cellStyle name="Normal 2 14 6" xfId="12332" xr:uid="{00000000-0005-0000-0000-0000BF2C0000}"/>
    <cellStyle name="Normal 2 14 6 2" xfId="12333" xr:uid="{00000000-0005-0000-0000-0000C02C0000}"/>
    <cellStyle name="Normal 2 14 6 2 2" xfId="12334" xr:uid="{00000000-0005-0000-0000-0000C12C0000}"/>
    <cellStyle name="Normal 2 14 6 2 2 2" xfId="12335" xr:uid="{00000000-0005-0000-0000-0000C22C0000}"/>
    <cellStyle name="Normal 2 14 6 2 3" xfId="12336" xr:uid="{00000000-0005-0000-0000-0000C32C0000}"/>
    <cellStyle name="Normal 2 14 6 3" xfId="12337" xr:uid="{00000000-0005-0000-0000-0000C42C0000}"/>
    <cellStyle name="Normal 2 14 6 3 2" xfId="12338" xr:uid="{00000000-0005-0000-0000-0000C52C0000}"/>
    <cellStyle name="Normal 2 14 6 4" xfId="12339" xr:uid="{00000000-0005-0000-0000-0000C62C0000}"/>
    <cellStyle name="Normal 2 14 7" xfId="12340" xr:uid="{00000000-0005-0000-0000-0000C72C0000}"/>
    <cellStyle name="Normal 2 14 7 2" xfId="12341" xr:uid="{00000000-0005-0000-0000-0000C82C0000}"/>
    <cellStyle name="Normal 2 14 7 2 2" xfId="12342" xr:uid="{00000000-0005-0000-0000-0000C92C0000}"/>
    <cellStyle name="Normal 2 14 7 3" xfId="12343" xr:uid="{00000000-0005-0000-0000-0000CA2C0000}"/>
    <cellStyle name="Normal 2 14 8" xfId="12344" xr:uid="{00000000-0005-0000-0000-0000CB2C0000}"/>
    <cellStyle name="Normal 2 14 8 2" xfId="12345" xr:uid="{00000000-0005-0000-0000-0000CC2C0000}"/>
    <cellStyle name="Normal 2 15" xfId="7394" xr:uid="{00000000-0005-0000-0000-0000CD2C0000}"/>
    <cellStyle name="Normal 2 15 2" xfId="12346" xr:uid="{00000000-0005-0000-0000-0000CE2C0000}"/>
    <cellStyle name="Normal 2 16" xfId="7395" xr:uid="{00000000-0005-0000-0000-0000CF2C0000}"/>
    <cellStyle name="Normal 2 17" xfId="7396" xr:uid="{00000000-0005-0000-0000-0000D02C0000}"/>
    <cellStyle name="Normal 2 18" xfId="7397" xr:uid="{00000000-0005-0000-0000-0000D12C0000}"/>
    <cellStyle name="Normal 2 19" xfId="7398" xr:uid="{00000000-0005-0000-0000-0000D22C0000}"/>
    <cellStyle name="Normal 2 2" xfId="2489" xr:uid="{00000000-0005-0000-0000-0000D32C0000}"/>
    <cellStyle name="Normal 2 2 10" xfId="12347" xr:uid="{00000000-0005-0000-0000-0000D42C0000}"/>
    <cellStyle name="Normal 2 2 10 2" xfId="19476" xr:uid="{00000000-0005-0000-0000-0000D52C0000}"/>
    <cellStyle name="Normal 2 2 2" xfId="4931" xr:uid="{00000000-0005-0000-0000-0000D62C0000}"/>
    <cellStyle name="Normal 2 2 2 2" xfId="12348" xr:uid="{00000000-0005-0000-0000-0000D72C0000}"/>
    <cellStyle name="Normal 2 2 2 2 2" xfId="12349" xr:uid="{00000000-0005-0000-0000-0000D82C0000}"/>
    <cellStyle name="Normal 2 2 2 2 3" xfId="12350" xr:uid="{00000000-0005-0000-0000-0000D92C0000}"/>
    <cellStyle name="Normal 2 2 2 3" xfId="12351" xr:uid="{00000000-0005-0000-0000-0000DA2C0000}"/>
    <cellStyle name="Normal 2 2 2 4" xfId="12352" xr:uid="{00000000-0005-0000-0000-0000DB2C0000}"/>
    <cellStyle name="Normal 2 2 2 5" xfId="12353" xr:uid="{00000000-0005-0000-0000-0000DC2C0000}"/>
    <cellStyle name="Normal 2 2 3" xfId="4932" xr:uid="{00000000-0005-0000-0000-0000DD2C0000}"/>
    <cellStyle name="Normal 2 2 3 2" xfId="12354" xr:uid="{00000000-0005-0000-0000-0000DE2C0000}"/>
    <cellStyle name="Normal 2 2 3 2 2" xfId="12355" xr:uid="{00000000-0005-0000-0000-0000DF2C0000}"/>
    <cellStyle name="Normal 2 2 3 2 2 2" xfId="12356" xr:uid="{00000000-0005-0000-0000-0000E02C0000}"/>
    <cellStyle name="Normal 2 2 3 2 2 2 2" xfId="12357" xr:uid="{00000000-0005-0000-0000-0000E12C0000}"/>
    <cellStyle name="Normal 2 2 3 2 2 2 2 2" xfId="12358" xr:uid="{00000000-0005-0000-0000-0000E22C0000}"/>
    <cellStyle name="Normal 2 2 3 2 2 2 2 2 2" xfId="12359" xr:uid="{00000000-0005-0000-0000-0000E32C0000}"/>
    <cellStyle name="Normal 2 2 3 2 2 2 2 3" xfId="12360" xr:uid="{00000000-0005-0000-0000-0000E42C0000}"/>
    <cellStyle name="Normal 2 2 3 2 2 2 3" xfId="12361" xr:uid="{00000000-0005-0000-0000-0000E52C0000}"/>
    <cellStyle name="Normal 2 2 3 2 2 2 3 2" xfId="12362" xr:uid="{00000000-0005-0000-0000-0000E62C0000}"/>
    <cellStyle name="Normal 2 2 3 2 2 2 4" xfId="12363" xr:uid="{00000000-0005-0000-0000-0000E72C0000}"/>
    <cellStyle name="Normal 2 2 3 2 2 3" xfId="12364" xr:uid="{00000000-0005-0000-0000-0000E82C0000}"/>
    <cellStyle name="Normal 2 2 3 2 2 3 2" xfId="12365" xr:uid="{00000000-0005-0000-0000-0000E92C0000}"/>
    <cellStyle name="Normal 2 2 3 2 2 3 2 2" xfId="12366" xr:uid="{00000000-0005-0000-0000-0000EA2C0000}"/>
    <cellStyle name="Normal 2 2 3 2 2 3 2 2 2" xfId="12367" xr:uid="{00000000-0005-0000-0000-0000EB2C0000}"/>
    <cellStyle name="Normal 2 2 3 2 2 3 2 3" xfId="12368" xr:uid="{00000000-0005-0000-0000-0000EC2C0000}"/>
    <cellStyle name="Normal 2 2 3 2 2 3 3" xfId="12369" xr:uid="{00000000-0005-0000-0000-0000ED2C0000}"/>
    <cellStyle name="Normal 2 2 3 2 2 3 3 2" xfId="12370" xr:uid="{00000000-0005-0000-0000-0000EE2C0000}"/>
    <cellStyle name="Normal 2 2 3 2 2 3 4" xfId="12371" xr:uid="{00000000-0005-0000-0000-0000EF2C0000}"/>
    <cellStyle name="Normal 2 2 3 2 2 4" xfId="12372" xr:uid="{00000000-0005-0000-0000-0000F02C0000}"/>
    <cellStyle name="Normal 2 2 3 2 2 4 2" xfId="12373" xr:uid="{00000000-0005-0000-0000-0000F12C0000}"/>
    <cellStyle name="Normal 2 2 3 2 2 4 2 2" xfId="12374" xr:uid="{00000000-0005-0000-0000-0000F22C0000}"/>
    <cellStyle name="Normal 2 2 3 2 2 4 3" xfId="12375" xr:uid="{00000000-0005-0000-0000-0000F32C0000}"/>
    <cellStyle name="Normal 2 2 3 2 2 5" xfId="12376" xr:uid="{00000000-0005-0000-0000-0000F42C0000}"/>
    <cellStyle name="Normal 2 2 3 2 2 5 2" xfId="12377" xr:uid="{00000000-0005-0000-0000-0000F52C0000}"/>
    <cellStyle name="Normal 2 2 3 2 2 6" xfId="12378" xr:uid="{00000000-0005-0000-0000-0000F62C0000}"/>
    <cellStyle name="Normal 2 2 3 2 3" xfId="12379" xr:uid="{00000000-0005-0000-0000-0000F72C0000}"/>
    <cellStyle name="Normal 2 2 3 2 3 2" xfId="12380" xr:uid="{00000000-0005-0000-0000-0000F82C0000}"/>
    <cellStyle name="Normal 2 2 3 2 3 2 2" xfId="12381" xr:uid="{00000000-0005-0000-0000-0000F92C0000}"/>
    <cellStyle name="Normal 2 2 3 2 3 2 2 2" xfId="12382" xr:uid="{00000000-0005-0000-0000-0000FA2C0000}"/>
    <cellStyle name="Normal 2 2 3 2 3 2 3" xfId="12383" xr:uid="{00000000-0005-0000-0000-0000FB2C0000}"/>
    <cellStyle name="Normal 2 2 3 2 3 3" xfId="12384" xr:uid="{00000000-0005-0000-0000-0000FC2C0000}"/>
    <cellStyle name="Normal 2 2 3 2 3 3 2" xfId="12385" xr:uid="{00000000-0005-0000-0000-0000FD2C0000}"/>
    <cellStyle name="Normal 2 2 3 2 3 4" xfId="12386" xr:uid="{00000000-0005-0000-0000-0000FE2C0000}"/>
    <cellStyle name="Normal 2 2 3 2 4" xfId="12387" xr:uid="{00000000-0005-0000-0000-0000FF2C0000}"/>
    <cellStyle name="Normal 2 2 3 2 4 2" xfId="12388" xr:uid="{00000000-0005-0000-0000-0000002D0000}"/>
    <cellStyle name="Normal 2 2 3 2 4 2 2" xfId="12389" xr:uid="{00000000-0005-0000-0000-0000012D0000}"/>
    <cellStyle name="Normal 2 2 3 2 4 2 2 2" xfId="12390" xr:uid="{00000000-0005-0000-0000-0000022D0000}"/>
    <cellStyle name="Normal 2 2 3 2 4 2 3" xfId="12391" xr:uid="{00000000-0005-0000-0000-0000032D0000}"/>
    <cellStyle name="Normal 2 2 3 2 4 3" xfId="12392" xr:uid="{00000000-0005-0000-0000-0000042D0000}"/>
    <cellStyle name="Normal 2 2 3 2 4 3 2" xfId="12393" xr:uid="{00000000-0005-0000-0000-0000052D0000}"/>
    <cellStyle name="Normal 2 2 3 2 4 4" xfId="12394" xr:uid="{00000000-0005-0000-0000-0000062D0000}"/>
    <cellStyle name="Normal 2 2 3 2 5" xfId="12395" xr:uid="{00000000-0005-0000-0000-0000072D0000}"/>
    <cellStyle name="Normal 2 2 3 2 5 2" xfId="12396" xr:uid="{00000000-0005-0000-0000-0000082D0000}"/>
    <cellStyle name="Normal 2 2 3 2 5 2 2" xfId="12397" xr:uid="{00000000-0005-0000-0000-0000092D0000}"/>
    <cellStyle name="Normal 2 2 3 2 5 3" xfId="12398" xr:uid="{00000000-0005-0000-0000-00000A2D0000}"/>
    <cellStyle name="Normal 2 2 3 2 6" xfId="12399" xr:uid="{00000000-0005-0000-0000-00000B2D0000}"/>
    <cellStyle name="Normal 2 2 3 2 6 2" xfId="12400" xr:uid="{00000000-0005-0000-0000-00000C2D0000}"/>
    <cellStyle name="Normal 2 2 3 3" xfId="12401" xr:uid="{00000000-0005-0000-0000-00000D2D0000}"/>
    <cellStyle name="Normal 2 2 3 3 2" xfId="12402" xr:uid="{00000000-0005-0000-0000-00000E2D0000}"/>
    <cellStyle name="Normal 2 2 3 3 2 2" xfId="12403" xr:uid="{00000000-0005-0000-0000-00000F2D0000}"/>
    <cellStyle name="Normal 2 2 3 3 2 2 2" xfId="12404" xr:uid="{00000000-0005-0000-0000-0000102D0000}"/>
    <cellStyle name="Normal 2 2 3 3 2 2 2 2" xfId="12405" xr:uid="{00000000-0005-0000-0000-0000112D0000}"/>
    <cellStyle name="Normal 2 2 3 3 2 2 3" xfId="12406" xr:uid="{00000000-0005-0000-0000-0000122D0000}"/>
    <cellStyle name="Normal 2 2 3 3 2 3" xfId="12407" xr:uid="{00000000-0005-0000-0000-0000132D0000}"/>
    <cellStyle name="Normal 2 2 3 3 2 3 2" xfId="12408" xr:uid="{00000000-0005-0000-0000-0000142D0000}"/>
    <cellStyle name="Normal 2 2 3 3 2 4" xfId="12409" xr:uid="{00000000-0005-0000-0000-0000152D0000}"/>
    <cellStyle name="Normal 2 2 3 3 3" xfId="12410" xr:uid="{00000000-0005-0000-0000-0000162D0000}"/>
    <cellStyle name="Normal 2 2 3 3 3 2" xfId="12411" xr:uid="{00000000-0005-0000-0000-0000172D0000}"/>
    <cellStyle name="Normal 2 2 3 3 3 2 2" xfId="12412" xr:uid="{00000000-0005-0000-0000-0000182D0000}"/>
    <cellStyle name="Normal 2 2 3 3 3 2 2 2" xfId="12413" xr:uid="{00000000-0005-0000-0000-0000192D0000}"/>
    <cellStyle name="Normal 2 2 3 3 3 2 3" xfId="12414" xr:uid="{00000000-0005-0000-0000-00001A2D0000}"/>
    <cellStyle name="Normal 2 2 3 3 3 3" xfId="12415" xr:uid="{00000000-0005-0000-0000-00001B2D0000}"/>
    <cellStyle name="Normal 2 2 3 3 3 3 2" xfId="12416" xr:uid="{00000000-0005-0000-0000-00001C2D0000}"/>
    <cellStyle name="Normal 2 2 3 3 3 4" xfId="12417" xr:uid="{00000000-0005-0000-0000-00001D2D0000}"/>
    <cellStyle name="Normal 2 2 3 3 4" xfId="12418" xr:uid="{00000000-0005-0000-0000-00001E2D0000}"/>
    <cellStyle name="Normal 2 2 3 3 4 2" xfId="12419" xr:uid="{00000000-0005-0000-0000-00001F2D0000}"/>
    <cellStyle name="Normal 2 2 3 3 4 2 2" xfId="12420" xr:uid="{00000000-0005-0000-0000-0000202D0000}"/>
    <cellStyle name="Normal 2 2 3 3 4 3" xfId="12421" xr:uid="{00000000-0005-0000-0000-0000212D0000}"/>
    <cellStyle name="Normal 2 2 3 3 5" xfId="12422" xr:uid="{00000000-0005-0000-0000-0000222D0000}"/>
    <cellStyle name="Normal 2 2 3 3 5 2" xfId="12423" xr:uid="{00000000-0005-0000-0000-0000232D0000}"/>
    <cellStyle name="Normal 2 2 3 4" xfId="12424" xr:uid="{00000000-0005-0000-0000-0000242D0000}"/>
    <cellStyle name="Normal 2 2 3 4 2" xfId="12425" xr:uid="{00000000-0005-0000-0000-0000252D0000}"/>
    <cellStyle name="Normal 2 2 3 4 2 2" xfId="12426" xr:uid="{00000000-0005-0000-0000-0000262D0000}"/>
    <cellStyle name="Normal 2 2 3 4 2 2 2" xfId="12427" xr:uid="{00000000-0005-0000-0000-0000272D0000}"/>
    <cellStyle name="Normal 2 2 3 4 2 3" xfId="12428" xr:uid="{00000000-0005-0000-0000-0000282D0000}"/>
    <cellStyle name="Normal 2 2 3 4 3" xfId="12429" xr:uid="{00000000-0005-0000-0000-0000292D0000}"/>
    <cellStyle name="Normal 2 2 3 4 3 2" xfId="12430" xr:uid="{00000000-0005-0000-0000-00002A2D0000}"/>
    <cellStyle name="Normal 2 2 3 4 4" xfId="12431" xr:uid="{00000000-0005-0000-0000-00002B2D0000}"/>
    <cellStyle name="Normal 2 2 3 5" xfId="12432" xr:uid="{00000000-0005-0000-0000-00002C2D0000}"/>
    <cellStyle name="Normal 2 2 3 5 2" xfId="12433" xr:uid="{00000000-0005-0000-0000-00002D2D0000}"/>
    <cellStyle name="Normal 2 2 3 5 2 2" xfId="12434" xr:uid="{00000000-0005-0000-0000-00002E2D0000}"/>
    <cellStyle name="Normal 2 2 3 5 2 2 2" xfId="12435" xr:uid="{00000000-0005-0000-0000-00002F2D0000}"/>
    <cellStyle name="Normal 2 2 3 5 2 3" xfId="12436" xr:uid="{00000000-0005-0000-0000-0000302D0000}"/>
    <cellStyle name="Normal 2 2 3 5 3" xfId="12437" xr:uid="{00000000-0005-0000-0000-0000312D0000}"/>
    <cellStyle name="Normal 2 2 3 5 3 2" xfId="12438" xr:uid="{00000000-0005-0000-0000-0000322D0000}"/>
    <cellStyle name="Normal 2 2 3 5 4" xfId="12439" xr:uid="{00000000-0005-0000-0000-0000332D0000}"/>
    <cellStyle name="Normal 2 2 3 6" xfId="12440" xr:uid="{00000000-0005-0000-0000-0000342D0000}"/>
    <cellStyle name="Normal 2 2 3 6 2" xfId="12441" xr:uid="{00000000-0005-0000-0000-0000352D0000}"/>
    <cellStyle name="Normal 2 2 3 6 2 2" xfId="12442" xr:uid="{00000000-0005-0000-0000-0000362D0000}"/>
    <cellStyle name="Normal 2 2 3 6 3" xfId="12443" xr:uid="{00000000-0005-0000-0000-0000372D0000}"/>
    <cellStyle name="Normal 2 2 3 7" xfId="12444" xr:uid="{00000000-0005-0000-0000-0000382D0000}"/>
    <cellStyle name="Normal 2 2 3 7 2" xfId="12445" xr:uid="{00000000-0005-0000-0000-0000392D0000}"/>
    <cellStyle name="Normal 2 2 4" xfId="4933" xr:uid="{00000000-0005-0000-0000-00003A2D0000}"/>
    <cellStyle name="Normal 2 2 4 2" xfId="12446" xr:uid="{00000000-0005-0000-0000-00003B2D0000}"/>
    <cellStyle name="Normal 2 2 4 2 2" xfId="12447" xr:uid="{00000000-0005-0000-0000-00003C2D0000}"/>
    <cellStyle name="Normal 2 2 4 2 2 2" xfId="12448" xr:uid="{00000000-0005-0000-0000-00003D2D0000}"/>
    <cellStyle name="Normal 2 2 4 2 2 2 2" xfId="12449" xr:uid="{00000000-0005-0000-0000-00003E2D0000}"/>
    <cellStyle name="Normal 2 2 4 2 2 2 2 2" xfId="12450" xr:uid="{00000000-0005-0000-0000-00003F2D0000}"/>
    <cellStyle name="Normal 2 2 4 2 2 2 2 2 2" xfId="12451" xr:uid="{00000000-0005-0000-0000-0000402D0000}"/>
    <cellStyle name="Normal 2 2 4 2 2 2 2 3" xfId="12452" xr:uid="{00000000-0005-0000-0000-0000412D0000}"/>
    <cellStyle name="Normal 2 2 4 2 2 2 3" xfId="12453" xr:uid="{00000000-0005-0000-0000-0000422D0000}"/>
    <cellStyle name="Normal 2 2 4 2 2 2 3 2" xfId="12454" xr:uid="{00000000-0005-0000-0000-0000432D0000}"/>
    <cellStyle name="Normal 2 2 4 2 2 2 4" xfId="12455" xr:uid="{00000000-0005-0000-0000-0000442D0000}"/>
    <cellStyle name="Normal 2 2 4 2 2 3" xfId="12456" xr:uid="{00000000-0005-0000-0000-0000452D0000}"/>
    <cellStyle name="Normal 2 2 4 2 2 3 2" xfId="12457" xr:uid="{00000000-0005-0000-0000-0000462D0000}"/>
    <cellStyle name="Normal 2 2 4 2 2 3 2 2" xfId="12458" xr:uid="{00000000-0005-0000-0000-0000472D0000}"/>
    <cellStyle name="Normal 2 2 4 2 2 3 2 2 2" xfId="12459" xr:uid="{00000000-0005-0000-0000-0000482D0000}"/>
    <cellStyle name="Normal 2 2 4 2 2 3 2 3" xfId="12460" xr:uid="{00000000-0005-0000-0000-0000492D0000}"/>
    <cellStyle name="Normal 2 2 4 2 2 3 3" xfId="12461" xr:uid="{00000000-0005-0000-0000-00004A2D0000}"/>
    <cellStyle name="Normal 2 2 4 2 2 3 3 2" xfId="12462" xr:uid="{00000000-0005-0000-0000-00004B2D0000}"/>
    <cellStyle name="Normal 2 2 4 2 2 3 4" xfId="12463" xr:uid="{00000000-0005-0000-0000-00004C2D0000}"/>
    <cellStyle name="Normal 2 2 4 2 2 4" xfId="12464" xr:uid="{00000000-0005-0000-0000-00004D2D0000}"/>
    <cellStyle name="Normal 2 2 4 2 2 4 2" xfId="12465" xr:uid="{00000000-0005-0000-0000-00004E2D0000}"/>
    <cellStyle name="Normal 2 2 4 2 2 4 2 2" xfId="12466" xr:uid="{00000000-0005-0000-0000-00004F2D0000}"/>
    <cellStyle name="Normal 2 2 4 2 2 4 3" xfId="12467" xr:uid="{00000000-0005-0000-0000-0000502D0000}"/>
    <cellStyle name="Normal 2 2 4 2 2 5" xfId="12468" xr:uid="{00000000-0005-0000-0000-0000512D0000}"/>
    <cellStyle name="Normal 2 2 4 2 2 5 2" xfId="12469" xr:uid="{00000000-0005-0000-0000-0000522D0000}"/>
    <cellStyle name="Normal 2 2 4 2 2 6" xfId="12470" xr:uid="{00000000-0005-0000-0000-0000532D0000}"/>
    <cellStyle name="Normal 2 2 4 2 3" xfId="12471" xr:uid="{00000000-0005-0000-0000-0000542D0000}"/>
    <cellStyle name="Normal 2 2 4 2 3 2" xfId="12472" xr:uid="{00000000-0005-0000-0000-0000552D0000}"/>
    <cellStyle name="Normal 2 2 4 2 3 2 2" xfId="12473" xr:uid="{00000000-0005-0000-0000-0000562D0000}"/>
    <cellStyle name="Normal 2 2 4 2 3 2 2 2" xfId="12474" xr:uid="{00000000-0005-0000-0000-0000572D0000}"/>
    <cellStyle name="Normal 2 2 4 2 3 2 3" xfId="12475" xr:uid="{00000000-0005-0000-0000-0000582D0000}"/>
    <cellStyle name="Normal 2 2 4 2 3 3" xfId="12476" xr:uid="{00000000-0005-0000-0000-0000592D0000}"/>
    <cellStyle name="Normal 2 2 4 2 3 3 2" xfId="12477" xr:uid="{00000000-0005-0000-0000-00005A2D0000}"/>
    <cellStyle name="Normal 2 2 4 2 3 4" xfId="12478" xr:uid="{00000000-0005-0000-0000-00005B2D0000}"/>
    <cellStyle name="Normal 2 2 4 2 4" xfId="12479" xr:uid="{00000000-0005-0000-0000-00005C2D0000}"/>
    <cellStyle name="Normal 2 2 4 2 4 2" xfId="12480" xr:uid="{00000000-0005-0000-0000-00005D2D0000}"/>
    <cellStyle name="Normal 2 2 4 2 4 2 2" xfId="12481" xr:uid="{00000000-0005-0000-0000-00005E2D0000}"/>
    <cellStyle name="Normal 2 2 4 2 4 2 2 2" xfId="12482" xr:uid="{00000000-0005-0000-0000-00005F2D0000}"/>
    <cellStyle name="Normal 2 2 4 2 4 2 3" xfId="12483" xr:uid="{00000000-0005-0000-0000-0000602D0000}"/>
    <cellStyle name="Normal 2 2 4 2 4 3" xfId="12484" xr:uid="{00000000-0005-0000-0000-0000612D0000}"/>
    <cellStyle name="Normal 2 2 4 2 4 3 2" xfId="12485" xr:uid="{00000000-0005-0000-0000-0000622D0000}"/>
    <cellStyle name="Normal 2 2 4 2 4 4" xfId="12486" xr:uid="{00000000-0005-0000-0000-0000632D0000}"/>
    <cellStyle name="Normal 2 2 4 2 5" xfId="12487" xr:uid="{00000000-0005-0000-0000-0000642D0000}"/>
    <cellStyle name="Normal 2 2 4 2 5 2" xfId="12488" xr:uid="{00000000-0005-0000-0000-0000652D0000}"/>
    <cellStyle name="Normal 2 2 4 2 5 2 2" xfId="12489" xr:uid="{00000000-0005-0000-0000-0000662D0000}"/>
    <cellStyle name="Normal 2 2 4 2 5 3" xfId="12490" xr:uid="{00000000-0005-0000-0000-0000672D0000}"/>
    <cellStyle name="Normal 2 2 4 2 6" xfId="12491" xr:uid="{00000000-0005-0000-0000-0000682D0000}"/>
    <cellStyle name="Normal 2 2 4 2 6 2" xfId="12492" xr:uid="{00000000-0005-0000-0000-0000692D0000}"/>
    <cellStyle name="Normal 2 2 4 2 7" xfId="12493" xr:uid="{00000000-0005-0000-0000-00006A2D0000}"/>
    <cellStyle name="Normal 2 2 4 3" xfId="12494" xr:uid="{00000000-0005-0000-0000-00006B2D0000}"/>
    <cellStyle name="Normal 2 2 4 3 2" xfId="12495" xr:uid="{00000000-0005-0000-0000-00006C2D0000}"/>
    <cellStyle name="Normal 2 2 4 3 2 2" xfId="12496" xr:uid="{00000000-0005-0000-0000-00006D2D0000}"/>
    <cellStyle name="Normal 2 2 4 3 2 2 2" xfId="12497" xr:uid="{00000000-0005-0000-0000-00006E2D0000}"/>
    <cellStyle name="Normal 2 2 4 3 2 2 2 2" xfId="12498" xr:uid="{00000000-0005-0000-0000-00006F2D0000}"/>
    <cellStyle name="Normal 2 2 4 3 2 2 3" xfId="12499" xr:uid="{00000000-0005-0000-0000-0000702D0000}"/>
    <cellStyle name="Normal 2 2 4 3 2 3" xfId="12500" xr:uid="{00000000-0005-0000-0000-0000712D0000}"/>
    <cellStyle name="Normal 2 2 4 3 2 3 2" xfId="12501" xr:uid="{00000000-0005-0000-0000-0000722D0000}"/>
    <cellStyle name="Normal 2 2 4 3 2 4" xfId="12502" xr:uid="{00000000-0005-0000-0000-0000732D0000}"/>
    <cellStyle name="Normal 2 2 4 3 3" xfId="12503" xr:uid="{00000000-0005-0000-0000-0000742D0000}"/>
    <cellStyle name="Normal 2 2 4 3 3 2" xfId="12504" xr:uid="{00000000-0005-0000-0000-0000752D0000}"/>
    <cellStyle name="Normal 2 2 4 3 3 2 2" xfId="12505" xr:uid="{00000000-0005-0000-0000-0000762D0000}"/>
    <cellStyle name="Normal 2 2 4 3 3 2 2 2" xfId="12506" xr:uid="{00000000-0005-0000-0000-0000772D0000}"/>
    <cellStyle name="Normal 2 2 4 3 3 2 3" xfId="12507" xr:uid="{00000000-0005-0000-0000-0000782D0000}"/>
    <cellStyle name="Normal 2 2 4 3 3 3" xfId="12508" xr:uid="{00000000-0005-0000-0000-0000792D0000}"/>
    <cellStyle name="Normal 2 2 4 3 3 3 2" xfId="12509" xr:uid="{00000000-0005-0000-0000-00007A2D0000}"/>
    <cellStyle name="Normal 2 2 4 3 3 4" xfId="12510" xr:uid="{00000000-0005-0000-0000-00007B2D0000}"/>
    <cellStyle name="Normal 2 2 4 3 4" xfId="12511" xr:uid="{00000000-0005-0000-0000-00007C2D0000}"/>
    <cellStyle name="Normal 2 2 4 3 4 2" xfId="12512" xr:uid="{00000000-0005-0000-0000-00007D2D0000}"/>
    <cellStyle name="Normal 2 2 4 3 4 2 2" xfId="12513" xr:uid="{00000000-0005-0000-0000-00007E2D0000}"/>
    <cellStyle name="Normal 2 2 4 3 4 3" xfId="12514" xr:uid="{00000000-0005-0000-0000-00007F2D0000}"/>
    <cellStyle name="Normal 2 2 4 3 5" xfId="12515" xr:uid="{00000000-0005-0000-0000-0000802D0000}"/>
    <cellStyle name="Normal 2 2 4 3 5 2" xfId="12516" xr:uid="{00000000-0005-0000-0000-0000812D0000}"/>
    <cellStyle name="Normal 2 2 4 3 6" xfId="12517" xr:uid="{00000000-0005-0000-0000-0000822D0000}"/>
    <cellStyle name="Normal 2 2 4 4" xfId="12518" xr:uid="{00000000-0005-0000-0000-0000832D0000}"/>
    <cellStyle name="Normal 2 2 4 4 2" xfId="12519" xr:uid="{00000000-0005-0000-0000-0000842D0000}"/>
    <cellStyle name="Normal 2 2 4 4 2 2" xfId="12520" xr:uid="{00000000-0005-0000-0000-0000852D0000}"/>
    <cellStyle name="Normal 2 2 4 4 2 2 2" xfId="12521" xr:uid="{00000000-0005-0000-0000-0000862D0000}"/>
    <cellStyle name="Normal 2 2 4 4 2 3" xfId="12522" xr:uid="{00000000-0005-0000-0000-0000872D0000}"/>
    <cellStyle name="Normal 2 2 4 4 3" xfId="12523" xr:uid="{00000000-0005-0000-0000-0000882D0000}"/>
    <cellStyle name="Normal 2 2 4 4 3 2" xfId="12524" xr:uid="{00000000-0005-0000-0000-0000892D0000}"/>
    <cellStyle name="Normal 2 2 4 4 4" xfId="12525" xr:uid="{00000000-0005-0000-0000-00008A2D0000}"/>
    <cellStyle name="Normal 2 2 4 5" xfId="12526" xr:uid="{00000000-0005-0000-0000-00008B2D0000}"/>
    <cellStyle name="Normal 2 2 4 5 2" xfId="12527" xr:uid="{00000000-0005-0000-0000-00008C2D0000}"/>
    <cellStyle name="Normal 2 2 4 5 2 2" xfId="12528" xr:uid="{00000000-0005-0000-0000-00008D2D0000}"/>
    <cellStyle name="Normal 2 2 4 5 2 2 2" xfId="12529" xr:uid="{00000000-0005-0000-0000-00008E2D0000}"/>
    <cellStyle name="Normal 2 2 4 5 2 3" xfId="12530" xr:uid="{00000000-0005-0000-0000-00008F2D0000}"/>
    <cellStyle name="Normal 2 2 4 5 3" xfId="12531" xr:uid="{00000000-0005-0000-0000-0000902D0000}"/>
    <cellStyle name="Normal 2 2 4 5 3 2" xfId="12532" xr:uid="{00000000-0005-0000-0000-0000912D0000}"/>
    <cellStyle name="Normal 2 2 4 5 4" xfId="12533" xr:uid="{00000000-0005-0000-0000-0000922D0000}"/>
    <cellStyle name="Normal 2 2 4 6" xfId="12534" xr:uid="{00000000-0005-0000-0000-0000932D0000}"/>
    <cellStyle name="Normal 2 2 4 6 2" xfId="12535" xr:uid="{00000000-0005-0000-0000-0000942D0000}"/>
    <cellStyle name="Normal 2 2 4 6 2 2" xfId="12536" xr:uid="{00000000-0005-0000-0000-0000952D0000}"/>
    <cellStyle name="Normal 2 2 4 6 3" xfId="12537" xr:uid="{00000000-0005-0000-0000-0000962D0000}"/>
    <cellStyle name="Normal 2 2 4 7" xfId="12538" xr:uid="{00000000-0005-0000-0000-0000972D0000}"/>
    <cellStyle name="Normal 2 2 4 7 2" xfId="12539" xr:uid="{00000000-0005-0000-0000-0000982D0000}"/>
    <cellStyle name="Normal 2 2 5" xfId="4934" xr:uid="{00000000-0005-0000-0000-0000992D0000}"/>
    <cellStyle name="Normal 2 2 5 2" xfId="12540" xr:uid="{00000000-0005-0000-0000-00009A2D0000}"/>
    <cellStyle name="Normal 2 2 5 2 2" xfId="12541" xr:uid="{00000000-0005-0000-0000-00009B2D0000}"/>
    <cellStyle name="Normal 2 2 5 2 2 2" xfId="12542" xr:uid="{00000000-0005-0000-0000-00009C2D0000}"/>
    <cellStyle name="Normal 2 2 5 2 2 2 2" xfId="12543" xr:uid="{00000000-0005-0000-0000-00009D2D0000}"/>
    <cellStyle name="Normal 2 2 5 2 2 2 2 2" xfId="12544" xr:uid="{00000000-0005-0000-0000-00009E2D0000}"/>
    <cellStyle name="Normal 2 2 5 2 2 2 2 2 2" xfId="12545" xr:uid="{00000000-0005-0000-0000-00009F2D0000}"/>
    <cellStyle name="Normal 2 2 5 2 2 2 2 3" xfId="12546" xr:uid="{00000000-0005-0000-0000-0000A02D0000}"/>
    <cellStyle name="Normal 2 2 5 2 2 2 3" xfId="12547" xr:uid="{00000000-0005-0000-0000-0000A12D0000}"/>
    <cellStyle name="Normal 2 2 5 2 2 2 3 2" xfId="12548" xr:uid="{00000000-0005-0000-0000-0000A22D0000}"/>
    <cellStyle name="Normal 2 2 5 2 2 2 4" xfId="12549" xr:uid="{00000000-0005-0000-0000-0000A32D0000}"/>
    <cellStyle name="Normal 2 2 5 2 2 3" xfId="12550" xr:uid="{00000000-0005-0000-0000-0000A42D0000}"/>
    <cellStyle name="Normal 2 2 5 2 2 3 2" xfId="12551" xr:uid="{00000000-0005-0000-0000-0000A52D0000}"/>
    <cellStyle name="Normal 2 2 5 2 2 3 2 2" xfId="12552" xr:uid="{00000000-0005-0000-0000-0000A62D0000}"/>
    <cellStyle name="Normal 2 2 5 2 2 3 2 2 2" xfId="12553" xr:uid="{00000000-0005-0000-0000-0000A72D0000}"/>
    <cellStyle name="Normal 2 2 5 2 2 3 2 3" xfId="12554" xr:uid="{00000000-0005-0000-0000-0000A82D0000}"/>
    <cellStyle name="Normal 2 2 5 2 2 3 3" xfId="12555" xr:uid="{00000000-0005-0000-0000-0000A92D0000}"/>
    <cellStyle name="Normal 2 2 5 2 2 3 3 2" xfId="12556" xr:uid="{00000000-0005-0000-0000-0000AA2D0000}"/>
    <cellStyle name="Normal 2 2 5 2 2 3 4" xfId="12557" xr:uid="{00000000-0005-0000-0000-0000AB2D0000}"/>
    <cellStyle name="Normal 2 2 5 2 2 4" xfId="12558" xr:uid="{00000000-0005-0000-0000-0000AC2D0000}"/>
    <cellStyle name="Normal 2 2 5 2 2 4 2" xfId="12559" xr:uid="{00000000-0005-0000-0000-0000AD2D0000}"/>
    <cellStyle name="Normal 2 2 5 2 2 4 2 2" xfId="12560" xr:uid="{00000000-0005-0000-0000-0000AE2D0000}"/>
    <cellStyle name="Normal 2 2 5 2 2 4 3" xfId="12561" xr:uid="{00000000-0005-0000-0000-0000AF2D0000}"/>
    <cellStyle name="Normal 2 2 5 2 2 5" xfId="12562" xr:uid="{00000000-0005-0000-0000-0000B02D0000}"/>
    <cellStyle name="Normal 2 2 5 2 2 5 2" xfId="12563" xr:uid="{00000000-0005-0000-0000-0000B12D0000}"/>
    <cellStyle name="Normal 2 2 5 2 2 6" xfId="12564" xr:uid="{00000000-0005-0000-0000-0000B22D0000}"/>
    <cellStyle name="Normal 2 2 5 2 3" xfId="12565" xr:uid="{00000000-0005-0000-0000-0000B32D0000}"/>
    <cellStyle name="Normal 2 2 5 2 3 2" xfId="12566" xr:uid="{00000000-0005-0000-0000-0000B42D0000}"/>
    <cellStyle name="Normal 2 2 5 2 3 2 2" xfId="12567" xr:uid="{00000000-0005-0000-0000-0000B52D0000}"/>
    <cellStyle name="Normal 2 2 5 2 3 2 2 2" xfId="12568" xr:uid="{00000000-0005-0000-0000-0000B62D0000}"/>
    <cellStyle name="Normal 2 2 5 2 3 2 3" xfId="12569" xr:uid="{00000000-0005-0000-0000-0000B72D0000}"/>
    <cellStyle name="Normal 2 2 5 2 3 3" xfId="12570" xr:uid="{00000000-0005-0000-0000-0000B82D0000}"/>
    <cellStyle name="Normal 2 2 5 2 3 3 2" xfId="12571" xr:uid="{00000000-0005-0000-0000-0000B92D0000}"/>
    <cellStyle name="Normal 2 2 5 2 3 4" xfId="12572" xr:uid="{00000000-0005-0000-0000-0000BA2D0000}"/>
    <cellStyle name="Normal 2 2 5 2 4" xfId="12573" xr:uid="{00000000-0005-0000-0000-0000BB2D0000}"/>
    <cellStyle name="Normal 2 2 5 2 4 2" xfId="12574" xr:uid="{00000000-0005-0000-0000-0000BC2D0000}"/>
    <cellStyle name="Normal 2 2 5 2 4 2 2" xfId="12575" xr:uid="{00000000-0005-0000-0000-0000BD2D0000}"/>
    <cellStyle name="Normal 2 2 5 2 4 2 2 2" xfId="12576" xr:uid="{00000000-0005-0000-0000-0000BE2D0000}"/>
    <cellStyle name="Normal 2 2 5 2 4 2 3" xfId="12577" xr:uid="{00000000-0005-0000-0000-0000BF2D0000}"/>
    <cellStyle name="Normal 2 2 5 2 4 3" xfId="12578" xr:uid="{00000000-0005-0000-0000-0000C02D0000}"/>
    <cellStyle name="Normal 2 2 5 2 4 3 2" xfId="12579" xr:uid="{00000000-0005-0000-0000-0000C12D0000}"/>
    <cellStyle name="Normal 2 2 5 2 4 4" xfId="12580" xr:uid="{00000000-0005-0000-0000-0000C22D0000}"/>
    <cellStyle name="Normal 2 2 5 2 5" xfId="12581" xr:uid="{00000000-0005-0000-0000-0000C32D0000}"/>
    <cellStyle name="Normal 2 2 5 2 5 2" xfId="12582" xr:uid="{00000000-0005-0000-0000-0000C42D0000}"/>
    <cellStyle name="Normal 2 2 5 2 5 2 2" xfId="12583" xr:uid="{00000000-0005-0000-0000-0000C52D0000}"/>
    <cellStyle name="Normal 2 2 5 2 5 3" xfId="12584" xr:uid="{00000000-0005-0000-0000-0000C62D0000}"/>
    <cellStyle name="Normal 2 2 5 2 6" xfId="12585" xr:uid="{00000000-0005-0000-0000-0000C72D0000}"/>
    <cellStyle name="Normal 2 2 5 2 6 2" xfId="12586" xr:uid="{00000000-0005-0000-0000-0000C82D0000}"/>
    <cellStyle name="Normal 2 2 5 2 7" xfId="12587" xr:uid="{00000000-0005-0000-0000-0000C92D0000}"/>
    <cellStyle name="Normal 2 2 5 3" xfId="12588" xr:uid="{00000000-0005-0000-0000-0000CA2D0000}"/>
    <cellStyle name="Normal 2 2 5 3 2" xfId="12589" xr:uid="{00000000-0005-0000-0000-0000CB2D0000}"/>
    <cellStyle name="Normal 2 2 5 3 2 2" xfId="12590" xr:uid="{00000000-0005-0000-0000-0000CC2D0000}"/>
    <cellStyle name="Normal 2 2 5 3 2 2 2" xfId="12591" xr:uid="{00000000-0005-0000-0000-0000CD2D0000}"/>
    <cellStyle name="Normal 2 2 5 3 2 2 2 2" xfId="12592" xr:uid="{00000000-0005-0000-0000-0000CE2D0000}"/>
    <cellStyle name="Normal 2 2 5 3 2 2 3" xfId="12593" xr:uid="{00000000-0005-0000-0000-0000CF2D0000}"/>
    <cellStyle name="Normal 2 2 5 3 2 3" xfId="12594" xr:uid="{00000000-0005-0000-0000-0000D02D0000}"/>
    <cellStyle name="Normal 2 2 5 3 2 3 2" xfId="12595" xr:uid="{00000000-0005-0000-0000-0000D12D0000}"/>
    <cellStyle name="Normal 2 2 5 3 2 4" xfId="12596" xr:uid="{00000000-0005-0000-0000-0000D22D0000}"/>
    <cellStyle name="Normal 2 2 5 3 3" xfId="12597" xr:uid="{00000000-0005-0000-0000-0000D32D0000}"/>
    <cellStyle name="Normal 2 2 5 3 3 2" xfId="12598" xr:uid="{00000000-0005-0000-0000-0000D42D0000}"/>
    <cellStyle name="Normal 2 2 5 3 3 2 2" xfId="12599" xr:uid="{00000000-0005-0000-0000-0000D52D0000}"/>
    <cellStyle name="Normal 2 2 5 3 3 2 2 2" xfId="12600" xr:uid="{00000000-0005-0000-0000-0000D62D0000}"/>
    <cellStyle name="Normal 2 2 5 3 3 2 3" xfId="12601" xr:uid="{00000000-0005-0000-0000-0000D72D0000}"/>
    <cellStyle name="Normal 2 2 5 3 3 3" xfId="12602" xr:uid="{00000000-0005-0000-0000-0000D82D0000}"/>
    <cellStyle name="Normal 2 2 5 3 3 3 2" xfId="12603" xr:uid="{00000000-0005-0000-0000-0000D92D0000}"/>
    <cellStyle name="Normal 2 2 5 3 3 4" xfId="12604" xr:uid="{00000000-0005-0000-0000-0000DA2D0000}"/>
    <cellStyle name="Normal 2 2 5 3 4" xfId="12605" xr:uid="{00000000-0005-0000-0000-0000DB2D0000}"/>
    <cellStyle name="Normal 2 2 5 3 4 2" xfId="12606" xr:uid="{00000000-0005-0000-0000-0000DC2D0000}"/>
    <cellStyle name="Normal 2 2 5 3 4 2 2" xfId="12607" xr:uid="{00000000-0005-0000-0000-0000DD2D0000}"/>
    <cellStyle name="Normal 2 2 5 3 4 3" xfId="12608" xr:uid="{00000000-0005-0000-0000-0000DE2D0000}"/>
    <cellStyle name="Normal 2 2 5 3 5" xfId="12609" xr:uid="{00000000-0005-0000-0000-0000DF2D0000}"/>
    <cellStyle name="Normal 2 2 5 3 5 2" xfId="12610" xr:uid="{00000000-0005-0000-0000-0000E02D0000}"/>
    <cellStyle name="Normal 2 2 5 3 6" xfId="12611" xr:uid="{00000000-0005-0000-0000-0000E12D0000}"/>
    <cellStyle name="Normal 2 2 5 4" xfId="12612" xr:uid="{00000000-0005-0000-0000-0000E22D0000}"/>
    <cellStyle name="Normal 2 2 5 4 2" xfId="12613" xr:uid="{00000000-0005-0000-0000-0000E32D0000}"/>
    <cellStyle name="Normal 2 2 5 4 2 2" xfId="12614" xr:uid="{00000000-0005-0000-0000-0000E42D0000}"/>
    <cellStyle name="Normal 2 2 5 4 2 2 2" xfId="12615" xr:uid="{00000000-0005-0000-0000-0000E52D0000}"/>
    <cellStyle name="Normal 2 2 5 4 2 3" xfId="12616" xr:uid="{00000000-0005-0000-0000-0000E62D0000}"/>
    <cellStyle name="Normal 2 2 5 4 3" xfId="12617" xr:uid="{00000000-0005-0000-0000-0000E72D0000}"/>
    <cellStyle name="Normal 2 2 5 4 3 2" xfId="12618" xr:uid="{00000000-0005-0000-0000-0000E82D0000}"/>
    <cellStyle name="Normal 2 2 5 4 4" xfId="12619" xr:uid="{00000000-0005-0000-0000-0000E92D0000}"/>
    <cellStyle name="Normal 2 2 5 5" xfId="12620" xr:uid="{00000000-0005-0000-0000-0000EA2D0000}"/>
    <cellStyle name="Normal 2 2 5 5 2" xfId="12621" xr:uid="{00000000-0005-0000-0000-0000EB2D0000}"/>
    <cellStyle name="Normal 2 2 5 5 2 2" xfId="12622" xr:uid="{00000000-0005-0000-0000-0000EC2D0000}"/>
    <cellStyle name="Normal 2 2 5 5 2 2 2" xfId="12623" xr:uid="{00000000-0005-0000-0000-0000ED2D0000}"/>
    <cellStyle name="Normal 2 2 5 5 2 3" xfId="12624" xr:uid="{00000000-0005-0000-0000-0000EE2D0000}"/>
    <cellStyle name="Normal 2 2 5 5 3" xfId="12625" xr:uid="{00000000-0005-0000-0000-0000EF2D0000}"/>
    <cellStyle name="Normal 2 2 5 5 3 2" xfId="12626" xr:uid="{00000000-0005-0000-0000-0000F02D0000}"/>
    <cellStyle name="Normal 2 2 5 5 4" xfId="12627" xr:uid="{00000000-0005-0000-0000-0000F12D0000}"/>
    <cellStyle name="Normal 2 2 5 6" xfId="12628" xr:uid="{00000000-0005-0000-0000-0000F22D0000}"/>
    <cellStyle name="Normal 2 2 5 6 2" xfId="12629" xr:uid="{00000000-0005-0000-0000-0000F32D0000}"/>
    <cellStyle name="Normal 2 2 5 6 2 2" xfId="12630" xr:uid="{00000000-0005-0000-0000-0000F42D0000}"/>
    <cellStyle name="Normal 2 2 5 6 3" xfId="12631" xr:uid="{00000000-0005-0000-0000-0000F52D0000}"/>
    <cellStyle name="Normal 2 2 5 7" xfId="12632" xr:uid="{00000000-0005-0000-0000-0000F62D0000}"/>
    <cellStyle name="Normal 2 2 5 7 2" xfId="12633" xr:uid="{00000000-0005-0000-0000-0000F72D0000}"/>
    <cellStyle name="Normal 2 2 6" xfId="4935" xr:uid="{00000000-0005-0000-0000-0000F82D0000}"/>
    <cellStyle name="Normal 2 2 6 2" xfId="12634" xr:uid="{00000000-0005-0000-0000-0000F92D0000}"/>
    <cellStyle name="Normal 2 2 6 2 2" xfId="12635" xr:uid="{00000000-0005-0000-0000-0000FA2D0000}"/>
    <cellStyle name="Normal 2 2 6 2 2 2" xfId="12636" xr:uid="{00000000-0005-0000-0000-0000FB2D0000}"/>
    <cellStyle name="Normal 2 2 6 2 2 2 2" xfId="12637" xr:uid="{00000000-0005-0000-0000-0000FC2D0000}"/>
    <cellStyle name="Normal 2 2 6 2 2 2 2 2" xfId="12638" xr:uid="{00000000-0005-0000-0000-0000FD2D0000}"/>
    <cellStyle name="Normal 2 2 6 2 2 2 2 2 2" xfId="12639" xr:uid="{00000000-0005-0000-0000-0000FE2D0000}"/>
    <cellStyle name="Normal 2 2 6 2 2 2 2 3" xfId="12640" xr:uid="{00000000-0005-0000-0000-0000FF2D0000}"/>
    <cellStyle name="Normal 2 2 6 2 2 2 3" xfId="12641" xr:uid="{00000000-0005-0000-0000-0000002E0000}"/>
    <cellStyle name="Normal 2 2 6 2 2 2 3 2" xfId="12642" xr:uid="{00000000-0005-0000-0000-0000012E0000}"/>
    <cellStyle name="Normal 2 2 6 2 2 2 4" xfId="12643" xr:uid="{00000000-0005-0000-0000-0000022E0000}"/>
    <cellStyle name="Normal 2 2 6 2 2 3" xfId="12644" xr:uid="{00000000-0005-0000-0000-0000032E0000}"/>
    <cellStyle name="Normal 2 2 6 2 2 3 2" xfId="12645" xr:uid="{00000000-0005-0000-0000-0000042E0000}"/>
    <cellStyle name="Normal 2 2 6 2 2 3 2 2" xfId="12646" xr:uid="{00000000-0005-0000-0000-0000052E0000}"/>
    <cellStyle name="Normal 2 2 6 2 2 3 2 2 2" xfId="12647" xr:uid="{00000000-0005-0000-0000-0000062E0000}"/>
    <cellStyle name="Normal 2 2 6 2 2 3 2 3" xfId="12648" xr:uid="{00000000-0005-0000-0000-0000072E0000}"/>
    <cellStyle name="Normal 2 2 6 2 2 3 3" xfId="12649" xr:uid="{00000000-0005-0000-0000-0000082E0000}"/>
    <cellStyle name="Normal 2 2 6 2 2 3 3 2" xfId="12650" xr:uid="{00000000-0005-0000-0000-0000092E0000}"/>
    <cellStyle name="Normal 2 2 6 2 2 3 4" xfId="12651" xr:uid="{00000000-0005-0000-0000-00000A2E0000}"/>
    <cellStyle name="Normal 2 2 6 2 2 4" xfId="12652" xr:uid="{00000000-0005-0000-0000-00000B2E0000}"/>
    <cellStyle name="Normal 2 2 6 2 2 4 2" xfId="12653" xr:uid="{00000000-0005-0000-0000-00000C2E0000}"/>
    <cellStyle name="Normal 2 2 6 2 2 4 2 2" xfId="12654" xr:uid="{00000000-0005-0000-0000-00000D2E0000}"/>
    <cellStyle name="Normal 2 2 6 2 2 4 3" xfId="12655" xr:uid="{00000000-0005-0000-0000-00000E2E0000}"/>
    <cellStyle name="Normal 2 2 6 2 2 5" xfId="12656" xr:uid="{00000000-0005-0000-0000-00000F2E0000}"/>
    <cellStyle name="Normal 2 2 6 2 2 5 2" xfId="12657" xr:uid="{00000000-0005-0000-0000-0000102E0000}"/>
    <cellStyle name="Normal 2 2 6 2 2 6" xfId="12658" xr:uid="{00000000-0005-0000-0000-0000112E0000}"/>
    <cellStyle name="Normal 2 2 6 2 3" xfId="12659" xr:uid="{00000000-0005-0000-0000-0000122E0000}"/>
    <cellStyle name="Normal 2 2 6 2 3 2" xfId="12660" xr:uid="{00000000-0005-0000-0000-0000132E0000}"/>
    <cellStyle name="Normal 2 2 6 2 3 2 2" xfId="12661" xr:uid="{00000000-0005-0000-0000-0000142E0000}"/>
    <cellStyle name="Normal 2 2 6 2 3 2 2 2" xfId="12662" xr:uid="{00000000-0005-0000-0000-0000152E0000}"/>
    <cellStyle name="Normal 2 2 6 2 3 2 3" xfId="12663" xr:uid="{00000000-0005-0000-0000-0000162E0000}"/>
    <cellStyle name="Normal 2 2 6 2 3 3" xfId="12664" xr:uid="{00000000-0005-0000-0000-0000172E0000}"/>
    <cellStyle name="Normal 2 2 6 2 3 3 2" xfId="12665" xr:uid="{00000000-0005-0000-0000-0000182E0000}"/>
    <cellStyle name="Normal 2 2 6 2 3 4" xfId="12666" xr:uid="{00000000-0005-0000-0000-0000192E0000}"/>
    <cellStyle name="Normal 2 2 6 2 4" xfId="12667" xr:uid="{00000000-0005-0000-0000-00001A2E0000}"/>
    <cellStyle name="Normal 2 2 6 2 4 2" xfId="12668" xr:uid="{00000000-0005-0000-0000-00001B2E0000}"/>
    <cellStyle name="Normal 2 2 6 2 4 2 2" xfId="12669" xr:uid="{00000000-0005-0000-0000-00001C2E0000}"/>
    <cellStyle name="Normal 2 2 6 2 4 2 2 2" xfId="12670" xr:uid="{00000000-0005-0000-0000-00001D2E0000}"/>
    <cellStyle name="Normal 2 2 6 2 4 2 3" xfId="12671" xr:uid="{00000000-0005-0000-0000-00001E2E0000}"/>
    <cellStyle name="Normal 2 2 6 2 4 3" xfId="12672" xr:uid="{00000000-0005-0000-0000-00001F2E0000}"/>
    <cellStyle name="Normal 2 2 6 2 4 3 2" xfId="12673" xr:uid="{00000000-0005-0000-0000-0000202E0000}"/>
    <cellStyle name="Normal 2 2 6 2 4 4" xfId="12674" xr:uid="{00000000-0005-0000-0000-0000212E0000}"/>
    <cellStyle name="Normal 2 2 6 2 5" xfId="12675" xr:uid="{00000000-0005-0000-0000-0000222E0000}"/>
    <cellStyle name="Normal 2 2 6 2 5 2" xfId="12676" xr:uid="{00000000-0005-0000-0000-0000232E0000}"/>
    <cellStyle name="Normal 2 2 6 2 5 2 2" xfId="12677" xr:uid="{00000000-0005-0000-0000-0000242E0000}"/>
    <cellStyle name="Normal 2 2 6 2 5 3" xfId="12678" xr:uid="{00000000-0005-0000-0000-0000252E0000}"/>
    <cellStyle name="Normal 2 2 6 2 6" xfId="12679" xr:uid="{00000000-0005-0000-0000-0000262E0000}"/>
    <cellStyle name="Normal 2 2 6 2 6 2" xfId="12680" xr:uid="{00000000-0005-0000-0000-0000272E0000}"/>
    <cellStyle name="Normal 2 2 6 2 7" xfId="12681" xr:uid="{00000000-0005-0000-0000-0000282E0000}"/>
    <cellStyle name="Normal 2 2 6 3" xfId="12682" xr:uid="{00000000-0005-0000-0000-0000292E0000}"/>
    <cellStyle name="Normal 2 2 6 3 2" xfId="12683" xr:uid="{00000000-0005-0000-0000-00002A2E0000}"/>
    <cellStyle name="Normal 2 2 6 3 2 2" xfId="12684" xr:uid="{00000000-0005-0000-0000-00002B2E0000}"/>
    <cellStyle name="Normal 2 2 6 3 2 2 2" xfId="12685" xr:uid="{00000000-0005-0000-0000-00002C2E0000}"/>
    <cellStyle name="Normal 2 2 6 3 2 2 2 2" xfId="12686" xr:uid="{00000000-0005-0000-0000-00002D2E0000}"/>
    <cellStyle name="Normal 2 2 6 3 2 2 3" xfId="12687" xr:uid="{00000000-0005-0000-0000-00002E2E0000}"/>
    <cellStyle name="Normal 2 2 6 3 2 3" xfId="12688" xr:uid="{00000000-0005-0000-0000-00002F2E0000}"/>
    <cellStyle name="Normal 2 2 6 3 2 3 2" xfId="12689" xr:uid="{00000000-0005-0000-0000-0000302E0000}"/>
    <cellStyle name="Normal 2 2 6 3 2 4" xfId="12690" xr:uid="{00000000-0005-0000-0000-0000312E0000}"/>
    <cellStyle name="Normal 2 2 6 3 3" xfId="12691" xr:uid="{00000000-0005-0000-0000-0000322E0000}"/>
    <cellStyle name="Normal 2 2 6 3 3 2" xfId="12692" xr:uid="{00000000-0005-0000-0000-0000332E0000}"/>
    <cellStyle name="Normal 2 2 6 3 3 2 2" xfId="12693" xr:uid="{00000000-0005-0000-0000-0000342E0000}"/>
    <cellStyle name="Normal 2 2 6 3 3 2 2 2" xfId="12694" xr:uid="{00000000-0005-0000-0000-0000352E0000}"/>
    <cellStyle name="Normal 2 2 6 3 3 2 3" xfId="12695" xr:uid="{00000000-0005-0000-0000-0000362E0000}"/>
    <cellStyle name="Normal 2 2 6 3 3 3" xfId="12696" xr:uid="{00000000-0005-0000-0000-0000372E0000}"/>
    <cellStyle name="Normal 2 2 6 3 3 3 2" xfId="12697" xr:uid="{00000000-0005-0000-0000-0000382E0000}"/>
    <cellStyle name="Normal 2 2 6 3 3 4" xfId="12698" xr:uid="{00000000-0005-0000-0000-0000392E0000}"/>
    <cellStyle name="Normal 2 2 6 3 4" xfId="12699" xr:uid="{00000000-0005-0000-0000-00003A2E0000}"/>
    <cellStyle name="Normal 2 2 6 3 4 2" xfId="12700" xr:uid="{00000000-0005-0000-0000-00003B2E0000}"/>
    <cellStyle name="Normal 2 2 6 3 4 2 2" xfId="12701" xr:uid="{00000000-0005-0000-0000-00003C2E0000}"/>
    <cellStyle name="Normal 2 2 6 3 4 3" xfId="12702" xr:uid="{00000000-0005-0000-0000-00003D2E0000}"/>
    <cellStyle name="Normal 2 2 6 3 5" xfId="12703" xr:uid="{00000000-0005-0000-0000-00003E2E0000}"/>
    <cellStyle name="Normal 2 2 6 3 5 2" xfId="12704" xr:uid="{00000000-0005-0000-0000-00003F2E0000}"/>
    <cellStyle name="Normal 2 2 6 3 6" xfId="12705" xr:uid="{00000000-0005-0000-0000-0000402E0000}"/>
    <cellStyle name="Normal 2 2 6 4" xfId="12706" xr:uid="{00000000-0005-0000-0000-0000412E0000}"/>
    <cellStyle name="Normal 2 2 6 4 2" xfId="12707" xr:uid="{00000000-0005-0000-0000-0000422E0000}"/>
    <cellStyle name="Normal 2 2 6 4 2 2" xfId="12708" xr:uid="{00000000-0005-0000-0000-0000432E0000}"/>
    <cellStyle name="Normal 2 2 6 4 2 2 2" xfId="12709" xr:uid="{00000000-0005-0000-0000-0000442E0000}"/>
    <cellStyle name="Normal 2 2 6 4 2 3" xfId="12710" xr:uid="{00000000-0005-0000-0000-0000452E0000}"/>
    <cellStyle name="Normal 2 2 6 4 3" xfId="12711" xr:uid="{00000000-0005-0000-0000-0000462E0000}"/>
    <cellStyle name="Normal 2 2 6 4 3 2" xfId="12712" xr:uid="{00000000-0005-0000-0000-0000472E0000}"/>
    <cellStyle name="Normal 2 2 6 4 4" xfId="12713" xr:uid="{00000000-0005-0000-0000-0000482E0000}"/>
    <cellStyle name="Normal 2 2 6 5" xfId="12714" xr:uid="{00000000-0005-0000-0000-0000492E0000}"/>
    <cellStyle name="Normal 2 2 6 5 2" xfId="12715" xr:uid="{00000000-0005-0000-0000-00004A2E0000}"/>
    <cellStyle name="Normal 2 2 6 5 2 2" xfId="12716" xr:uid="{00000000-0005-0000-0000-00004B2E0000}"/>
    <cellStyle name="Normal 2 2 6 5 2 2 2" xfId="12717" xr:uid="{00000000-0005-0000-0000-00004C2E0000}"/>
    <cellStyle name="Normal 2 2 6 5 2 3" xfId="12718" xr:uid="{00000000-0005-0000-0000-00004D2E0000}"/>
    <cellStyle name="Normal 2 2 6 5 3" xfId="12719" xr:uid="{00000000-0005-0000-0000-00004E2E0000}"/>
    <cellStyle name="Normal 2 2 6 5 3 2" xfId="12720" xr:uid="{00000000-0005-0000-0000-00004F2E0000}"/>
    <cellStyle name="Normal 2 2 6 5 4" xfId="12721" xr:uid="{00000000-0005-0000-0000-0000502E0000}"/>
    <cellStyle name="Normal 2 2 6 6" xfId="12722" xr:uid="{00000000-0005-0000-0000-0000512E0000}"/>
    <cellStyle name="Normal 2 2 6 6 2" xfId="12723" xr:uid="{00000000-0005-0000-0000-0000522E0000}"/>
    <cellStyle name="Normal 2 2 6 6 2 2" xfId="12724" xr:uid="{00000000-0005-0000-0000-0000532E0000}"/>
    <cellStyle name="Normal 2 2 6 6 3" xfId="12725" xr:uid="{00000000-0005-0000-0000-0000542E0000}"/>
    <cellStyle name="Normal 2 2 6 7" xfId="12726" xr:uid="{00000000-0005-0000-0000-0000552E0000}"/>
    <cellStyle name="Normal 2 2 6 7 2" xfId="12727" xr:uid="{00000000-0005-0000-0000-0000562E0000}"/>
    <cellStyle name="Normal 2 2 7" xfId="4936" xr:uid="{00000000-0005-0000-0000-0000572E0000}"/>
    <cellStyle name="Normal 2 2 7 2" xfId="12728" xr:uid="{00000000-0005-0000-0000-0000582E0000}"/>
    <cellStyle name="Normal 2 2 7 2 2" xfId="12729" xr:uid="{00000000-0005-0000-0000-0000592E0000}"/>
    <cellStyle name="Normal 2 2 7 2 2 2" xfId="12730" xr:uid="{00000000-0005-0000-0000-00005A2E0000}"/>
    <cellStyle name="Normal 2 2 7 2 2 2 2" xfId="12731" xr:uid="{00000000-0005-0000-0000-00005B2E0000}"/>
    <cellStyle name="Normal 2 2 7 2 2 2 2 2" xfId="12732" xr:uid="{00000000-0005-0000-0000-00005C2E0000}"/>
    <cellStyle name="Normal 2 2 7 2 2 2 3" xfId="12733" xr:uid="{00000000-0005-0000-0000-00005D2E0000}"/>
    <cellStyle name="Normal 2 2 7 2 2 3" xfId="12734" xr:uid="{00000000-0005-0000-0000-00005E2E0000}"/>
    <cellStyle name="Normal 2 2 7 2 2 3 2" xfId="12735" xr:uid="{00000000-0005-0000-0000-00005F2E0000}"/>
    <cellStyle name="Normal 2 2 7 2 2 4" xfId="12736" xr:uid="{00000000-0005-0000-0000-0000602E0000}"/>
    <cellStyle name="Normal 2 2 7 2 3" xfId="12737" xr:uid="{00000000-0005-0000-0000-0000612E0000}"/>
    <cellStyle name="Normal 2 2 7 2 3 2" xfId="12738" xr:uid="{00000000-0005-0000-0000-0000622E0000}"/>
    <cellStyle name="Normal 2 2 7 2 3 2 2" xfId="12739" xr:uid="{00000000-0005-0000-0000-0000632E0000}"/>
    <cellStyle name="Normal 2 2 7 2 3 2 2 2" xfId="12740" xr:uid="{00000000-0005-0000-0000-0000642E0000}"/>
    <cellStyle name="Normal 2 2 7 2 3 2 3" xfId="12741" xr:uid="{00000000-0005-0000-0000-0000652E0000}"/>
    <cellStyle name="Normal 2 2 7 2 3 3" xfId="12742" xr:uid="{00000000-0005-0000-0000-0000662E0000}"/>
    <cellStyle name="Normal 2 2 7 2 3 3 2" xfId="12743" xr:uid="{00000000-0005-0000-0000-0000672E0000}"/>
    <cellStyle name="Normal 2 2 7 2 3 4" xfId="12744" xr:uid="{00000000-0005-0000-0000-0000682E0000}"/>
    <cellStyle name="Normal 2 2 7 2 4" xfId="12745" xr:uid="{00000000-0005-0000-0000-0000692E0000}"/>
    <cellStyle name="Normal 2 2 7 2 4 2" xfId="12746" xr:uid="{00000000-0005-0000-0000-00006A2E0000}"/>
    <cellStyle name="Normal 2 2 7 2 4 2 2" xfId="12747" xr:uid="{00000000-0005-0000-0000-00006B2E0000}"/>
    <cellStyle name="Normal 2 2 7 2 4 3" xfId="12748" xr:uid="{00000000-0005-0000-0000-00006C2E0000}"/>
    <cellStyle name="Normal 2 2 7 2 5" xfId="12749" xr:uid="{00000000-0005-0000-0000-00006D2E0000}"/>
    <cellStyle name="Normal 2 2 7 2 5 2" xfId="12750" xr:uid="{00000000-0005-0000-0000-00006E2E0000}"/>
    <cellStyle name="Normal 2 2 7 2 6" xfId="12751" xr:uid="{00000000-0005-0000-0000-00006F2E0000}"/>
    <cellStyle name="Normal 2 2 7 3" xfId="12752" xr:uid="{00000000-0005-0000-0000-0000702E0000}"/>
    <cellStyle name="Normal 2 2 7 3 2" xfId="12753" xr:uid="{00000000-0005-0000-0000-0000712E0000}"/>
    <cellStyle name="Normal 2 2 7 3 2 2" xfId="12754" xr:uid="{00000000-0005-0000-0000-0000722E0000}"/>
    <cellStyle name="Normal 2 2 7 3 2 2 2" xfId="12755" xr:uid="{00000000-0005-0000-0000-0000732E0000}"/>
    <cellStyle name="Normal 2 2 7 3 2 3" xfId="12756" xr:uid="{00000000-0005-0000-0000-0000742E0000}"/>
    <cellStyle name="Normal 2 2 7 3 3" xfId="12757" xr:uid="{00000000-0005-0000-0000-0000752E0000}"/>
    <cellStyle name="Normal 2 2 7 3 3 2" xfId="12758" xr:uid="{00000000-0005-0000-0000-0000762E0000}"/>
    <cellStyle name="Normal 2 2 7 3 4" xfId="12759" xr:uid="{00000000-0005-0000-0000-0000772E0000}"/>
    <cellStyle name="Normal 2 2 7 4" xfId="12760" xr:uid="{00000000-0005-0000-0000-0000782E0000}"/>
    <cellStyle name="Normal 2 2 7 4 2" xfId="12761" xr:uid="{00000000-0005-0000-0000-0000792E0000}"/>
    <cellStyle name="Normal 2 2 7 4 2 2" xfId="12762" xr:uid="{00000000-0005-0000-0000-00007A2E0000}"/>
    <cellStyle name="Normal 2 2 7 4 2 2 2" xfId="12763" xr:uid="{00000000-0005-0000-0000-00007B2E0000}"/>
    <cellStyle name="Normal 2 2 7 4 2 3" xfId="12764" xr:uid="{00000000-0005-0000-0000-00007C2E0000}"/>
    <cellStyle name="Normal 2 2 7 4 3" xfId="12765" xr:uid="{00000000-0005-0000-0000-00007D2E0000}"/>
    <cellStyle name="Normal 2 2 7 4 3 2" xfId="12766" xr:uid="{00000000-0005-0000-0000-00007E2E0000}"/>
    <cellStyle name="Normal 2 2 7 4 4" xfId="12767" xr:uid="{00000000-0005-0000-0000-00007F2E0000}"/>
    <cellStyle name="Normal 2 2 7 5" xfId="12768" xr:uid="{00000000-0005-0000-0000-0000802E0000}"/>
    <cellStyle name="Normal 2 2 7 5 2" xfId="12769" xr:uid="{00000000-0005-0000-0000-0000812E0000}"/>
    <cellStyle name="Normal 2 2 7 5 2 2" xfId="12770" xr:uid="{00000000-0005-0000-0000-0000822E0000}"/>
    <cellStyle name="Normal 2 2 7 5 3" xfId="12771" xr:uid="{00000000-0005-0000-0000-0000832E0000}"/>
    <cellStyle name="Normal 2 2 7 6" xfId="12772" xr:uid="{00000000-0005-0000-0000-0000842E0000}"/>
    <cellStyle name="Normal 2 2 7 6 2" xfId="12773" xr:uid="{00000000-0005-0000-0000-0000852E0000}"/>
    <cellStyle name="Normal 2 2 8" xfId="4937" xr:uid="{00000000-0005-0000-0000-0000862E0000}"/>
    <cellStyle name="Normal 2 2 9" xfId="12774" xr:uid="{00000000-0005-0000-0000-0000872E0000}"/>
    <cellStyle name="Normal 2 2_Copy of Target Budget PGCL-DEC (26-11-09)" xfId="4938" xr:uid="{00000000-0005-0000-0000-0000882E0000}"/>
    <cellStyle name="Normal 2 20" xfId="7399" xr:uid="{00000000-0005-0000-0000-0000892E0000}"/>
    <cellStyle name="Normal 2 21" xfId="7400" xr:uid="{00000000-0005-0000-0000-00008A2E0000}"/>
    <cellStyle name="Normal 2 22" xfId="7401" xr:uid="{00000000-0005-0000-0000-00008B2E0000}"/>
    <cellStyle name="Normal 2 23" xfId="8066" xr:uid="{00000000-0005-0000-0000-00008C2E0000}"/>
    <cellStyle name="Normal 2 23 2" xfId="8067" xr:uid="{00000000-0005-0000-0000-00008D2E0000}"/>
    <cellStyle name="Normal 2 24" xfId="8068" xr:uid="{00000000-0005-0000-0000-00008E2E0000}"/>
    <cellStyle name="Normal 2 25" xfId="12775" xr:uid="{00000000-0005-0000-0000-00008F2E0000}"/>
    <cellStyle name="Normal 2 26" xfId="12776" xr:uid="{00000000-0005-0000-0000-0000902E0000}"/>
    <cellStyle name="Normal 2 27" xfId="12777" xr:uid="{00000000-0005-0000-0000-0000912E0000}"/>
    <cellStyle name="Normal 2 28" xfId="12778" xr:uid="{00000000-0005-0000-0000-0000922E0000}"/>
    <cellStyle name="Normal 2 29" xfId="12779" xr:uid="{00000000-0005-0000-0000-0000932E0000}"/>
    <cellStyle name="Normal 2 3" xfId="2490" xr:uid="{00000000-0005-0000-0000-0000942E0000}"/>
    <cellStyle name="Normal 2 3 10" xfId="12780" xr:uid="{00000000-0005-0000-0000-0000952E0000}"/>
    <cellStyle name="Normal 2 3 2" xfId="4939" xr:uid="{00000000-0005-0000-0000-0000962E0000}"/>
    <cellStyle name="Normal 2 3 2 2" xfId="7402" xr:uid="{00000000-0005-0000-0000-0000972E0000}"/>
    <cellStyle name="Normal 2 3 2 3" xfId="12781" xr:uid="{00000000-0005-0000-0000-0000982E0000}"/>
    <cellStyle name="Normal 2 3 2 4" xfId="12782" xr:uid="{00000000-0005-0000-0000-0000992E0000}"/>
    <cellStyle name="Normal 2 3 2 4 2" xfId="12783" xr:uid="{00000000-0005-0000-0000-00009A2E0000}"/>
    <cellStyle name="Normal 2 3 2 5" xfId="12784" xr:uid="{00000000-0005-0000-0000-00009B2E0000}"/>
    <cellStyle name="Normal 2 3 3" xfId="4940" xr:uid="{00000000-0005-0000-0000-00009C2E0000}"/>
    <cellStyle name="Normal 2 3 4" xfId="12785" xr:uid="{00000000-0005-0000-0000-00009D2E0000}"/>
    <cellStyle name="Normal 2 3 5" xfId="12786" xr:uid="{00000000-0005-0000-0000-00009E2E0000}"/>
    <cellStyle name="Normal 2 3 6" xfId="12787" xr:uid="{00000000-0005-0000-0000-00009F2E0000}"/>
    <cellStyle name="Normal 2 3 7" xfId="12788" xr:uid="{00000000-0005-0000-0000-0000A02E0000}"/>
    <cellStyle name="Normal 2 3 8" xfId="12789" xr:uid="{00000000-0005-0000-0000-0000A12E0000}"/>
    <cellStyle name="Normal 2 3 9" xfId="12790" xr:uid="{00000000-0005-0000-0000-0000A22E0000}"/>
    <cellStyle name="Normal 2 3 9 2" xfId="12791" xr:uid="{00000000-0005-0000-0000-0000A32E0000}"/>
    <cellStyle name="Normal 2 30" xfId="12792" xr:uid="{00000000-0005-0000-0000-0000A42E0000}"/>
    <cellStyle name="Normal 2 31" xfId="12793" xr:uid="{00000000-0005-0000-0000-0000A52E0000}"/>
    <cellStyle name="Normal 2 32" xfId="12794" xr:uid="{00000000-0005-0000-0000-0000A62E0000}"/>
    <cellStyle name="Normal 2 33" xfId="12795" xr:uid="{00000000-0005-0000-0000-0000A72E0000}"/>
    <cellStyle name="Normal 2 4" xfId="4941" xr:uid="{00000000-0005-0000-0000-0000A82E0000}"/>
    <cellStyle name="Normal 2 4 2" xfId="8175" xr:uid="{00000000-0005-0000-0000-0000A92E0000}"/>
    <cellStyle name="Normal 2 4 3" xfId="12796" xr:uid="{00000000-0005-0000-0000-0000AA2E0000}"/>
    <cellStyle name="Normal 2 5" xfId="4942" xr:uid="{00000000-0005-0000-0000-0000AB2E0000}"/>
    <cellStyle name="Normal 2 5 2" xfId="8069" xr:uid="{00000000-0005-0000-0000-0000AC2E0000}"/>
    <cellStyle name="Normal 2 5 2 2" xfId="8070" xr:uid="{00000000-0005-0000-0000-0000AD2E0000}"/>
    <cellStyle name="Normal 2 5 3" xfId="12797" xr:uid="{00000000-0005-0000-0000-0000AE2E0000}"/>
    <cellStyle name="Normal 2 5 4" xfId="12798" xr:uid="{00000000-0005-0000-0000-0000AF2E0000}"/>
    <cellStyle name="Normal 2 6" xfId="4943" xr:uid="{00000000-0005-0000-0000-0000B02E0000}"/>
    <cellStyle name="Normal 2 6 2" xfId="7403" xr:uid="{00000000-0005-0000-0000-0000B12E0000}"/>
    <cellStyle name="Normal 2 6 3" xfId="7404" xr:uid="{00000000-0005-0000-0000-0000B22E0000}"/>
    <cellStyle name="Normal 2 6 4" xfId="7405" xr:uid="{00000000-0005-0000-0000-0000B32E0000}"/>
    <cellStyle name="Normal 2 7" xfId="4944" xr:uid="{00000000-0005-0000-0000-0000B42E0000}"/>
    <cellStyle name="Normal 2 7 2" xfId="12799" xr:uid="{00000000-0005-0000-0000-0000B52E0000}"/>
    <cellStyle name="Normal 2 8" xfId="4945" xr:uid="{00000000-0005-0000-0000-0000B62E0000}"/>
    <cellStyle name="Normal 2 8 2" xfId="4946" xr:uid="{00000000-0005-0000-0000-0000B72E0000}"/>
    <cellStyle name="Normal 2 8 2 2" xfId="4947" xr:uid="{00000000-0005-0000-0000-0000B82E0000}"/>
    <cellStyle name="Normal 2 8 2 2 2" xfId="12800" xr:uid="{00000000-0005-0000-0000-0000B92E0000}"/>
    <cellStyle name="Normal 2 8 2 3" xfId="12801" xr:uid="{00000000-0005-0000-0000-0000BA2E0000}"/>
    <cellStyle name="Normal 2 8 3" xfId="4948" xr:uid="{00000000-0005-0000-0000-0000BB2E0000}"/>
    <cellStyle name="Normal 2 8 3 2" xfId="12802" xr:uid="{00000000-0005-0000-0000-0000BC2E0000}"/>
    <cellStyle name="Normal 2 8 4" xfId="4949" xr:uid="{00000000-0005-0000-0000-0000BD2E0000}"/>
    <cellStyle name="Normal 2 8 4 2" xfId="4950" xr:uid="{00000000-0005-0000-0000-0000BE2E0000}"/>
    <cellStyle name="Normal 2 8 4 2 10" xfId="12803" xr:uid="{00000000-0005-0000-0000-0000BF2E0000}"/>
    <cellStyle name="Normal 2 8 4 2 10 2" xfId="12804" xr:uid="{00000000-0005-0000-0000-0000C02E0000}"/>
    <cellStyle name="Normal 2 8 4 2 11" xfId="12805" xr:uid="{00000000-0005-0000-0000-0000C12E0000}"/>
    <cellStyle name="Normal 2 8 4 2 2" xfId="4951" xr:uid="{00000000-0005-0000-0000-0000C22E0000}"/>
    <cellStyle name="Normal 2 8 4 2 2 2" xfId="12806" xr:uid="{00000000-0005-0000-0000-0000C32E0000}"/>
    <cellStyle name="Normal 2 8 4 2 3" xfId="4952" xr:uid="{00000000-0005-0000-0000-0000C42E0000}"/>
    <cellStyle name="Normal 2 8 4 2 3 2" xfId="12807" xr:uid="{00000000-0005-0000-0000-0000C52E0000}"/>
    <cellStyle name="Normal 2 8 4 2 4" xfId="4953" xr:uid="{00000000-0005-0000-0000-0000C62E0000}"/>
    <cellStyle name="Normal 2 8 4 2 4 2" xfId="12808" xr:uid="{00000000-0005-0000-0000-0000C72E0000}"/>
    <cellStyle name="Normal 2 8 4 2 5" xfId="4954" xr:uid="{00000000-0005-0000-0000-0000C82E0000}"/>
    <cellStyle name="Normal 2 8 4 2 5 2" xfId="12809" xr:uid="{00000000-0005-0000-0000-0000C92E0000}"/>
    <cellStyle name="Normal 2 8 4 2 6" xfId="12810" xr:uid="{00000000-0005-0000-0000-0000CA2E0000}"/>
    <cellStyle name="Normal 2 8 4 2 6 2" xfId="12811" xr:uid="{00000000-0005-0000-0000-0000CB2E0000}"/>
    <cellStyle name="Normal 2 8 4 2 7" xfId="12812" xr:uid="{00000000-0005-0000-0000-0000CC2E0000}"/>
    <cellStyle name="Normal 2 8 4 2 7 2" xfId="12813" xr:uid="{00000000-0005-0000-0000-0000CD2E0000}"/>
    <cellStyle name="Normal 2 8 4 2 8" xfId="12814" xr:uid="{00000000-0005-0000-0000-0000CE2E0000}"/>
    <cellStyle name="Normal 2 8 4 2 8 2" xfId="12815" xr:uid="{00000000-0005-0000-0000-0000CF2E0000}"/>
    <cellStyle name="Normal 2 8 4 2 9" xfId="12816" xr:uid="{00000000-0005-0000-0000-0000D02E0000}"/>
    <cellStyle name="Normal 2 8 4 2 9 2" xfId="12817" xr:uid="{00000000-0005-0000-0000-0000D12E0000}"/>
    <cellStyle name="Normal 2 8 4 3" xfId="4955" xr:uid="{00000000-0005-0000-0000-0000D22E0000}"/>
    <cellStyle name="Normal 2 8 4 3 2" xfId="12818" xr:uid="{00000000-0005-0000-0000-0000D32E0000}"/>
    <cellStyle name="Normal 2 8 4 4" xfId="12819" xr:uid="{00000000-0005-0000-0000-0000D42E0000}"/>
    <cellStyle name="Normal 2 8 5" xfId="12820" xr:uid="{00000000-0005-0000-0000-0000D52E0000}"/>
    <cellStyle name="Normal 2 9" xfId="4956" xr:uid="{00000000-0005-0000-0000-0000D62E0000}"/>
    <cellStyle name="Normal 2 9 2" xfId="4957" xr:uid="{00000000-0005-0000-0000-0000D72E0000}"/>
    <cellStyle name="Normal 2 9 2 2" xfId="12821" xr:uid="{00000000-0005-0000-0000-0000D82E0000}"/>
    <cellStyle name="Normal 2 9 3" xfId="4958" xr:uid="{00000000-0005-0000-0000-0000D92E0000}"/>
    <cellStyle name="Normal 2 9 4" xfId="12822" xr:uid="{00000000-0005-0000-0000-0000DA2E0000}"/>
    <cellStyle name="Normal 2_April Build up Plan _April'10 (PGCL)" xfId="4959" xr:uid="{00000000-0005-0000-0000-0000DB2E0000}"/>
    <cellStyle name="Normal 20" xfId="2470" xr:uid="{00000000-0005-0000-0000-0000DC2E0000}"/>
    <cellStyle name="Normal 20 2" xfId="4960" xr:uid="{00000000-0005-0000-0000-0000DD2E0000}"/>
    <cellStyle name="Normal 20 2 2" xfId="12823" xr:uid="{00000000-0005-0000-0000-0000DE2E0000}"/>
    <cellStyle name="Normal 20 2 2 2" xfId="12824" xr:uid="{00000000-0005-0000-0000-0000DF2E0000}"/>
    <cellStyle name="Normal 20 2 2 2 2" xfId="12825" xr:uid="{00000000-0005-0000-0000-0000E02E0000}"/>
    <cellStyle name="Normal 20 2 2 2 2 2" xfId="12826" xr:uid="{00000000-0005-0000-0000-0000E12E0000}"/>
    <cellStyle name="Normal 20 2 2 2 2 2 2" xfId="12827" xr:uid="{00000000-0005-0000-0000-0000E22E0000}"/>
    <cellStyle name="Normal 20 2 2 2 2 3" xfId="12828" xr:uid="{00000000-0005-0000-0000-0000E32E0000}"/>
    <cellStyle name="Normal 20 2 2 2 3" xfId="12829" xr:uid="{00000000-0005-0000-0000-0000E42E0000}"/>
    <cellStyle name="Normal 20 2 2 2 3 2" xfId="12830" xr:uid="{00000000-0005-0000-0000-0000E52E0000}"/>
    <cellStyle name="Normal 20 2 2 2 4" xfId="12831" xr:uid="{00000000-0005-0000-0000-0000E62E0000}"/>
    <cellStyle name="Normal 20 2 2 3" xfId="12832" xr:uid="{00000000-0005-0000-0000-0000E72E0000}"/>
    <cellStyle name="Normal 20 2 2 3 2" xfId="12833" xr:uid="{00000000-0005-0000-0000-0000E82E0000}"/>
    <cellStyle name="Normal 20 2 2 3 2 2" xfId="12834" xr:uid="{00000000-0005-0000-0000-0000E92E0000}"/>
    <cellStyle name="Normal 20 2 2 3 2 2 2" xfId="12835" xr:uid="{00000000-0005-0000-0000-0000EA2E0000}"/>
    <cellStyle name="Normal 20 2 2 3 2 3" xfId="12836" xr:uid="{00000000-0005-0000-0000-0000EB2E0000}"/>
    <cellStyle name="Normal 20 2 2 3 3" xfId="12837" xr:uid="{00000000-0005-0000-0000-0000EC2E0000}"/>
    <cellStyle name="Normal 20 2 2 3 3 2" xfId="12838" xr:uid="{00000000-0005-0000-0000-0000ED2E0000}"/>
    <cellStyle name="Normal 20 2 2 3 4" xfId="12839" xr:uid="{00000000-0005-0000-0000-0000EE2E0000}"/>
    <cellStyle name="Normal 20 2 2 4" xfId="12840" xr:uid="{00000000-0005-0000-0000-0000EF2E0000}"/>
    <cellStyle name="Normal 20 2 2 4 2" xfId="12841" xr:uid="{00000000-0005-0000-0000-0000F02E0000}"/>
    <cellStyle name="Normal 20 2 2 4 2 2" xfId="12842" xr:uid="{00000000-0005-0000-0000-0000F12E0000}"/>
    <cellStyle name="Normal 20 2 2 4 3" xfId="12843" xr:uid="{00000000-0005-0000-0000-0000F22E0000}"/>
    <cellStyle name="Normal 20 2 2 5" xfId="12844" xr:uid="{00000000-0005-0000-0000-0000F32E0000}"/>
    <cellStyle name="Normal 20 2 2 5 2" xfId="12845" xr:uid="{00000000-0005-0000-0000-0000F42E0000}"/>
    <cellStyle name="Normal 20 2 3" xfId="12846" xr:uid="{00000000-0005-0000-0000-0000F52E0000}"/>
    <cellStyle name="Normal 20 2 3 2" xfId="12847" xr:uid="{00000000-0005-0000-0000-0000F62E0000}"/>
    <cellStyle name="Normal 20 2 3 2 2" xfId="12848" xr:uid="{00000000-0005-0000-0000-0000F72E0000}"/>
    <cellStyle name="Normal 20 2 3 2 2 2" xfId="12849" xr:uid="{00000000-0005-0000-0000-0000F82E0000}"/>
    <cellStyle name="Normal 20 2 3 2 3" xfId="12850" xr:uid="{00000000-0005-0000-0000-0000F92E0000}"/>
    <cellStyle name="Normal 20 2 3 3" xfId="12851" xr:uid="{00000000-0005-0000-0000-0000FA2E0000}"/>
    <cellStyle name="Normal 20 2 3 3 2" xfId="12852" xr:uid="{00000000-0005-0000-0000-0000FB2E0000}"/>
    <cellStyle name="Normal 20 2 4" xfId="12853" xr:uid="{00000000-0005-0000-0000-0000FC2E0000}"/>
    <cellStyle name="Normal 20 2 4 2" xfId="12854" xr:uid="{00000000-0005-0000-0000-0000FD2E0000}"/>
    <cellStyle name="Normal 20 2 4 2 2" xfId="12855" xr:uid="{00000000-0005-0000-0000-0000FE2E0000}"/>
    <cellStyle name="Normal 20 2 4 2 2 2" xfId="12856" xr:uid="{00000000-0005-0000-0000-0000FF2E0000}"/>
    <cellStyle name="Normal 20 2 4 2 3" xfId="12857" xr:uid="{00000000-0005-0000-0000-0000002F0000}"/>
    <cellStyle name="Normal 20 2 4 3" xfId="12858" xr:uid="{00000000-0005-0000-0000-0000012F0000}"/>
    <cellStyle name="Normal 20 2 4 3 2" xfId="12859" xr:uid="{00000000-0005-0000-0000-0000022F0000}"/>
    <cellStyle name="Normal 20 2 4 4" xfId="12860" xr:uid="{00000000-0005-0000-0000-0000032F0000}"/>
    <cellStyle name="Normal 20 2 5" xfId="12861" xr:uid="{00000000-0005-0000-0000-0000042F0000}"/>
    <cellStyle name="Normal 20 2 5 2" xfId="12862" xr:uid="{00000000-0005-0000-0000-0000052F0000}"/>
    <cellStyle name="Normal 20 2 5 2 2" xfId="12863" xr:uid="{00000000-0005-0000-0000-0000062F0000}"/>
    <cellStyle name="Normal 20 2 5 3" xfId="12864" xr:uid="{00000000-0005-0000-0000-0000072F0000}"/>
    <cellStyle name="Normal 20 2 6" xfId="12865" xr:uid="{00000000-0005-0000-0000-0000082F0000}"/>
    <cellStyle name="Normal 20 2 6 2" xfId="12866" xr:uid="{00000000-0005-0000-0000-0000092F0000}"/>
    <cellStyle name="Normal 20 3" xfId="12867" xr:uid="{00000000-0005-0000-0000-00000A2F0000}"/>
    <cellStyle name="Normal 20 3 2" xfId="12868" xr:uid="{00000000-0005-0000-0000-00000B2F0000}"/>
    <cellStyle name="Normal 20 3 2 2" xfId="12869" xr:uid="{00000000-0005-0000-0000-00000C2F0000}"/>
    <cellStyle name="Normal 20 3 2 2 2" xfId="12870" xr:uid="{00000000-0005-0000-0000-00000D2F0000}"/>
    <cellStyle name="Normal 20 3 2 2 2 2" xfId="12871" xr:uid="{00000000-0005-0000-0000-00000E2F0000}"/>
    <cellStyle name="Normal 20 3 2 2 2 2 2" xfId="12872" xr:uid="{00000000-0005-0000-0000-00000F2F0000}"/>
    <cellStyle name="Normal 20 3 2 2 2 3" xfId="12873" xr:uid="{00000000-0005-0000-0000-0000102F0000}"/>
    <cellStyle name="Normal 20 3 2 2 3" xfId="12874" xr:uid="{00000000-0005-0000-0000-0000112F0000}"/>
    <cellStyle name="Normal 20 3 2 2 3 2" xfId="12875" xr:uid="{00000000-0005-0000-0000-0000122F0000}"/>
    <cellStyle name="Normal 20 3 2 2 4" xfId="12876" xr:uid="{00000000-0005-0000-0000-0000132F0000}"/>
    <cellStyle name="Normal 20 3 2 3" xfId="12877" xr:uid="{00000000-0005-0000-0000-0000142F0000}"/>
    <cellStyle name="Normal 20 3 2 3 2" xfId="12878" xr:uid="{00000000-0005-0000-0000-0000152F0000}"/>
    <cellStyle name="Normal 20 3 2 3 2 2" xfId="12879" xr:uid="{00000000-0005-0000-0000-0000162F0000}"/>
    <cellStyle name="Normal 20 3 2 3 2 2 2" xfId="12880" xr:uid="{00000000-0005-0000-0000-0000172F0000}"/>
    <cellStyle name="Normal 20 3 2 3 2 3" xfId="12881" xr:uid="{00000000-0005-0000-0000-0000182F0000}"/>
    <cellStyle name="Normal 20 3 2 3 3" xfId="12882" xr:uid="{00000000-0005-0000-0000-0000192F0000}"/>
    <cellStyle name="Normal 20 3 2 3 3 2" xfId="12883" xr:uid="{00000000-0005-0000-0000-00001A2F0000}"/>
    <cellStyle name="Normal 20 3 2 3 4" xfId="12884" xr:uid="{00000000-0005-0000-0000-00001B2F0000}"/>
    <cellStyle name="Normal 20 3 2 4" xfId="12885" xr:uid="{00000000-0005-0000-0000-00001C2F0000}"/>
    <cellStyle name="Normal 20 3 2 4 2" xfId="12886" xr:uid="{00000000-0005-0000-0000-00001D2F0000}"/>
    <cellStyle name="Normal 20 3 2 4 2 2" xfId="12887" xr:uid="{00000000-0005-0000-0000-00001E2F0000}"/>
    <cellStyle name="Normal 20 3 2 4 3" xfId="12888" xr:uid="{00000000-0005-0000-0000-00001F2F0000}"/>
    <cellStyle name="Normal 20 3 2 5" xfId="12889" xr:uid="{00000000-0005-0000-0000-0000202F0000}"/>
    <cellStyle name="Normal 20 3 2 5 2" xfId="12890" xr:uid="{00000000-0005-0000-0000-0000212F0000}"/>
    <cellStyle name="Normal 20 3 2 6" xfId="12891" xr:uid="{00000000-0005-0000-0000-0000222F0000}"/>
    <cellStyle name="Normal 20 3 3" xfId="12892" xr:uid="{00000000-0005-0000-0000-0000232F0000}"/>
    <cellStyle name="Normal 20 3 3 2" xfId="12893" xr:uid="{00000000-0005-0000-0000-0000242F0000}"/>
    <cellStyle name="Normal 20 3 3 2 2" xfId="12894" xr:uid="{00000000-0005-0000-0000-0000252F0000}"/>
    <cellStyle name="Normal 20 3 3 2 2 2" xfId="12895" xr:uid="{00000000-0005-0000-0000-0000262F0000}"/>
    <cellStyle name="Normal 20 3 3 2 3" xfId="12896" xr:uid="{00000000-0005-0000-0000-0000272F0000}"/>
    <cellStyle name="Normal 20 3 3 3" xfId="12897" xr:uid="{00000000-0005-0000-0000-0000282F0000}"/>
    <cellStyle name="Normal 20 3 3 3 2" xfId="12898" xr:uid="{00000000-0005-0000-0000-0000292F0000}"/>
    <cellStyle name="Normal 20 3 3 4" xfId="12899" xr:uid="{00000000-0005-0000-0000-00002A2F0000}"/>
    <cellStyle name="Normal 20 3 4" xfId="12900" xr:uid="{00000000-0005-0000-0000-00002B2F0000}"/>
    <cellStyle name="Normal 20 3 4 2" xfId="12901" xr:uid="{00000000-0005-0000-0000-00002C2F0000}"/>
    <cellStyle name="Normal 20 3 4 2 2" xfId="12902" xr:uid="{00000000-0005-0000-0000-00002D2F0000}"/>
    <cellStyle name="Normal 20 3 4 2 2 2" xfId="12903" xr:uid="{00000000-0005-0000-0000-00002E2F0000}"/>
    <cellStyle name="Normal 20 3 4 2 3" xfId="12904" xr:uid="{00000000-0005-0000-0000-00002F2F0000}"/>
    <cellStyle name="Normal 20 3 4 3" xfId="12905" xr:uid="{00000000-0005-0000-0000-0000302F0000}"/>
    <cellStyle name="Normal 20 3 4 3 2" xfId="12906" xr:uid="{00000000-0005-0000-0000-0000312F0000}"/>
    <cellStyle name="Normal 20 3 4 4" xfId="12907" xr:uid="{00000000-0005-0000-0000-0000322F0000}"/>
    <cellStyle name="Normal 20 3 5" xfId="12908" xr:uid="{00000000-0005-0000-0000-0000332F0000}"/>
    <cellStyle name="Normal 20 3 5 2" xfId="12909" xr:uid="{00000000-0005-0000-0000-0000342F0000}"/>
    <cellStyle name="Normal 20 3 5 2 2" xfId="12910" xr:uid="{00000000-0005-0000-0000-0000352F0000}"/>
    <cellStyle name="Normal 20 3 5 3" xfId="12911" xr:uid="{00000000-0005-0000-0000-0000362F0000}"/>
    <cellStyle name="Normal 20 3 6" xfId="12912" xr:uid="{00000000-0005-0000-0000-0000372F0000}"/>
    <cellStyle name="Normal 20 3 6 2" xfId="12913" xr:uid="{00000000-0005-0000-0000-0000382F0000}"/>
    <cellStyle name="Normal 20 4" xfId="12914" xr:uid="{00000000-0005-0000-0000-0000392F0000}"/>
    <cellStyle name="Normal 20 5" xfId="12915" xr:uid="{00000000-0005-0000-0000-00003A2F0000}"/>
    <cellStyle name="Normal 20 5 2" xfId="12916" xr:uid="{00000000-0005-0000-0000-00003B2F0000}"/>
    <cellStyle name="Normal 20 5 2 2" xfId="12917" xr:uid="{00000000-0005-0000-0000-00003C2F0000}"/>
    <cellStyle name="Normal 20 5 2 2 2" xfId="12918" xr:uid="{00000000-0005-0000-0000-00003D2F0000}"/>
    <cellStyle name="Normal 20 5 2 2 2 2" xfId="12919" xr:uid="{00000000-0005-0000-0000-00003E2F0000}"/>
    <cellStyle name="Normal 20 5 2 2 3" xfId="12920" xr:uid="{00000000-0005-0000-0000-00003F2F0000}"/>
    <cellStyle name="Normal 20 5 2 3" xfId="12921" xr:uid="{00000000-0005-0000-0000-0000402F0000}"/>
    <cellStyle name="Normal 20 5 2 3 2" xfId="12922" xr:uid="{00000000-0005-0000-0000-0000412F0000}"/>
    <cellStyle name="Normal 20 5 2 4" xfId="12923" xr:uid="{00000000-0005-0000-0000-0000422F0000}"/>
    <cellStyle name="Normal 20 5 3" xfId="12924" xr:uid="{00000000-0005-0000-0000-0000432F0000}"/>
    <cellStyle name="Normal 20 5 3 2" xfId="12925" xr:uid="{00000000-0005-0000-0000-0000442F0000}"/>
    <cellStyle name="Normal 20 5 3 2 2" xfId="12926" xr:uid="{00000000-0005-0000-0000-0000452F0000}"/>
    <cellStyle name="Normal 20 5 3 2 2 2" xfId="12927" xr:uid="{00000000-0005-0000-0000-0000462F0000}"/>
    <cellStyle name="Normal 20 5 3 2 3" xfId="12928" xr:uid="{00000000-0005-0000-0000-0000472F0000}"/>
    <cellStyle name="Normal 20 5 3 3" xfId="12929" xr:uid="{00000000-0005-0000-0000-0000482F0000}"/>
    <cellStyle name="Normal 20 5 3 3 2" xfId="12930" xr:uid="{00000000-0005-0000-0000-0000492F0000}"/>
    <cellStyle name="Normal 20 5 3 4" xfId="12931" xr:uid="{00000000-0005-0000-0000-00004A2F0000}"/>
    <cellStyle name="Normal 20 5 4" xfId="12932" xr:uid="{00000000-0005-0000-0000-00004B2F0000}"/>
    <cellStyle name="Normal 20 5 4 2" xfId="12933" xr:uid="{00000000-0005-0000-0000-00004C2F0000}"/>
    <cellStyle name="Normal 20 5 4 2 2" xfId="12934" xr:uid="{00000000-0005-0000-0000-00004D2F0000}"/>
    <cellStyle name="Normal 20 5 4 3" xfId="12935" xr:uid="{00000000-0005-0000-0000-00004E2F0000}"/>
    <cellStyle name="Normal 20 5 5" xfId="12936" xr:uid="{00000000-0005-0000-0000-00004F2F0000}"/>
    <cellStyle name="Normal 20 5 5 2" xfId="12937" xr:uid="{00000000-0005-0000-0000-0000502F0000}"/>
    <cellStyle name="Normal 20 5 6" xfId="12938" xr:uid="{00000000-0005-0000-0000-0000512F0000}"/>
    <cellStyle name="Normal 20 6" xfId="12939" xr:uid="{00000000-0005-0000-0000-0000522F0000}"/>
    <cellStyle name="Normal 20 6 2" xfId="12940" xr:uid="{00000000-0005-0000-0000-0000532F0000}"/>
    <cellStyle name="Normal 20 6 2 2" xfId="12941" xr:uid="{00000000-0005-0000-0000-0000542F0000}"/>
    <cellStyle name="Normal 20 6 2 2 2" xfId="12942" xr:uid="{00000000-0005-0000-0000-0000552F0000}"/>
    <cellStyle name="Normal 20 6 2 3" xfId="12943" xr:uid="{00000000-0005-0000-0000-0000562F0000}"/>
    <cellStyle name="Normal 20 6 3" xfId="12944" xr:uid="{00000000-0005-0000-0000-0000572F0000}"/>
    <cellStyle name="Normal 20 6 3 2" xfId="12945" xr:uid="{00000000-0005-0000-0000-0000582F0000}"/>
    <cellStyle name="Normal 20 6 4" xfId="12946" xr:uid="{00000000-0005-0000-0000-0000592F0000}"/>
    <cellStyle name="Normal 20 7" xfId="12947" xr:uid="{00000000-0005-0000-0000-00005A2F0000}"/>
    <cellStyle name="Normal 20 7 2" xfId="12948" xr:uid="{00000000-0005-0000-0000-00005B2F0000}"/>
    <cellStyle name="Normal 20 7 2 2" xfId="12949" xr:uid="{00000000-0005-0000-0000-00005C2F0000}"/>
    <cellStyle name="Normal 20 7 2 2 2" xfId="12950" xr:uid="{00000000-0005-0000-0000-00005D2F0000}"/>
    <cellStyle name="Normal 20 7 2 3" xfId="12951" xr:uid="{00000000-0005-0000-0000-00005E2F0000}"/>
    <cellStyle name="Normal 20 7 3" xfId="12952" xr:uid="{00000000-0005-0000-0000-00005F2F0000}"/>
    <cellStyle name="Normal 20 7 3 2" xfId="12953" xr:uid="{00000000-0005-0000-0000-0000602F0000}"/>
    <cellStyle name="Normal 20 7 4" xfId="12954" xr:uid="{00000000-0005-0000-0000-0000612F0000}"/>
    <cellStyle name="Normal 20 8" xfId="12955" xr:uid="{00000000-0005-0000-0000-0000622F0000}"/>
    <cellStyle name="Normal 20 8 2" xfId="12956" xr:uid="{00000000-0005-0000-0000-0000632F0000}"/>
    <cellStyle name="Normal 20 8 2 2" xfId="12957" xr:uid="{00000000-0005-0000-0000-0000642F0000}"/>
    <cellStyle name="Normal 20 8 3" xfId="12958" xr:uid="{00000000-0005-0000-0000-0000652F0000}"/>
    <cellStyle name="Normal 20 9" xfId="12959" xr:uid="{00000000-0005-0000-0000-0000662F0000}"/>
    <cellStyle name="Normal 20 9 2" xfId="12960" xr:uid="{00000000-0005-0000-0000-0000672F0000}"/>
    <cellStyle name="Normal 200" xfId="4961" xr:uid="{00000000-0005-0000-0000-0000682F0000}"/>
    <cellStyle name="Normal 201" xfId="4962" xr:uid="{00000000-0005-0000-0000-0000692F0000}"/>
    <cellStyle name="Normal 202" xfId="4963" xr:uid="{00000000-0005-0000-0000-00006A2F0000}"/>
    <cellStyle name="Normal 203" xfId="4964" xr:uid="{00000000-0005-0000-0000-00006B2F0000}"/>
    <cellStyle name="Normal 204" xfId="4965" xr:uid="{00000000-0005-0000-0000-00006C2F0000}"/>
    <cellStyle name="Normal 205" xfId="4966" xr:uid="{00000000-0005-0000-0000-00006D2F0000}"/>
    <cellStyle name="Normal 206" xfId="4967" xr:uid="{00000000-0005-0000-0000-00006E2F0000}"/>
    <cellStyle name="Normal 207" xfId="4968" xr:uid="{00000000-0005-0000-0000-00006F2F0000}"/>
    <cellStyle name="Normal 208" xfId="4969" xr:uid="{00000000-0005-0000-0000-0000702F0000}"/>
    <cellStyle name="Normal 209" xfId="4970" xr:uid="{00000000-0005-0000-0000-0000712F0000}"/>
    <cellStyle name="Normal 21" xfId="2474" xr:uid="{00000000-0005-0000-0000-0000722F0000}"/>
    <cellStyle name="Normal 21 10" xfId="19452" xr:uid="{00000000-0005-0000-0000-0000732F0000}"/>
    <cellStyle name="Normal 21 2" xfId="4971" xr:uid="{00000000-0005-0000-0000-0000742F0000}"/>
    <cellStyle name="Normal 21 2 2" xfId="12961" xr:uid="{00000000-0005-0000-0000-0000752F0000}"/>
    <cellStyle name="Normal 21 2 2 2" xfId="12962" xr:uid="{00000000-0005-0000-0000-0000762F0000}"/>
    <cellStyle name="Normal 21 2 2 2 2" xfId="12963" xr:uid="{00000000-0005-0000-0000-0000772F0000}"/>
    <cellStyle name="Normal 21 2 2 2 2 2" xfId="12964" xr:uid="{00000000-0005-0000-0000-0000782F0000}"/>
    <cellStyle name="Normal 21 2 2 2 2 2 2" xfId="12965" xr:uid="{00000000-0005-0000-0000-0000792F0000}"/>
    <cellStyle name="Normal 21 2 2 2 2 3" xfId="12966" xr:uid="{00000000-0005-0000-0000-00007A2F0000}"/>
    <cellStyle name="Normal 21 2 2 2 3" xfId="12967" xr:uid="{00000000-0005-0000-0000-00007B2F0000}"/>
    <cellStyle name="Normal 21 2 2 2 3 2" xfId="12968" xr:uid="{00000000-0005-0000-0000-00007C2F0000}"/>
    <cellStyle name="Normal 21 2 2 2 4" xfId="12969" xr:uid="{00000000-0005-0000-0000-00007D2F0000}"/>
    <cellStyle name="Normal 21 2 2 3" xfId="12970" xr:uid="{00000000-0005-0000-0000-00007E2F0000}"/>
    <cellStyle name="Normal 21 2 2 3 2" xfId="12971" xr:uid="{00000000-0005-0000-0000-00007F2F0000}"/>
    <cellStyle name="Normal 21 2 2 3 2 2" xfId="12972" xr:uid="{00000000-0005-0000-0000-0000802F0000}"/>
    <cellStyle name="Normal 21 2 2 3 2 2 2" xfId="12973" xr:uid="{00000000-0005-0000-0000-0000812F0000}"/>
    <cellStyle name="Normal 21 2 2 3 2 3" xfId="12974" xr:uid="{00000000-0005-0000-0000-0000822F0000}"/>
    <cellStyle name="Normal 21 2 2 3 3" xfId="12975" xr:uid="{00000000-0005-0000-0000-0000832F0000}"/>
    <cellStyle name="Normal 21 2 2 3 3 2" xfId="12976" xr:uid="{00000000-0005-0000-0000-0000842F0000}"/>
    <cellStyle name="Normal 21 2 2 3 4" xfId="12977" xr:uid="{00000000-0005-0000-0000-0000852F0000}"/>
    <cellStyle name="Normal 21 2 2 4" xfId="12978" xr:uid="{00000000-0005-0000-0000-0000862F0000}"/>
    <cellStyle name="Normal 21 2 2 4 2" xfId="12979" xr:uid="{00000000-0005-0000-0000-0000872F0000}"/>
    <cellStyle name="Normal 21 2 2 4 2 2" xfId="12980" xr:uid="{00000000-0005-0000-0000-0000882F0000}"/>
    <cellStyle name="Normal 21 2 2 4 3" xfId="12981" xr:uid="{00000000-0005-0000-0000-0000892F0000}"/>
    <cellStyle name="Normal 21 2 2 5" xfId="12982" xr:uid="{00000000-0005-0000-0000-00008A2F0000}"/>
    <cellStyle name="Normal 21 2 2 5 2" xfId="12983" xr:uid="{00000000-0005-0000-0000-00008B2F0000}"/>
    <cellStyle name="Normal 21 2 2 6" xfId="12984" xr:uid="{00000000-0005-0000-0000-00008C2F0000}"/>
    <cellStyle name="Normal 21 2 3" xfId="12985" xr:uid="{00000000-0005-0000-0000-00008D2F0000}"/>
    <cellStyle name="Normal 21 2 3 2" xfId="12986" xr:uid="{00000000-0005-0000-0000-00008E2F0000}"/>
    <cellStyle name="Normal 21 2 3 2 2" xfId="12987" xr:uid="{00000000-0005-0000-0000-00008F2F0000}"/>
    <cellStyle name="Normal 21 2 3 2 2 2" xfId="12988" xr:uid="{00000000-0005-0000-0000-0000902F0000}"/>
    <cellStyle name="Normal 21 2 3 2 3" xfId="12989" xr:uid="{00000000-0005-0000-0000-0000912F0000}"/>
    <cellStyle name="Normal 21 2 3 3" xfId="12990" xr:uid="{00000000-0005-0000-0000-0000922F0000}"/>
    <cellStyle name="Normal 21 2 3 3 2" xfId="12991" xr:uid="{00000000-0005-0000-0000-0000932F0000}"/>
    <cellStyle name="Normal 21 2 3 4" xfId="12992" xr:uid="{00000000-0005-0000-0000-0000942F0000}"/>
    <cellStyle name="Normal 21 2 4" xfId="12993" xr:uid="{00000000-0005-0000-0000-0000952F0000}"/>
    <cellStyle name="Normal 21 2 4 2" xfId="12994" xr:uid="{00000000-0005-0000-0000-0000962F0000}"/>
    <cellStyle name="Normal 21 2 4 2 2" xfId="12995" xr:uid="{00000000-0005-0000-0000-0000972F0000}"/>
    <cellStyle name="Normal 21 2 4 2 2 2" xfId="12996" xr:uid="{00000000-0005-0000-0000-0000982F0000}"/>
    <cellStyle name="Normal 21 2 4 2 3" xfId="12997" xr:uid="{00000000-0005-0000-0000-0000992F0000}"/>
    <cellStyle name="Normal 21 2 4 3" xfId="12998" xr:uid="{00000000-0005-0000-0000-00009A2F0000}"/>
    <cellStyle name="Normal 21 2 4 3 2" xfId="12999" xr:uid="{00000000-0005-0000-0000-00009B2F0000}"/>
    <cellStyle name="Normal 21 2 4 4" xfId="13000" xr:uid="{00000000-0005-0000-0000-00009C2F0000}"/>
    <cellStyle name="Normal 21 2 5" xfId="13001" xr:uid="{00000000-0005-0000-0000-00009D2F0000}"/>
    <cellStyle name="Normal 21 2 5 2" xfId="13002" xr:uid="{00000000-0005-0000-0000-00009E2F0000}"/>
    <cellStyle name="Normal 21 2 5 2 2" xfId="13003" xr:uid="{00000000-0005-0000-0000-00009F2F0000}"/>
    <cellStyle name="Normal 21 2 5 3" xfId="13004" xr:uid="{00000000-0005-0000-0000-0000A02F0000}"/>
    <cellStyle name="Normal 21 2 6" xfId="13005" xr:uid="{00000000-0005-0000-0000-0000A12F0000}"/>
    <cellStyle name="Normal 21 2 6 2" xfId="13006" xr:uid="{00000000-0005-0000-0000-0000A22F0000}"/>
    <cellStyle name="Normal 21 3" xfId="13007" xr:uid="{00000000-0005-0000-0000-0000A32F0000}"/>
    <cellStyle name="Normal 21 3 2" xfId="13008" xr:uid="{00000000-0005-0000-0000-0000A42F0000}"/>
    <cellStyle name="Normal 21 3 2 2" xfId="13009" xr:uid="{00000000-0005-0000-0000-0000A52F0000}"/>
    <cellStyle name="Normal 21 3 2 2 2" xfId="13010" xr:uid="{00000000-0005-0000-0000-0000A62F0000}"/>
    <cellStyle name="Normal 21 3 2 2 2 2" xfId="13011" xr:uid="{00000000-0005-0000-0000-0000A72F0000}"/>
    <cellStyle name="Normal 21 3 2 2 2 2 2" xfId="13012" xr:uid="{00000000-0005-0000-0000-0000A82F0000}"/>
    <cellStyle name="Normal 21 3 2 2 2 3" xfId="13013" xr:uid="{00000000-0005-0000-0000-0000A92F0000}"/>
    <cellStyle name="Normal 21 3 2 2 3" xfId="13014" xr:uid="{00000000-0005-0000-0000-0000AA2F0000}"/>
    <cellStyle name="Normal 21 3 2 2 3 2" xfId="13015" xr:uid="{00000000-0005-0000-0000-0000AB2F0000}"/>
    <cellStyle name="Normal 21 3 2 2 4" xfId="13016" xr:uid="{00000000-0005-0000-0000-0000AC2F0000}"/>
    <cellStyle name="Normal 21 3 2 3" xfId="13017" xr:uid="{00000000-0005-0000-0000-0000AD2F0000}"/>
    <cellStyle name="Normal 21 3 2 3 2" xfId="13018" xr:uid="{00000000-0005-0000-0000-0000AE2F0000}"/>
    <cellStyle name="Normal 21 3 2 3 2 2" xfId="13019" xr:uid="{00000000-0005-0000-0000-0000AF2F0000}"/>
    <cellStyle name="Normal 21 3 2 3 2 2 2" xfId="13020" xr:uid="{00000000-0005-0000-0000-0000B02F0000}"/>
    <cellStyle name="Normal 21 3 2 3 2 3" xfId="13021" xr:uid="{00000000-0005-0000-0000-0000B12F0000}"/>
    <cellStyle name="Normal 21 3 2 3 3" xfId="13022" xr:uid="{00000000-0005-0000-0000-0000B22F0000}"/>
    <cellStyle name="Normal 21 3 2 3 3 2" xfId="13023" xr:uid="{00000000-0005-0000-0000-0000B32F0000}"/>
    <cellStyle name="Normal 21 3 2 3 4" xfId="13024" xr:uid="{00000000-0005-0000-0000-0000B42F0000}"/>
    <cellStyle name="Normal 21 3 2 4" xfId="13025" xr:uid="{00000000-0005-0000-0000-0000B52F0000}"/>
    <cellStyle name="Normal 21 3 2 4 2" xfId="13026" xr:uid="{00000000-0005-0000-0000-0000B62F0000}"/>
    <cellStyle name="Normal 21 3 2 4 2 2" xfId="13027" xr:uid="{00000000-0005-0000-0000-0000B72F0000}"/>
    <cellStyle name="Normal 21 3 2 4 3" xfId="13028" xr:uid="{00000000-0005-0000-0000-0000B82F0000}"/>
    <cellStyle name="Normal 21 3 2 5" xfId="13029" xr:uid="{00000000-0005-0000-0000-0000B92F0000}"/>
    <cellStyle name="Normal 21 3 2 5 2" xfId="13030" xr:uid="{00000000-0005-0000-0000-0000BA2F0000}"/>
    <cellStyle name="Normal 21 3 3" xfId="13031" xr:uid="{00000000-0005-0000-0000-0000BB2F0000}"/>
    <cellStyle name="Normal 21 3 3 2" xfId="13032" xr:uid="{00000000-0005-0000-0000-0000BC2F0000}"/>
    <cellStyle name="Normal 21 3 3 2 2" xfId="13033" xr:uid="{00000000-0005-0000-0000-0000BD2F0000}"/>
    <cellStyle name="Normal 21 3 3 2 2 2" xfId="13034" xr:uid="{00000000-0005-0000-0000-0000BE2F0000}"/>
    <cellStyle name="Normal 21 3 3 2 3" xfId="13035" xr:uid="{00000000-0005-0000-0000-0000BF2F0000}"/>
    <cellStyle name="Normal 21 3 3 3" xfId="13036" xr:uid="{00000000-0005-0000-0000-0000C02F0000}"/>
    <cellStyle name="Normal 21 3 3 3 2" xfId="13037" xr:uid="{00000000-0005-0000-0000-0000C12F0000}"/>
    <cellStyle name="Normal 21 3 3 4" xfId="13038" xr:uid="{00000000-0005-0000-0000-0000C22F0000}"/>
    <cellStyle name="Normal 21 3 4" xfId="13039" xr:uid="{00000000-0005-0000-0000-0000C32F0000}"/>
    <cellStyle name="Normal 21 3 4 2" xfId="13040" xr:uid="{00000000-0005-0000-0000-0000C42F0000}"/>
    <cellStyle name="Normal 21 3 4 2 2" xfId="13041" xr:uid="{00000000-0005-0000-0000-0000C52F0000}"/>
    <cellStyle name="Normal 21 3 4 2 2 2" xfId="13042" xr:uid="{00000000-0005-0000-0000-0000C62F0000}"/>
    <cellStyle name="Normal 21 3 4 2 3" xfId="13043" xr:uid="{00000000-0005-0000-0000-0000C72F0000}"/>
    <cellStyle name="Normal 21 3 4 3" xfId="13044" xr:uid="{00000000-0005-0000-0000-0000C82F0000}"/>
    <cellStyle name="Normal 21 3 4 3 2" xfId="13045" xr:uid="{00000000-0005-0000-0000-0000C92F0000}"/>
    <cellStyle name="Normal 21 3 4 4" xfId="13046" xr:uid="{00000000-0005-0000-0000-0000CA2F0000}"/>
    <cellStyle name="Normal 21 3 5" xfId="13047" xr:uid="{00000000-0005-0000-0000-0000CB2F0000}"/>
    <cellStyle name="Normal 21 3 5 2" xfId="13048" xr:uid="{00000000-0005-0000-0000-0000CC2F0000}"/>
    <cellStyle name="Normal 21 3 5 2 2" xfId="13049" xr:uid="{00000000-0005-0000-0000-0000CD2F0000}"/>
    <cellStyle name="Normal 21 3 5 3" xfId="13050" xr:uid="{00000000-0005-0000-0000-0000CE2F0000}"/>
    <cellStyle name="Normal 21 3 6" xfId="13051" xr:uid="{00000000-0005-0000-0000-0000CF2F0000}"/>
    <cellStyle name="Normal 21 3 6 2" xfId="13052" xr:uid="{00000000-0005-0000-0000-0000D02F0000}"/>
    <cellStyle name="Normal 21 4" xfId="13053" xr:uid="{00000000-0005-0000-0000-0000D12F0000}"/>
    <cellStyle name="Normal 21 5" xfId="13054" xr:uid="{00000000-0005-0000-0000-0000D22F0000}"/>
    <cellStyle name="Normal 21 5 2" xfId="13055" xr:uid="{00000000-0005-0000-0000-0000D32F0000}"/>
    <cellStyle name="Normal 21 5 2 2" xfId="13056" xr:uid="{00000000-0005-0000-0000-0000D42F0000}"/>
    <cellStyle name="Normal 21 5 2 2 2" xfId="13057" xr:uid="{00000000-0005-0000-0000-0000D52F0000}"/>
    <cellStyle name="Normal 21 5 2 2 2 2" xfId="13058" xr:uid="{00000000-0005-0000-0000-0000D62F0000}"/>
    <cellStyle name="Normal 21 5 2 2 3" xfId="13059" xr:uid="{00000000-0005-0000-0000-0000D72F0000}"/>
    <cellStyle name="Normal 21 5 2 3" xfId="13060" xr:uid="{00000000-0005-0000-0000-0000D82F0000}"/>
    <cellStyle name="Normal 21 5 2 3 2" xfId="13061" xr:uid="{00000000-0005-0000-0000-0000D92F0000}"/>
    <cellStyle name="Normal 21 5 2 4" xfId="13062" xr:uid="{00000000-0005-0000-0000-0000DA2F0000}"/>
    <cellStyle name="Normal 21 5 3" xfId="13063" xr:uid="{00000000-0005-0000-0000-0000DB2F0000}"/>
    <cellStyle name="Normal 21 5 3 2" xfId="13064" xr:uid="{00000000-0005-0000-0000-0000DC2F0000}"/>
    <cellStyle name="Normal 21 5 3 2 2" xfId="13065" xr:uid="{00000000-0005-0000-0000-0000DD2F0000}"/>
    <cellStyle name="Normal 21 5 3 2 2 2" xfId="13066" xr:uid="{00000000-0005-0000-0000-0000DE2F0000}"/>
    <cellStyle name="Normal 21 5 3 2 3" xfId="13067" xr:uid="{00000000-0005-0000-0000-0000DF2F0000}"/>
    <cellStyle name="Normal 21 5 3 3" xfId="13068" xr:uid="{00000000-0005-0000-0000-0000E02F0000}"/>
    <cellStyle name="Normal 21 5 3 3 2" xfId="13069" xr:uid="{00000000-0005-0000-0000-0000E12F0000}"/>
    <cellStyle name="Normal 21 5 3 4" xfId="13070" xr:uid="{00000000-0005-0000-0000-0000E22F0000}"/>
    <cellStyle name="Normal 21 5 4" xfId="13071" xr:uid="{00000000-0005-0000-0000-0000E32F0000}"/>
    <cellStyle name="Normal 21 5 4 2" xfId="13072" xr:uid="{00000000-0005-0000-0000-0000E42F0000}"/>
    <cellStyle name="Normal 21 5 4 2 2" xfId="13073" xr:uid="{00000000-0005-0000-0000-0000E52F0000}"/>
    <cellStyle name="Normal 21 5 4 3" xfId="13074" xr:uid="{00000000-0005-0000-0000-0000E62F0000}"/>
    <cellStyle name="Normal 21 5 5" xfId="13075" xr:uid="{00000000-0005-0000-0000-0000E72F0000}"/>
    <cellStyle name="Normal 21 5 5 2" xfId="13076" xr:uid="{00000000-0005-0000-0000-0000E82F0000}"/>
    <cellStyle name="Normal 21 6" xfId="13077" xr:uid="{00000000-0005-0000-0000-0000E92F0000}"/>
    <cellStyle name="Normal 21 6 2" xfId="13078" xr:uid="{00000000-0005-0000-0000-0000EA2F0000}"/>
    <cellStyle name="Normal 21 6 2 2" xfId="13079" xr:uid="{00000000-0005-0000-0000-0000EB2F0000}"/>
    <cellStyle name="Normal 21 6 2 2 2" xfId="13080" xr:uid="{00000000-0005-0000-0000-0000EC2F0000}"/>
    <cellStyle name="Normal 21 6 2 3" xfId="13081" xr:uid="{00000000-0005-0000-0000-0000ED2F0000}"/>
    <cellStyle name="Normal 21 6 3" xfId="13082" xr:uid="{00000000-0005-0000-0000-0000EE2F0000}"/>
    <cellStyle name="Normal 21 6 3 2" xfId="13083" xr:uid="{00000000-0005-0000-0000-0000EF2F0000}"/>
    <cellStyle name="Normal 21 6 4" xfId="13084" xr:uid="{00000000-0005-0000-0000-0000F02F0000}"/>
    <cellStyle name="Normal 21 7" xfId="13085" xr:uid="{00000000-0005-0000-0000-0000F12F0000}"/>
    <cellStyle name="Normal 21 7 2" xfId="13086" xr:uid="{00000000-0005-0000-0000-0000F22F0000}"/>
    <cellStyle name="Normal 21 7 2 2" xfId="13087" xr:uid="{00000000-0005-0000-0000-0000F32F0000}"/>
    <cellStyle name="Normal 21 7 2 2 2" xfId="13088" xr:uid="{00000000-0005-0000-0000-0000F42F0000}"/>
    <cellStyle name="Normal 21 7 2 3" xfId="13089" xr:uid="{00000000-0005-0000-0000-0000F52F0000}"/>
    <cellStyle name="Normal 21 7 3" xfId="13090" xr:uid="{00000000-0005-0000-0000-0000F62F0000}"/>
    <cellStyle name="Normal 21 7 3 2" xfId="13091" xr:uid="{00000000-0005-0000-0000-0000F72F0000}"/>
    <cellStyle name="Normal 21 7 4" xfId="13092" xr:uid="{00000000-0005-0000-0000-0000F82F0000}"/>
    <cellStyle name="Normal 21 8" xfId="13093" xr:uid="{00000000-0005-0000-0000-0000F92F0000}"/>
    <cellStyle name="Normal 21 8 2" xfId="13094" xr:uid="{00000000-0005-0000-0000-0000FA2F0000}"/>
    <cellStyle name="Normal 21 8 2 2" xfId="13095" xr:uid="{00000000-0005-0000-0000-0000FB2F0000}"/>
    <cellStyle name="Normal 21 8 3" xfId="13096" xr:uid="{00000000-0005-0000-0000-0000FC2F0000}"/>
    <cellStyle name="Normal 21 9" xfId="13097" xr:uid="{00000000-0005-0000-0000-0000FD2F0000}"/>
    <cellStyle name="Normal 21 9 2" xfId="13098" xr:uid="{00000000-0005-0000-0000-0000FE2F0000}"/>
    <cellStyle name="Normal 210" xfId="4972" xr:uid="{00000000-0005-0000-0000-0000FF2F0000}"/>
    <cellStyle name="Normal 211" xfId="4973" xr:uid="{00000000-0005-0000-0000-000000300000}"/>
    <cellStyle name="Normal 212" xfId="4974" xr:uid="{00000000-0005-0000-0000-000001300000}"/>
    <cellStyle name="Normal 213" xfId="4975" xr:uid="{00000000-0005-0000-0000-000002300000}"/>
    <cellStyle name="Normal 214" xfId="4976" xr:uid="{00000000-0005-0000-0000-000003300000}"/>
    <cellStyle name="Normal 215" xfId="4977" xr:uid="{00000000-0005-0000-0000-000004300000}"/>
    <cellStyle name="Normal 216" xfId="4978" xr:uid="{00000000-0005-0000-0000-000005300000}"/>
    <cellStyle name="Normal 217" xfId="4979" xr:uid="{00000000-0005-0000-0000-000006300000}"/>
    <cellStyle name="Normal 218" xfId="4980" xr:uid="{00000000-0005-0000-0000-000007300000}"/>
    <cellStyle name="Normal 219" xfId="4981" xr:uid="{00000000-0005-0000-0000-000008300000}"/>
    <cellStyle name="Normal 22" xfId="2475" xr:uid="{00000000-0005-0000-0000-000009300000}"/>
    <cellStyle name="Normal 22 2" xfId="4982" xr:uid="{00000000-0005-0000-0000-00000A300000}"/>
    <cellStyle name="Normal 22 2 2" xfId="13099" xr:uid="{00000000-0005-0000-0000-00000B300000}"/>
    <cellStyle name="Normal 22 2 3" xfId="13100" xr:uid="{00000000-0005-0000-0000-00000C300000}"/>
    <cellStyle name="Normal 22 2 3 2" xfId="13101" xr:uid="{00000000-0005-0000-0000-00000D300000}"/>
    <cellStyle name="Normal 22 3" xfId="13102" xr:uid="{00000000-0005-0000-0000-00000E300000}"/>
    <cellStyle name="Normal 22 4" xfId="13103" xr:uid="{00000000-0005-0000-0000-00000F300000}"/>
    <cellStyle name="Normal 22 5" xfId="13104" xr:uid="{00000000-0005-0000-0000-000010300000}"/>
    <cellStyle name="Normal 22 5 2" xfId="13105" xr:uid="{00000000-0005-0000-0000-000011300000}"/>
    <cellStyle name="Normal 220" xfId="4983" xr:uid="{00000000-0005-0000-0000-000012300000}"/>
    <cellStyle name="Normal 221" xfId="4984" xr:uid="{00000000-0005-0000-0000-000013300000}"/>
    <cellStyle name="Normal 222" xfId="4985" xr:uid="{00000000-0005-0000-0000-000014300000}"/>
    <cellStyle name="Normal 223" xfId="4986" xr:uid="{00000000-0005-0000-0000-000015300000}"/>
    <cellStyle name="Normal 224" xfId="4987" xr:uid="{00000000-0005-0000-0000-000016300000}"/>
    <cellStyle name="Normal 225" xfId="4988" xr:uid="{00000000-0005-0000-0000-000017300000}"/>
    <cellStyle name="Normal 226" xfId="4989" xr:uid="{00000000-0005-0000-0000-000018300000}"/>
    <cellStyle name="Normal 227" xfId="4990" xr:uid="{00000000-0005-0000-0000-000019300000}"/>
    <cellStyle name="Normal 228" xfId="4991" xr:uid="{00000000-0005-0000-0000-00001A300000}"/>
    <cellStyle name="Normal 229" xfId="4992" xr:uid="{00000000-0005-0000-0000-00001B300000}"/>
    <cellStyle name="Normal 23" xfId="2476" xr:uid="{00000000-0005-0000-0000-00001C300000}"/>
    <cellStyle name="Normal 23 2" xfId="7406" xr:uid="{00000000-0005-0000-0000-00001D300000}"/>
    <cellStyle name="Normal 23 2 2" xfId="13106" xr:uid="{00000000-0005-0000-0000-00001E300000}"/>
    <cellStyle name="Normal 23 3" xfId="13107" xr:uid="{00000000-0005-0000-0000-00001F300000}"/>
    <cellStyle name="Normal 23 4" xfId="13108" xr:uid="{00000000-0005-0000-0000-000020300000}"/>
    <cellStyle name="Normal 23 5" xfId="19456" xr:uid="{00000000-0005-0000-0000-000021300000}"/>
    <cellStyle name="Normal 230" xfId="4993" xr:uid="{00000000-0005-0000-0000-000022300000}"/>
    <cellStyle name="Normal 231" xfId="4994" xr:uid="{00000000-0005-0000-0000-000023300000}"/>
    <cellStyle name="Normal 232" xfId="4995" xr:uid="{00000000-0005-0000-0000-000024300000}"/>
    <cellStyle name="Normal 233" xfId="4996" xr:uid="{00000000-0005-0000-0000-000025300000}"/>
    <cellStyle name="Normal 234" xfId="4997" xr:uid="{00000000-0005-0000-0000-000026300000}"/>
    <cellStyle name="Normal 235" xfId="4998" xr:uid="{00000000-0005-0000-0000-000027300000}"/>
    <cellStyle name="Normal 236" xfId="4999" xr:uid="{00000000-0005-0000-0000-000028300000}"/>
    <cellStyle name="Normal 237" xfId="5000" xr:uid="{00000000-0005-0000-0000-000029300000}"/>
    <cellStyle name="Normal 238" xfId="5001" xr:uid="{00000000-0005-0000-0000-00002A300000}"/>
    <cellStyle name="Normal 239" xfId="5002" xr:uid="{00000000-0005-0000-0000-00002B300000}"/>
    <cellStyle name="Normal 24" xfId="2494" xr:uid="{00000000-0005-0000-0000-00002C300000}"/>
    <cellStyle name="Normal 24 2" xfId="5003" xr:uid="{00000000-0005-0000-0000-00002D300000}"/>
    <cellStyle name="Normal 24 3" xfId="7407" xr:uid="{00000000-0005-0000-0000-00002E300000}"/>
    <cellStyle name="Normal 24 4" xfId="13109" xr:uid="{00000000-0005-0000-0000-00002F300000}"/>
    <cellStyle name="Normal 240" xfId="5004" xr:uid="{00000000-0005-0000-0000-000030300000}"/>
    <cellStyle name="Normal 241" xfId="5005" xr:uid="{00000000-0005-0000-0000-000031300000}"/>
    <cellStyle name="Normal 242" xfId="5006" xr:uid="{00000000-0005-0000-0000-000032300000}"/>
    <cellStyle name="Normal 243" xfId="5007" xr:uid="{00000000-0005-0000-0000-000033300000}"/>
    <cellStyle name="Normal 244" xfId="5008" xr:uid="{00000000-0005-0000-0000-000034300000}"/>
    <cellStyle name="Normal 245" xfId="5009" xr:uid="{00000000-0005-0000-0000-000035300000}"/>
    <cellStyle name="Normal 246" xfId="5010" xr:uid="{00000000-0005-0000-0000-000036300000}"/>
    <cellStyle name="Normal 247" xfId="5011" xr:uid="{00000000-0005-0000-0000-000037300000}"/>
    <cellStyle name="Normal 248" xfId="5012" xr:uid="{00000000-0005-0000-0000-000038300000}"/>
    <cellStyle name="Normal 249" xfId="5013" xr:uid="{00000000-0005-0000-0000-000039300000}"/>
    <cellStyle name="Normal 25" xfId="2495" xr:uid="{00000000-0005-0000-0000-00003A300000}"/>
    <cellStyle name="Normal 25 2" xfId="5014" xr:uid="{00000000-0005-0000-0000-00003B300000}"/>
    <cellStyle name="Normal 25 2 2" xfId="13110" xr:uid="{00000000-0005-0000-0000-00003C300000}"/>
    <cellStyle name="Normal 25 2 2 2" xfId="13111" xr:uid="{00000000-0005-0000-0000-00003D300000}"/>
    <cellStyle name="Normal 25 2 2 2 2" xfId="13112" xr:uid="{00000000-0005-0000-0000-00003E300000}"/>
    <cellStyle name="Normal 25 2 2 2 2 2" xfId="13113" xr:uid="{00000000-0005-0000-0000-00003F300000}"/>
    <cellStyle name="Normal 25 2 2 2 2 2 2" xfId="13114" xr:uid="{00000000-0005-0000-0000-000040300000}"/>
    <cellStyle name="Normal 25 2 2 2 2 3" xfId="13115" xr:uid="{00000000-0005-0000-0000-000041300000}"/>
    <cellStyle name="Normal 25 2 2 2 3" xfId="13116" xr:uid="{00000000-0005-0000-0000-000042300000}"/>
    <cellStyle name="Normal 25 2 2 2 3 2" xfId="13117" xr:uid="{00000000-0005-0000-0000-000043300000}"/>
    <cellStyle name="Normal 25 2 2 2 4" xfId="13118" xr:uid="{00000000-0005-0000-0000-000044300000}"/>
    <cellStyle name="Normal 25 2 2 3" xfId="13119" xr:uid="{00000000-0005-0000-0000-000045300000}"/>
    <cellStyle name="Normal 25 2 2 3 2" xfId="13120" xr:uid="{00000000-0005-0000-0000-000046300000}"/>
    <cellStyle name="Normal 25 2 2 3 2 2" xfId="13121" xr:uid="{00000000-0005-0000-0000-000047300000}"/>
    <cellStyle name="Normal 25 2 2 3 2 2 2" xfId="13122" xr:uid="{00000000-0005-0000-0000-000048300000}"/>
    <cellStyle name="Normal 25 2 2 3 2 3" xfId="13123" xr:uid="{00000000-0005-0000-0000-000049300000}"/>
    <cellStyle name="Normal 25 2 2 3 3" xfId="13124" xr:uid="{00000000-0005-0000-0000-00004A300000}"/>
    <cellStyle name="Normal 25 2 2 3 3 2" xfId="13125" xr:uid="{00000000-0005-0000-0000-00004B300000}"/>
    <cellStyle name="Normal 25 2 2 3 4" xfId="13126" xr:uid="{00000000-0005-0000-0000-00004C300000}"/>
    <cellStyle name="Normal 25 2 2 4" xfId="13127" xr:uid="{00000000-0005-0000-0000-00004D300000}"/>
    <cellStyle name="Normal 25 2 2 4 2" xfId="13128" xr:uid="{00000000-0005-0000-0000-00004E300000}"/>
    <cellStyle name="Normal 25 2 2 4 2 2" xfId="13129" xr:uid="{00000000-0005-0000-0000-00004F300000}"/>
    <cellStyle name="Normal 25 2 2 4 3" xfId="13130" xr:uid="{00000000-0005-0000-0000-000050300000}"/>
    <cellStyle name="Normal 25 2 2 5" xfId="13131" xr:uid="{00000000-0005-0000-0000-000051300000}"/>
    <cellStyle name="Normal 25 2 2 5 2" xfId="13132" xr:uid="{00000000-0005-0000-0000-000052300000}"/>
    <cellStyle name="Normal 25 2 2 6" xfId="13133" xr:uid="{00000000-0005-0000-0000-000053300000}"/>
    <cellStyle name="Normal 25 2 3" xfId="13134" xr:uid="{00000000-0005-0000-0000-000054300000}"/>
    <cellStyle name="Normal 25 2 3 2" xfId="13135" xr:uid="{00000000-0005-0000-0000-000055300000}"/>
    <cellStyle name="Normal 25 2 3 2 2" xfId="13136" xr:uid="{00000000-0005-0000-0000-000056300000}"/>
    <cellStyle name="Normal 25 2 3 2 2 2" xfId="13137" xr:uid="{00000000-0005-0000-0000-000057300000}"/>
    <cellStyle name="Normal 25 2 3 2 3" xfId="13138" xr:uid="{00000000-0005-0000-0000-000058300000}"/>
    <cellStyle name="Normal 25 2 3 3" xfId="13139" xr:uid="{00000000-0005-0000-0000-000059300000}"/>
    <cellStyle name="Normal 25 2 3 3 2" xfId="13140" xr:uid="{00000000-0005-0000-0000-00005A300000}"/>
    <cellStyle name="Normal 25 2 3 4" xfId="13141" xr:uid="{00000000-0005-0000-0000-00005B300000}"/>
    <cellStyle name="Normal 25 2 4" xfId="13142" xr:uid="{00000000-0005-0000-0000-00005C300000}"/>
    <cellStyle name="Normal 25 2 4 2" xfId="13143" xr:uid="{00000000-0005-0000-0000-00005D300000}"/>
    <cellStyle name="Normal 25 2 4 2 2" xfId="13144" xr:uid="{00000000-0005-0000-0000-00005E300000}"/>
    <cellStyle name="Normal 25 2 4 2 2 2" xfId="13145" xr:uid="{00000000-0005-0000-0000-00005F300000}"/>
    <cellStyle name="Normal 25 2 4 2 3" xfId="13146" xr:uid="{00000000-0005-0000-0000-000060300000}"/>
    <cellStyle name="Normal 25 2 4 3" xfId="13147" xr:uid="{00000000-0005-0000-0000-000061300000}"/>
    <cellStyle name="Normal 25 2 4 3 2" xfId="13148" xr:uid="{00000000-0005-0000-0000-000062300000}"/>
    <cellStyle name="Normal 25 2 4 4" xfId="13149" xr:uid="{00000000-0005-0000-0000-000063300000}"/>
    <cellStyle name="Normal 25 2 5" xfId="13150" xr:uid="{00000000-0005-0000-0000-000064300000}"/>
    <cellStyle name="Normal 25 2 5 2" xfId="13151" xr:uid="{00000000-0005-0000-0000-000065300000}"/>
    <cellStyle name="Normal 25 2 5 2 2" xfId="13152" xr:uid="{00000000-0005-0000-0000-000066300000}"/>
    <cellStyle name="Normal 25 2 5 3" xfId="13153" xr:uid="{00000000-0005-0000-0000-000067300000}"/>
    <cellStyle name="Normal 25 2 6" xfId="13154" xr:uid="{00000000-0005-0000-0000-000068300000}"/>
    <cellStyle name="Normal 25 2 6 2" xfId="13155" xr:uid="{00000000-0005-0000-0000-000069300000}"/>
    <cellStyle name="Normal 25 3" xfId="7408" xr:uid="{00000000-0005-0000-0000-00006A300000}"/>
    <cellStyle name="Normal 25 3 2" xfId="13156" xr:uid="{00000000-0005-0000-0000-00006B300000}"/>
    <cellStyle name="Normal 25 3 2 2" xfId="13157" xr:uid="{00000000-0005-0000-0000-00006C300000}"/>
    <cellStyle name="Normal 25 3 2 2 2" xfId="13158" xr:uid="{00000000-0005-0000-0000-00006D300000}"/>
    <cellStyle name="Normal 25 3 2 2 2 2" xfId="13159" xr:uid="{00000000-0005-0000-0000-00006E300000}"/>
    <cellStyle name="Normal 25 3 2 2 2 2 2" xfId="13160" xr:uid="{00000000-0005-0000-0000-00006F300000}"/>
    <cellStyle name="Normal 25 3 2 2 2 3" xfId="13161" xr:uid="{00000000-0005-0000-0000-000070300000}"/>
    <cellStyle name="Normal 25 3 2 2 3" xfId="13162" xr:uid="{00000000-0005-0000-0000-000071300000}"/>
    <cellStyle name="Normal 25 3 2 2 3 2" xfId="13163" xr:uid="{00000000-0005-0000-0000-000072300000}"/>
    <cellStyle name="Normal 25 3 2 2 4" xfId="13164" xr:uid="{00000000-0005-0000-0000-000073300000}"/>
    <cellStyle name="Normal 25 3 2 3" xfId="13165" xr:uid="{00000000-0005-0000-0000-000074300000}"/>
    <cellStyle name="Normal 25 3 2 3 2" xfId="13166" xr:uid="{00000000-0005-0000-0000-000075300000}"/>
    <cellStyle name="Normal 25 3 2 3 2 2" xfId="13167" xr:uid="{00000000-0005-0000-0000-000076300000}"/>
    <cellStyle name="Normal 25 3 2 3 2 2 2" xfId="13168" xr:uid="{00000000-0005-0000-0000-000077300000}"/>
    <cellStyle name="Normal 25 3 2 3 2 3" xfId="13169" xr:uid="{00000000-0005-0000-0000-000078300000}"/>
    <cellStyle name="Normal 25 3 2 3 3" xfId="13170" xr:uid="{00000000-0005-0000-0000-000079300000}"/>
    <cellStyle name="Normal 25 3 2 3 3 2" xfId="13171" xr:uid="{00000000-0005-0000-0000-00007A300000}"/>
    <cellStyle name="Normal 25 3 2 3 4" xfId="13172" xr:uid="{00000000-0005-0000-0000-00007B300000}"/>
    <cellStyle name="Normal 25 3 2 4" xfId="13173" xr:uid="{00000000-0005-0000-0000-00007C300000}"/>
    <cellStyle name="Normal 25 3 2 4 2" xfId="13174" xr:uid="{00000000-0005-0000-0000-00007D300000}"/>
    <cellStyle name="Normal 25 3 2 4 2 2" xfId="13175" xr:uid="{00000000-0005-0000-0000-00007E300000}"/>
    <cellStyle name="Normal 25 3 2 4 3" xfId="13176" xr:uid="{00000000-0005-0000-0000-00007F300000}"/>
    <cellStyle name="Normal 25 3 2 5" xfId="13177" xr:uid="{00000000-0005-0000-0000-000080300000}"/>
    <cellStyle name="Normal 25 3 2 5 2" xfId="13178" xr:uid="{00000000-0005-0000-0000-000081300000}"/>
    <cellStyle name="Normal 25 3 2 6" xfId="13179" xr:uid="{00000000-0005-0000-0000-000082300000}"/>
    <cellStyle name="Normal 25 3 3" xfId="13180" xr:uid="{00000000-0005-0000-0000-000083300000}"/>
    <cellStyle name="Normal 25 3 3 2" xfId="13181" xr:uid="{00000000-0005-0000-0000-000084300000}"/>
    <cellStyle name="Normal 25 3 3 2 2" xfId="13182" xr:uid="{00000000-0005-0000-0000-000085300000}"/>
    <cellStyle name="Normal 25 3 3 2 2 2" xfId="13183" xr:uid="{00000000-0005-0000-0000-000086300000}"/>
    <cellStyle name="Normal 25 3 3 2 3" xfId="13184" xr:uid="{00000000-0005-0000-0000-000087300000}"/>
    <cellStyle name="Normal 25 3 3 3" xfId="13185" xr:uid="{00000000-0005-0000-0000-000088300000}"/>
    <cellStyle name="Normal 25 3 3 3 2" xfId="13186" xr:uid="{00000000-0005-0000-0000-000089300000}"/>
    <cellStyle name="Normal 25 3 3 4" xfId="13187" xr:uid="{00000000-0005-0000-0000-00008A300000}"/>
    <cellStyle name="Normal 25 3 4" xfId="13188" xr:uid="{00000000-0005-0000-0000-00008B300000}"/>
    <cellStyle name="Normal 25 3 4 2" xfId="13189" xr:uid="{00000000-0005-0000-0000-00008C300000}"/>
    <cellStyle name="Normal 25 3 4 2 2" xfId="13190" xr:uid="{00000000-0005-0000-0000-00008D300000}"/>
    <cellStyle name="Normal 25 3 4 2 2 2" xfId="13191" xr:uid="{00000000-0005-0000-0000-00008E300000}"/>
    <cellStyle name="Normal 25 3 4 2 3" xfId="13192" xr:uid="{00000000-0005-0000-0000-00008F300000}"/>
    <cellStyle name="Normal 25 3 4 3" xfId="13193" xr:uid="{00000000-0005-0000-0000-000090300000}"/>
    <cellStyle name="Normal 25 3 4 3 2" xfId="13194" xr:uid="{00000000-0005-0000-0000-000091300000}"/>
    <cellStyle name="Normal 25 3 4 4" xfId="13195" xr:uid="{00000000-0005-0000-0000-000092300000}"/>
    <cellStyle name="Normal 25 3 5" xfId="13196" xr:uid="{00000000-0005-0000-0000-000093300000}"/>
    <cellStyle name="Normal 25 3 5 2" xfId="13197" xr:uid="{00000000-0005-0000-0000-000094300000}"/>
    <cellStyle name="Normal 25 3 5 2 2" xfId="13198" xr:uid="{00000000-0005-0000-0000-000095300000}"/>
    <cellStyle name="Normal 25 3 5 3" xfId="13199" xr:uid="{00000000-0005-0000-0000-000096300000}"/>
    <cellStyle name="Normal 25 3 6" xfId="13200" xr:uid="{00000000-0005-0000-0000-000097300000}"/>
    <cellStyle name="Normal 25 3 6 2" xfId="13201" xr:uid="{00000000-0005-0000-0000-000098300000}"/>
    <cellStyle name="Normal 25 4" xfId="7409" xr:uid="{00000000-0005-0000-0000-000099300000}"/>
    <cellStyle name="Normal 25 4 2" xfId="13202" xr:uid="{00000000-0005-0000-0000-00009A300000}"/>
    <cellStyle name="Normal 25 4 2 2" xfId="13203" xr:uid="{00000000-0005-0000-0000-00009B300000}"/>
    <cellStyle name="Normal 25 4 2 2 2" xfId="13204" xr:uid="{00000000-0005-0000-0000-00009C300000}"/>
    <cellStyle name="Normal 25 4 2 2 2 2" xfId="13205" xr:uid="{00000000-0005-0000-0000-00009D300000}"/>
    <cellStyle name="Normal 25 4 2 2 2 2 2" xfId="13206" xr:uid="{00000000-0005-0000-0000-00009E300000}"/>
    <cellStyle name="Normal 25 4 2 2 2 3" xfId="13207" xr:uid="{00000000-0005-0000-0000-00009F300000}"/>
    <cellStyle name="Normal 25 4 2 2 3" xfId="13208" xr:uid="{00000000-0005-0000-0000-0000A0300000}"/>
    <cellStyle name="Normal 25 4 2 2 3 2" xfId="13209" xr:uid="{00000000-0005-0000-0000-0000A1300000}"/>
    <cellStyle name="Normal 25 4 2 2 4" xfId="13210" xr:uid="{00000000-0005-0000-0000-0000A2300000}"/>
    <cellStyle name="Normal 25 4 2 3" xfId="13211" xr:uid="{00000000-0005-0000-0000-0000A3300000}"/>
    <cellStyle name="Normal 25 4 2 3 2" xfId="13212" xr:uid="{00000000-0005-0000-0000-0000A4300000}"/>
    <cellStyle name="Normal 25 4 2 3 2 2" xfId="13213" xr:uid="{00000000-0005-0000-0000-0000A5300000}"/>
    <cellStyle name="Normal 25 4 2 3 2 2 2" xfId="13214" xr:uid="{00000000-0005-0000-0000-0000A6300000}"/>
    <cellStyle name="Normal 25 4 2 3 2 3" xfId="13215" xr:uid="{00000000-0005-0000-0000-0000A7300000}"/>
    <cellStyle name="Normal 25 4 2 3 3" xfId="13216" xr:uid="{00000000-0005-0000-0000-0000A8300000}"/>
    <cellStyle name="Normal 25 4 2 3 3 2" xfId="13217" xr:uid="{00000000-0005-0000-0000-0000A9300000}"/>
    <cellStyle name="Normal 25 4 2 3 4" xfId="13218" xr:uid="{00000000-0005-0000-0000-0000AA300000}"/>
    <cellStyle name="Normal 25 4 2 4" xfId="13219" xr:uid="{00000000-0005-0000-0000-0000AB300000}"/>
    <cellStyle name="Normal 25 4 2 4 2" xfId="13220" xr:uid="{00000000-0005-0000-0000-0000AC300000}"/>
    <cellStyle name="Normal 25 4 2 4 2 2" xfId="13221" xr:uid="{00000000-0005-0000-0000-0000AD300000}"/>
    <cellStyle name="Normal 25 4 2 4 3" xfId="13222" xr:uid="{00000000-0005-0000-0000-0000AE300000}"/>
    <cellStyle name="Normal 25 4 2 5" xfId="13223" xr:uid="{00000000-0005-0000-0000-0000AF300000}"/>
    <cellStyle name="Normal 25 4 2 5 2" xfId="13224" xr:uid="{00000000-0005-0000-0000-0000B0300000}"/>
    <cellStyle name="Normal 25 4 2 6" xfId="13225" xr:uid="{00000000-0005-0000-0000-0000B1300000}"/>
    <cellStyle name="Normal 25 4 3" xfId="13226" xr:uid="{00000000-0005-0000-0000-0000B2300000}"/>
    <cellStyle name="Normal 25 4 3 2" xfId="13227" xr:uid="{00000000-0005-0000-0000-0000B3300000}"/>
    <cellStyle name="Normal 25 4 3 2 2" xfId="13228" xr:uid="{00000000-0005-0000-0000-0000B4300000}"/>
    <cellStyle name="Normal 25 4 3 2 2 2" xfId="13229" xr:uid="{00000000-0005-0000-0000-0000B5300000}"/>
    <cellStyle name="Normal 25 4 3 2 3" xfId="13230" xr:uid="{00000000-0005-0000-0000-0000B6300000}"/>
    <cellStyle name="Normal 25 4 3 3" xfId="13231" xr:uid="{00000000-0005-0000-0000-0000B7300000}"/>
    <cellStyle name="Normal 25 4 3 3 2" xfId="13232" xr:uid="{00000000-0005-0000-0000-0000B8300000}"/>
    <cellStyle name="Normal 25 4 3 4" xfId="13233" xr:uid="{00000000-0005-0000-0000-0000B9300000}"/>
    <cellStyle name="Normal 25 4 4" xfId="13234" xr:uid="{00000000-0005-0000-0000-0000BA300000}"/>
    <cellStyle name="Normal 25 4 4 2" xfId="13235" xr:uid="{00000000-0005-0000-0000-0000BB300000}"/>
    <cellStyle name="Normal 25 4 4 2 2" xfId="13236" xr:uid="{00000000-0005-0000-0000-0000BC300000}"/>
    <cellStyle name="Normal 25 4 4 2 2 2" xfId="13237" xr:uid="{00000000-0005-0000-0000-0000BD300000}"/>
    <cellStyle name="Normal 25 4 4 2 3" xfId="13238" xr:uid="{00000000-0005-0000-0000-0000BE300000}"/>
    <cellStyle name="Normal 25 4 4 3" xfId="13239" xr:uid="{00000000-0005-0000-0000-0000BF300000}"/>
    <cellStyle name="Normal 25 4 4 3 2" xfId="13240" xr:uid="{00000000-0005-0000-0000-0000C0300000}"/>
    <cellStyle name="Normal 25 4 4 4" xfId="13241" xr:uid="{00000000-0005-0000-0000-0000C1300000}"/>
    <cellStyle name="Normal 25 4 5" xfId="13242" xr:uid="{00000000-0005-0000-0000-0000C2300000}"/>
    <cellStyle name="Normal 25 4 5 2" xfId="13243" xr:uid="{00000000-0005-0000-0000-0000C3300000}"/>
    <cellStyle name="Normal 25 4 5 2 2" xfId="13244" xr:uid="{00000000-0005-0000-0000-0000C4300000}"/>
    <cellStyle name="Normal 25 4 5 3" xfId="13245" xr:uid="{00000000-0005-0000-0000-0000C5300000}"/>
    <cellStyle name="Normal 25 4 6" xfId="13246" xr:uid="{00000000-0005-0000-0000-0000C6300000}"/>
    <cellStyle name="Normal 25 4 6 2" xfId="13247" xr:uid="{00000000-0005-0000-0000-0000C7300000}"/>
    <cellStyle name="Normal 25 5" xfId="7410" xr:uid="{00000000-0005-0000-0000-0000C8300000}"/>
    <cellStyle name="Normal 25 5 2" xfId="13248" xr:uid="{00000000-0005-0000-0000-0000C9300000}"/>
    <cellStyle name="Normal 25 5 2 2" xfId="13249" xr:uid="{00000000-0005-0000-0000-0000CA300000}"/>
    <cellStyle name="Normal 25 5 2 2 2" xfId="13250" xr:uid="{00000000-0005-0000-0000-0000CB300000}"/>
    <cellStyle name="Normal 25 5 2 2 2 2" xfId="13251" xr:uid="{00000000-0005-0000-0000-0000CC300000}"/>
    <cellStyle name="Normal 25 5 2 2 3" xfId="13252" xr:uid="{00000000-0005-0000-0000-0000CD300000}"/>
    <cellStyle name="Normal 25 5 2 3" xfId="13253" xr:uid="{00000000-0005-0000-0000-0000CE300000}"/>
    <cellStyle name="Normal 25 5 2 3 2" xfId="13254" xr:uid="{00000000-0005-0000-0000-0000CF300000}"/>
    <cellStyle name="Normal 25 5 2 4" xfId="13255" xr:uid="{00000000-0005-0000-0000-0000D0300000}"/>
    <cellStyle name="Normal 25 5 3" xfId="13256" xr:uid="{00000000-0005-0000-0000-0000D1300000}"/>
    <cellStyle name="Normal 25 5 3 2" xfId="13257" xr:uid="{00000000-0005-0000-0000-0000D2300000}"/>
    <cellStyle name="Normal 25 5 3 2 2" xfId="13258" xr:uid="{00000000-0005-0000-0000-0000D3300000}"/>
    <cellStyle name="Normal 25 5 3 2 2 2" xfId="13259" xr:uid="{00000000-0005-0000-0000-0000D4300000}"/>
    <cellStyle name="Normal 25 5 3 2 3" xfId="13260" xr:uid="{00000000-0005-0000-0000-0000D5300000}"/>
    <cellStyle name="Normal 25 5 3 3" xfId="13261" xr:uid="{00000000-0005-0000-0000-0000D6300000}"/>
    <cellStyle name="Normal 25 5 3 3 2" xfId="13262" xr:uid="{00000000-0005-0000-0000-0000D7300000}"/>
    <cellStyle name="Normal 25 5 3 4" xfId="13263" xr:uid="{00000000-0005-0000-0000-0000D8300000}"/>
    <cellStyle name="Normal 25 5 4" xfId="13264" xr:uid="{00000000-0005-0000-0000-0000D9300000}"/>
    <cellStyle name="Normal 25 5 4 2" xfId="13265" xr:uid="{00000000-0005-0000-0000-0000DA300000}"/>
    <cellStyle name="Normal 25 5 4 2 2" xfId="13266" xr:uid="{00000000-0005-0000-0000-0000DB300000}"/>
    <cellStyle name="Normal 25 5 4 3" xfId="13267" xr:uid="{00000000-0005-0000-0000-0000DC300000}"/>
    <cellStyle name="Normal 25 5 5" xfId="13268" xr:uid="{00000000-0005-0000-0000-0000DD300000}"/>
    <cellStyle name="Normal 25 5 5 2" xfId="13269" xr:uid="{00000000-0005-0000-0000-0000DE300000}"/>
    <cellStyle name="Normal 25 6" xfId="7411" xr:uid="{00000000-0005-0000-0000-0000DF300000}"/>
    <cellStyle name="Normal 25 6 2" xfId="13270" xr:uid="{00000000-0005-0000-0000-0000E0300000}"/>
    <cellStyle name="Normal 25 6 2 2" xfId="13271" xr:uid="{00000000-0005-0000-0000-0000E1300000}"/>
    <cellStyle name="Normal 25 6 2 2 2" xfId="13272" xr:uid="{00000000-0005-0000-0000-0000E2300000}"/>
    <cellStyle name="Normal 25 6 2 3" xfId="13273" xr:uid="{00000000-0005-0000-0000-0000E3300000}"/>
    <cellStyle name="Normal 25 6 3" xfId="13274" xr:uid="{00000000-0005-0000-0000-0000E4300000}"/>
    <cellStyle name="Normal 25 6 3 2" xfId="13275" xr:uid="{00000000-0005-0000-0000-0000E5300000}"/>
    <cellStyle name="Normal 25 7" xfId="7412" xr:uid="{00000000-0005-0000-0000-0000E6300000}"/>
    <cellStyle name="Normal 25 7 2" xfId="13276" xr:uid="{00000000-0005-0000-0000-0000E7300000}"/>
    <cellStyle name="Normal 25 7 2 2" xfId="13277" xr:uid="{00000000-0005-0000-0000-0000E8300000}"/>
    <cellStyle name="Normal 25 7 2 2 2" xfId="13278" xr:uid="{00000000-0005-0000-0000-0000E9300000}"/>
    <cellStyle name="Normal 25 7 2 3" xfId="13279" xr:uid="{00000000-0005-0000-0000-0000EA300000}"/>
    <cellStyle name="Normal 25 7 3" xfId="13280" xr:uid="{00000000-0005-0000-0000-0000EB300000}"/>
    <cellStyle name="Normal 25 7 3 2" xfId="13281" xr:uid="{00000000-0005-0000-0000-0000EC300000}"/>
    <cellStyle name="Normal 25 7 4" xfId="13282" xr:uid="{00000000-0005-0000-0000-0000ED300000}"/>
    <cellStyle name="Normal 25 8" xfId="8071" xr:uid="{00000000-0005-0000-0000-0000EE300000}"/>
    <cellStyle name="Normal 25 8 2" xfId="13283" xr:uid="{00000000-0005-0000-0000-0000EF300000}"/>
    <cellStyle name="Normal 25 8 2 2" xfId="13284" xr:uid="{00000000-0005-0000-0000-0000F0300000}"/>
    <cellStyle name="Normal 25 8 3" xfId="13285" xr:uid="{00000000-0005-0000-0000-0000F1300000}"/>
    <cellStyle name="Normal 25 9" xfId="13286" xr:uid="{00000000-0005-0000-0000-0000F2300000}"/>
    <cellStyle name="Normal 25 9 2" xfId="13287" xr:uid="{00000000-0005-0000-0000-0000F3300000}"/>
    <cellStyle name="Normal 250" xfId="5015" xr:uid="{00000000-0005-0000-0000-0000F4300000}"/>
    <cellStyle name="Normal 251" xfId="5016" xr:uid="{00000000-0005-0000-0000-0000F5300000}"/>
    <cellStyle name="Normal 252" xfId="5017" xr:uid="{00000000-0005-0000-0000-0000F6300000}"/>
    <cellStyle name="Normal 253" xfId="5018" xr:uid="{00000000-0005-0000-0000-0000F7300000}"/>
    <cellStyle name="Normal 254" xfId="5019" xr:uid="{00000000-0005-0000-0000-0000F8300000}"/>
    <cellStyle name="Normal 255" xfId="5020" xr:uid="{00000000-0005-0000-0000-0000F9300000}"/>
    <cellStyle name="Normal 256" xfId="5021" xr:uid="{00000000-0005-0000-0000-0000FA300000}"/>
    <cellStyle name="Normal 257" xfId="5022" xr:uid="{00000000-0005-0000-0000-0000FB300000}"/>
    <cellStyle name="Normal 258" xfId="5023" xr:uid="{00000000-0005-0000-0000-0000FC300000}"/>
    <cellStyle name="Normal 259" xfId="5024" xr:uid="{00000000-0005-0000-0000-0000FD300000}"/>
    <cellStyle name="Normal 26" xfId="5025" xr:uid="{00000000-0005-0000-0000-0000FE300000}"/>
    <cellStyle name="Normal 26 2" xfId="5026" xr:uid="{00000000-0005-0000-0000-0000FF300000}"/>
    <cellStyle name="Normal 26 2 2" xfId="13288" xr:uid="{00000000-0005-0000-0000-000000310000}"/>
    <cellStyle name="Normal 26 2 2 2" xfId="13289" xr:uid="{00000000-0005-0000-0000-000001310000}"/>
    <cellStyle name="Normal 26 2 2 2 2" xfId="13290" xr:uid="{00000000-0005-0000-0000-000002310000}"/>
    <cellStyle name="Normal 26 2 2 2 2 2" xfId="13291" xr:uid="{00000000-0005-0000-0000-000003310000}"/>
    <cellStyle name="Normal 26 2 2 2 2 2 2" xfId="13292" xr:uid="{00000000-0005-0000-0000-000004310000}"/>
    <cellStyle name="Normal 26 2 2 2 2 3" xfId="13293" xr:uid="{00000000-0005-0000-0000-000005310000}"/>
    <cellStyle name="Normal 26 2 2 2 3" xfId="13294" xr:uid="{00000000-0005-0000-0000-000006310000}"/>
    <cellStyle name="Normal 26 2 2 2 3 2" xfId="13295" xr:uid="{00000000-0005-0000-0000-000007310000}"/>
    <cellStyle name="Normal 26 2 2 2 4" xfId="13296" xr:uid="{00000000-0005-0000-0000-000008310000}"/>
    <cellStyle name="Normal 26 2 2 3" xfId="13297" xr:uid="{00000000-0005-0000-0000-000009310000}"/>
    <cellStyle name="Normal 26 2 2 3 2" xfId="13298" xr:uid="{00000000-0005-0000-0000-00000A310000}"/>
    <cellStyle name="Normal 26 2 2 3 2 2" xfId="13299" xr:uid="{00000000-0005-0000-0000-00000B310000}"/>
    <cellStyle name="Normal 26 2 2 3 2 2 2" xfId="13300" xr:uid="{00000000-0005-0000-0000-00000C310000}"/>
    <cellStyle name="Normal 26 2 2 3 2 3" xfId="13301" xr:uid="{00000000-0005-0000-0000-00000D310000}"/>
    <cellStyle name="Normal 26 2 2 3 3" xfId="13302" xr:uid="{00000000-0005-0000-0000-00000E310000}"/>
    <cellStyle name="Normal 26 2 2 3 3 2" xfId="13303" xr:uid="{00000000-0005-0000-0000-00000F310000}"/>
    <cellStyle name="Normal 26 2 2 3 4" xfId="13304" xr:uid="{00000000-0005-0000-0000-000010310000}"/>
    <cellStyle name="Normal 26 2 2 4" xfId="13305" xr:uid="{00000000-0005-0000-0000-000011310000}"/>
    <cellStyle name="Normal 26 2 2 4 2" xfId="13306" xr:uid="{00000000-0005-0000-0000-000012310000}"/>
    <cellStyle name="Normal 26 2 2 4 2 2" xfId="13307" xr:uid="{00000000-0005-0000-0000-000013310000}"/>
    <cellStyle name="Normal 26 2 2 4 3" xfId="13308" xr:uid="{00000000-0005-0000-0000-000014310000}"/>
    <cellStyle name="Normal 26 2 2 5" xfId="13309" xr:uid="{00000000-0005-0000-0000-000015310000}"/>
    <cellStyle name="Normal 26 2 2 5 2" xfId="13310" xr:uid="{00000000-0005-0000-0000-000016310000}"/>
    <cellStyle name="Normal 26 2 2 6" xfId="13311" xr:uid="{00000000-0005-0000-0000-000017310000}"/>
    <cellStyle name="Normal 26 2 3" xfId="13312" xr:uid="{00000000-0005-0000-0000-000018310000}"/>
    <cellStyle name="Normal 26 2 3 2" xfId="13313" xr:uid="{00000000-0005-0000-0000-000019310000}"/>
    <cellStyle name="Normal 26 2 3 2 2" xfId="13314" xr:uid="{00000000-0005-0000-0000-00001A310000}"/>
    <cellStyle name="Normal 26 2 3 2 2 2" xfId="13315" xr:uid="{00000000-0005-0000-0000-00001B310000}"/>
    <cellStyle name="Normal 26 2 3 2 3" xfId="13316" xr:uid="{00000000-0005-0000-0000-00001C310000}"/>
    <cellStyle name="Normal 26 2 3 3" xfId="13317" xr:uid="{00000000-0005-0000-0000-00001D310000}"/>
    <cellStyle name="Normal 26 2 3 3 2" xfId="13318" xr:uid="{00000000-0005-0000-0000-00001E310000}"/>
    <cellStyle name="Normal 26 2 3 4" xfId="13319" xr:uid="{00000000-0005-0000-0000-00001F310000}"/>
    <cellStyle name="Normal 26 2 4" xfId="13320" xr:uid="{00000000-0005-0000-0000-000020310000}"/>
    <cellStyle name="Normal 26 2 4 2" xfId="13321" xr:uid="{00000000-0005-0000-0000-000021310000}"/>
    <cellStyle name="Normal 26 2 4 2 2" xfId="13322" xr:uid="{00000000-0005-0000-0000-000022310000}"/>
    <cellStyle name="Normal 26 2 4 2 2 2" xfId="13323" xr:uid="{00000000-0005-0000-0000-000023310000}"/>
    <cellStyle name="Normal 26 2 4 2 3" xfId="13324" xr:uid="{00000000-0005-0000-0000-000024310000}"/>
    <cellStyle name="Normal 26 2 4 3" xfId="13325" xr:uid="{00000000-0005-0000-0000-000025310000}"/>
    <cellStyle name="Normal 26 2 4 3 2" xfId="13326" xr:uid="{00000000-0005-0000-0000-000026310000}"/>
    <cellStyle name="Normal 26 2 4 4" xfId="13327" xr:uid="{00000000-0005-0000-0000-000027310000}"/>
    <cellStyle name="Normal 26 2 5" xfId="13328" xr:uid="{00000000-0005-0000-0000-000028310000}"/>
    <cellStyle name="Normal 26 2 5 2" xfId="13329" xr:uid="{00000000-0005-0000-0000-000029310000}"/>
    <cellStyle name="Normal 26 2 5 2 2" xfId="13330" xr:uid="{00000000-0005-0000-0000-00002A310000}"/>
    <cellStyle name="Normal 26 2 5 3" xfId="13331" xr:uid="{00000000-0005-0000-0000-00002B310000}"/>
    <cellStyle name="Normal 26 2 6" xfId="13332" xr:uid="{00000000-0005-0000-0000-00002C310000}"/>
    <cellStyle name="Normal 26 2 6 2" xfId="13333" xr:uid="{00000000-0005-0000-0000-00002D310000}"/>
    <cellStyle name="Normal 26 3" xfId="7413" xr:uid="{00000000-0005-0000-0000-00002E310000}"/>
    <cellStyle name="Normal 26 3 2" xfId="13334" xr:uid="{00000000-0005-0000-0000-00002F310000}"/>
    <cellStyle name="Normal 26 3 2 2" xfId="13335" xr:uid="{00000000-0005-0000-0000-000030310000}"/>
    <cellStyle name="Normal 26 3 2 2 2" xfId="13336" xr:uid="{00000000-0005-0000-0000-000031310000}"/>
    <cellStyle name="Normal 26 3 2 2 2 2" xfId="13337" xr:uid="{00000000-0005-0000-0000-000032310000}"/>
    <cellStyle name="Normal 26 3 2 2 2 2 2" xfId="13338" xr:uid="{00000000-0005-0000-0000-000033310000}"/>
    <cellStyle name="Normal 26 3 2 2 2 3" xfId="13339" xr:uid="{00000000-0005-0000-0000-000034310000}"/>
    <cellStyle name="Normal 26 3 2 2 3" xfId="13340" xr:uid="{00000000-0005-0000-0000-000035310000}"/>
    <cellStyle name="Normal 26 3 2 2 3 2" xfId="13341" xr:uid="{00000000-0005-0000-0000-000036310000}"/>
    <cellStyle name="Normal 26 3 2 2 4" xfId="13342" xr:uid="{00000000-0005-0000-0000-000037310000}"/>
    <cellStyle name="Normal 26 3 2 3" xfId="13343" xr:uid="{00000000-0005-0000-0000-000038310000}"/>
    <cellStyle name="Normal 26 3 2 3 2" xfId="13344" xr:uid="{00000000-0005-0000-0000-000039310000}"/>
    <cellStyle name="Normal 26 3 2 3 2 2" xfId="13345" xr:uid="{00000000-0005-0000-0000-00003A310000}"/>
    <cellStyle name="Normal 26 3 2 3 2 2 2" xfId="13346" xr:uid="{00000000-0005-0000-0000-00003B310000}"/>
    <cellStyle name="Normal 26 3 2 3 2 3" xfId="13347" xr:uid="{00000000-0005-0000-0000-00003C310000}"/>
    <cellStyle name="Normal 26 3 2 3 3" xfId="13348" xr:uid="{00000000-0005-0000-0000-00003D310000}"/>
    <cellStyle name="Normal 26 3 2 3 3 2" xfId="13349" xr:uid="{00000000-0005-0000-0000-00003E310000}"/>
    <cellStyle name="Normal 26 3 2 3 4" xfId="13350" xr:uid="{00000000-0005-0000-0000-00003F310000}"/>
    <cellStyle name="Normal 26 3 2 4" xfId="13351" xr:uid="{00000000-0005-0000-0000-000040310000}"/>
    <cellStyle name="Normal 26 3 2 4 2" xfId="13352" xr:uid="{00000000-0005-0000-0000-000041310000}"/>
    <cellStyle name="Normal 26 3 2 4 2 2" xfId="13353" xr:uid="{00000000-0005-0000-0000-000042310000}"/>
    <cellStyle name="Normal 26 3 2 4 3" xfId="13354" xr:uid="{00000000-0005-0000-0000-000043310000}"/>
    <cellStyle name="Normal 26 3 2 5" xfId="13355" xr:uid="{00000000-0005-0000-0000-000044310000}"/>
    <cellStyle name="Normal 26 3 2 5 2" xfId="13356" xr:uid="{00000000-0005-0000-0000-000045310000}"/>
    <cellStyle name="Normal 26 3 2 6" xfId="13357" xr:uid="{00000000-0005-0000-0000-000046310000}"/>
    <cellStyle name="Normal 26 3 3" xfId="13358" xr:uid="{00000000-0005-0000-0000-000047310000}"/>
    <cellStyle name="Normal 26 3 3 2" xfId="13359" xr:uid="{00000000-0005-0000-0000-000048310000}"/>
    <cellStyle name="Normal 26 3 3 2 2" xfId="13360" xr:uid="{00000000-0005-0000-0000-000049310000}"/>
    <cellStyle name="Normal 26 3 3 2 2 2" xfId="13361" xr:uid="{00000000-0005-0000-0000-00004A310000}"/>
    <cellStyle name="Normal 26 3 3 2 3" xfId="13362" xr:uid="{00000000-0005-0000-0000-00004B310000}"/>
    <cellStyle name="Normal 26 3 3 3" xfId="13363" xr:uid="{00000000-0005-0000-0000-00004C310000}"/>
    <cellStyle name="Normal 26 3 3 3 2" xfId="13364" xr:uid="{00000000-0005-0000-0000-00004D310000}"/>
    <cellStyle name="Normal 26 3 3 4" xfId="13365" xr:uid="{00000000-0005-0000-0000-00004E310000}"/>
    <cellStyle name="Normal 26 3 4" xfId="13366" xr:uid="{00000000-0005-0000-0000-00004F310000}"/>
    <cellStyle name="Normal 26 3 4 2" xfId="13367" xr:uid="{00000000-0005-0000-0000-000050310000}"/>
    <cellStyle name="Normal 26 3 4 2 2" xfId="13368" xr:uid="{00000000-0005-0000-0000-000051310000}"/>
    <cellStyle name="Normal 26 3 4 2 2 2" xfId="13369" xr:uid="{00000000-0005-0000-0000-000052310000}"/>
    <cellStyle name="Normal 26 3 4 2 3" xfId="13370" xr:uid="{00000000-0005-0000-0000-000053310000}"/>
    <cellStyle name="Normal 26 3 4 3" xfId="13371" xr:uid="{00000000-0005-0000-0000-000054310000}"/>
    <cellStyle name="Normal 26 3 4 3 2" xfId="13372" xr:uid="{00000000-0005-0000-0000-000055310000}"/>
    <cellStyle name="Normal 26 3 4 4" xfId="13373" xr:uid="{00000000-0005-0000-0000-000056310000}"/>
    <cellStyle name="Normal 26 3 5" xfId="13374" xr:uid="{00000000-0005-0000-0000-000057310000}"/>
    <cellStyle name="Normal 26 3 5 2" xfId="13375" xr:uid="{00000000-0005-0000-0000-000058310000}"/>
    <cellStyle name="Normal 26 3 5 2 2" xfId="13376" xr:uid="{00000000-0005-0000-0000-000059310000}"/>
    <cellStyle name="Normal 26 3 5 3" xfId="13377" xr:uid="{00000000-0005-0000-0000-00005A310000}"/>
    <cellStyle name="Normal 26 3 6" xfId="13378" xr:uid="{00000000-0005-0000-0000-00005B310000}"/>
    <cellStyle name="Normal 26 3 6 2" xfId="13379" xr:uid="{00000000-0005-0000-0000-00005C310000}"/>
    <cellStyle name="Normal 26 4" xfId="7414" xr:uid="{00000000-0005-0000-0000-00005D310000}"/>
    <cellStyle name="Normal 26 5" xfId="8072" xr:uid="{00000000-0005-0000-0000-00005E310000}"/>
    <cellStyle name="Normal 26 5 2" xfId="13380" xr:uid="{00000000-0005-0000-0000-00005F310000}"/>
    <cellStyle name="Normal 26 5 2 2" xfId="13381" xr:uid="{00000000-0005-0000-0000-000060310000}"/>
    <cellStyle name="Normal 26 5 2 2 2" xfId="13382" xr:uid="{00000000-0005-0000-0000-000061310000}"/>
    <cellStyle name="Normal 26 5 2 2 2 2" xfId="13383" xr:uid="{00000000-0005-0000-0000-000062310000}"/>
    <cellStyle name="Normal 26 5 2 2 3" xfId="13384" xr:uid="{00000000-0005-0000-0000-000063310000}"/>
    <cellStyle name="Normal 26 5 2 3" xfId="13385" xr:uid="{00000000-0005-0000-0000-000064310000}"/>
    <cellStyle name="Normal 26 5 2 3 2" xfId="13386" xr:uid="{00000000-0005-0000-0000-000065310000}"/>
    <cellStyle name="Normal 26 5 2 4" xfId="13387" xr:uid="{00000000-0005-0000-0000-000066310000}"/>
    <cellStyle name="Normal 26 5 3" xfId="13388" xr:uid="{00000000-0005-0000-0000-000067310000}"/>
    <cellStyle name="Normal 26 5 3 2" xfId="13389" xr:uid="{00000000-0005-0000-0000-000068310000}"/>
    <cellStyle name="Normal 26 5 3 2 2" xfId="13390" xr:uid="{00000000-0005-0000-0000-000069310000}"/>
    <cellStyle name="Normal 26 5 3 2 2 2" xfId="13391" xr:uid="{00000000-0005-0000-0000-00006A310000}"/>
    <cellStyle name="Normal 26 5 3 2 3" xfId="13392" xr:uid="{00000000-0005-0000-0000-00006B310000}"/>
    <cellStyle name="Normal 26 5 3 3" xfId="13393" xr:uid="{00000000-0005-0000-0000-00006C310000}"/>
    <cellStyle name="Normal 26 5 3 3 2" xfId="13394" xr:uid="{00000000-0005-0000-0000-00006D310000}"/>
    <cellStyle name="Normal 26 5 3 4" xfId="13395" xr:uid="{00000000-0005-0000-0000-00006E310000}"/>
    <cellStyle name="Normal 26 5 4" xfId="13396" xr:uid="{00000000-0005-0000-0000-00006F310000}"/>
    <cellStyle name="Normal 26 5 4 2" xfId="13397" xr:uid="{00000000-0005-0000-0000-000070310000}"/>
    <cellStyle name="Normal 26 5 4 2 2" xfId="13398" xr:uid="{00000000-0005-0000-0000-000071310000}"/>
    <cellStyle name="Normal 26 5 4 3" xfId="13399" xr:uid="{00000000-0005-0000-0000-000072310000}"/>
    <cellStyle name="Normal 26 5 5" xfId="13400" xr:uid="{00000000-0005-0000-0000-000073310000}"/>
    <cellStyle name="Normal 26 5 5 2" xfId="13401" xr:uid="{00000000-0005-0000-0000-000074310000}"/>
    <cellStyle name="Normal 26 5 6" xfId="13402" xr:uid="{00000000-0005-0000-0000-000075310000}"/>
    <cellStyle name="Normal 26 6" xfId="13403" xr:uid="{00000000-0005-0000-0000-000076310000}"/>
    <cellStyle name="Normal 26 6 2" xfId="13404" xr:uid="{00000000-0005-0000-0000-000077310000}"/>
    <cellStyle name="Normal 26 6 2 2" xfId="13405" xr:uid="{00000000-0005-0000-0000-000078310000}"/>
    <cellStyle name="Normal 26 6 2 2 2" xfId="13406" xr:uid="{00000000-0005-0000-0000-000079310000}"/>
    <cellStyle name="Normal 26 6 2 3" xfId="13407" xr:uid="{00000000-0005-0000-0000-00007A310000}"/>
    <cellStyle name="Normal 26 6 3" xfId="13408" xr:uid="{00000000-0005-0000-0000-00007B310000}"/>
    <cellStyle name="Normal 26 6 3 2" xfId="13409" xr:uid="{00000000-0005-0000-0000-00007C310000}"/>
    <cellStyle name="Normal 26 6 4" xfId="13410" xr:uid="{00000000-0005-0000-0000-00007D310000}"/>
    <cellStyle name="Normal 26 7" xfId="13411" xr:uid="{00000000-0005-0000-0000-00007E310000}"/>
    <cellStyle name="Normal 26 7 2" xfId="13412" xr:uid="{00000000-0005-0000-0000-00007F310000}"/>
    <cellStyle name="Normal 26 7 2 2" xfId="13413" xr:uid="{00000000-0005-0000-0000-000080310000}"/>
    <cellStyle name="Normal 26 7 2 2 2" xfId="13414" xr:uid="{00000000-0005-0000-0000-000081310000}"/>
    <cellStyle name="Normal 26 7 2 3" xfId="13415" xr:uid="{00000000-0005-0000-0000-000082310000}"/>
    <cellStyle name="Normal 26 7 3" xfId="13416" xr:uid="{00000000-0005-0000-0000-000083310000}"/>
    <cellStyle name="Normal 26 7 3 2" xfId="13417" xr:uid="{00000000-0005-0000-0000-000084310000}"/>
    <cellStyle name="Normal 26 7 4" xfId="13418" xr:uid="{00000000-0005-0000-0000-000085310000}"/>
    <cellStyle name="Normal 26 8" xfId="13419" xr:uid="{00000000-0005-0000-0000-000086310000}"/>
    <cellStyle name="Normal 26 8 2" xfId="13420" xr:uid="{00000000-0005-0000-0000-000087310000}"/>
    <cellStyle name="Normal 26 8 2 2" xfId="13421" xr:uid="{00000000-0005-0000-0000-000088310000}"/>
    <cellStyle name="Normal 26 8 3" xfId="13422" xr:uid="{00000000-0005-0000-0000-000089310000}"/>
    <cellStyle name="Normal 26 9" xfId="13423" xr:uid="{00000000-0005-0000-0000-00008A310000}"/>
    <cellStyle name="Normal 26 9 2" xfId="13424" xr:uid="{00000000-0005-0000-0000-00008B310000}"/>
    <cellStyle name="Normal 260" xfId="5027" xr:uid="{00000000-0005-0000-0000-00008C310000}"/>
    <cellStyle name="Normal 261" xfId="5028" xr:uid="{00000000-0005-0000-0000-00008D310000}"/>
    <cellStyle name="Normal 262" xfId="5029" xr:uid="{00000000-0005-0000-0000-00008E310000}"/>
    <cellStyle name="Normal 263" xfId="5030" xr:uid="{00000000-0005-0000-0000-00008F310000}"/>
    <cellStyle name="Normal 264" xfId="5031" xr:uid="{00000000-0005-0000-0000-000090310000}"/>
    <cellStyle name="Normal 265" xfId="5032" xr:uid="{00000000-0005-0000-0000-000091310000}"/>
    <cellStyle name="Normal 266" xfId="5033" xr:uid="{00000000-0005-0000-0000-000092310000}"/>
    <cellStyle name="Normal 267" xfId="5034" xr:uid="{00000000-0005-0000-0000-000093310000}"/>
    <cellStyle name="Normal 268" xfId="5035" xr:uid="{00000000-0005-0000-0000-000094310000}"/>
    <cellStyle name="Normal 269" xfId="5036" xr:uid="{00000000-0005-0000-0000-000095310000}"/>
    <cellStyle name="Normal 27" xfId="5037" xr:uid="{00000000-0005-0000-0000-000096310000}"/>
    <cellStyle name="Normal 27 2" xfId="5038" xr:uid="{00000000-0005-0000-0000-000097310000}"/>
    <cellStyle name="Normal 27 2 2" xfId="13425" xr:uid="{00000000-0005-0000-0000-000098310000}"/>
    <cellStyle name="Normal 27 2 3" xfId="13426" xr:uid="{00000000-0005-0000-0000-000099310000}"/>
    <cellStyle name="Normal 27 2 3 2" xfId="13427" xr:uid="{00000000-0005-0000-0000-00009A310000}"/>
    <cellStyle name="Normal 27 3" xfId="8073" xr:uid="{00000000-0005-0000-0000-00009B310000}"/>
    <cellStyle name="Normal 27 4" xfId="8074" xr:uid="{00000000-0005-0000-0000-00009C310000}"/>
    <cellStyle name="Normal 27 5" xfId="8075" xr:uid="{00000000-0005-0000-0000-00009D310000}"/>
    <cellStyle name="Normal 27 5 2" xfId="13428" xr:uid="{00000000-0005-0000-0000-00009E310000}"/>
    <cellStyle name="Normal 270" xfId="5039" xr:uid="{00000000-0005-0000-0000-00009F310000}"/>
    <cellStyle name="Normal 271" xfId="5040" xr:uid="{00000000-0005-0000-0000-0000A0310000}"/>
    <cellStyle name="Normal 272" xfId="5041" xr:uid="{00000000-0005-0000-0000-0000A1310000}"/>
    <cellStyle name="Normal 273" xfId="5042" xr:uid="{00000000-0005-0000-0000-0000A2310000}"/>
    <cellStyle name="Normal 274" xfId="5043" xr:uid="{00000000-0005-0000-0000-0000A3310000}"/>
    <cellStyle name="Normal 275" xfId="5044" xr:uid="{00000000-0005-0000-0000-0000A4310000}"/>
    <cellStyle name="Normal 276" xfId="5045" xr:uid="{00000000-0005-0000-0000-0000A5310000}"/>
    <cellStyle name="Normal 277" xfId="5046" xr:uid="{00000000-0005-0000-0000-0000A6310000}"/>
    <cellStyle name="Normal 278" xfId="5047" xr:uid="{00000000-0005-0000-0000-0000A7310000}"/>
    <cellStyle name="Normal 279" xfId="5048" xr:uid="{00000000-0005-0000-0000-0000A8310000}"/>
    <cellStyle name="Normal 28" xfId="5049" xr:uid="{00000000-0005-0000-0000-0000A9310000}"/>
    <cellStyle name="Normal 28 2" xfId="5050" xr:uid="{00000000-0005-0000-0000-0000AA310000}"/>
    <cellStyle name="Normal 28 2 2" xfId="13429" xr:uid="{00000000-0005-0000-0000-0000AB310000}"/>
    <cellStyle name="Normal 28 2 2 2" xfId="13430" xr:uid="{00000000-0005-0000-0000-0000AC310000}"/>
    <cellStyle name="Normal 28 2 2 2 2" xfId="13431" xr:uid="{00000000-0005-0000-0000-0000AD310000}"/>
    <cellStyle name="Normal 28 2 2 2 2 2" xfId="13432" xr:uid="{00000000-0005-0000-0000-0000AE310000}"/>
    <cellStyle name="Normal 28 2 2 2 2 2 2" xfId="13433" xr:uid="{00000000-0005-0000-0000-0000AF310000}"/>
    <cellStyle name="Normal 28 2 2 2 2 3" xfId="13434" xr:uid="{00000000-0005-0000-0000-0000B0310000}"/>
    <cellStyle name="Normal 28 2 2 2 3" xfId="13435" xr:uid="{00000000-0005-0000-0000-0000B1310000}"/>
    <cellStyle name="Normal 28 2 2 2 3 2" xfId="13436" xr:uid="{00000000-0005-0000-0000-0000B2310000}"/>
    <cellStyle name="Normal 28 2 2 2 4" xfId="13437" xr:uid="{00000000-0005-0000-0000-0000B3310000}"/>
    <cellStyle name="Normal 28 2 2 3" xfId="13438" xr:uid="{00000000-0005-0000-0000-0000B4310000}"/>
    <cellStyle name="Normal 28 2 2 3 2" xfId="13439" xr:uid="{00000000-0005-0000-0000-0000B5310000}"/>
    <cellStyle name="Normal 28 2 2 3 2 2" xfId="13440" xr:uid="{00000000-0005-0000-0000-0000B6310000}"/>
    <cellStyle name="Normal 28 2 2 3 2 2 2" xfId="13441" xr:uid="{00000000-0005-0000-0000-0000B7310000}"/>
    <cellStyle name="Normal 28 2 2 3 2 3" xfId="13442" xr:uid="{00000000-0005-0000-0000-0000B8310000}"/>
    <cellStyle name="Normal 28 2 2 3 3" xfId="13443" xr:uid="{00000000-0005-0000-0000-0000B9310000}"/>
    <cellStyle name="Normal 28 2 2 3 3 2" xfId="13444" xr:uid="{00000000-0005-0000-0000-0000BA310000}"/>
    <cellStyle name="Normal 28 2 2 3 4" xfId="13445" xr:uid="{00000000-0005-0000-0000-0000BB310000}"/>
    <cellStyle name="Normal 28 2 2 4" xfId="13446" xr:uid="{00000000-0005-0000-0000-0000BC310000}"/>
    <cellStyle name="Normal 28 2 2 4 2" xfId="13447" xr:uid="{00000000-0005-0000-0000-0000BD310000}"/>
    <cellStyle name="Normal 28 2 2 4 2 2" xfId="13448" xr:uid="{00000000-0005-0000-0000-0000BE310000}"/>
    <cellStyle name="Normal 28 2 2 4 3" xfId="13449" xr:uid="{00000000-0005-0000-0000-0000BF310000}"/>
    <cellStyle name="Normal 28 2 2 5" xfId="13450" xr:uid="{00000000-0005-0000-0000-0000C0310000}"/>
    <cellStyle name="Normal 28 2 2 5 2" xfId="13451" xr:uid="{00000000-0005-0000-0000-0000C1310000}"/>
    <cellStyle name="Normal 28 2 2 6" xfId="13452" xr:uid="{00000000-0005-0000-0000-0000C2310000}"/>
    <cellStyle name="Normal 28 2 3" xfId="13453" xr:uid="{00000000-0005-0000-0000-0000C3310000}"/>
    <cellStyle name="Normal 28 2 3 2" xfId="13454" xr:uid="{00000000-0005-0000-0000-0000C4310000}"/>
    <cellStyle name="Normal 28 2 3 2 2" xfId="13455" xr:uid="{00000000-0005-0000-0000-0000C5310000}"/>
    <cellStyle name="Normal 28 2 3 2 2 2" xfId="13456" xr:uid="{00000000-0005-0000-0000-0000C6310000}"/>
    <cellStyle name="Normal 28 2 3 2 3" xfId="13457" xr:uid="{00000000-0005-0000-0000-0000C7310000}"/>
    <cellStyle name="Normal 28 2 3 3" xfId="13458" xr:uid="{00000000-0005-0000-0000-0000C8310000}"/>
    <cellStyle name="Normal 28 2 3 3 2" xfId="13459" xr:uid="{00000000-0005-0000-0000-0000C9310000}"/>
    <cellStyle name="Normal 28 2 3 4" xfId="13460" xr:uid="{00000000-0005-0000-0000-0000CA310000}"/>
    <cellStyle name="Normal 28 2 4" xfId="13461" xr:uid="{00000000-0005-0000-0000-0000CB310000}"/>
    <cellStyle name="Normal 28 2 4 2" xfId="13462" xr:uid="{00000000-0005-0000-0000-0000CC310000}"/>
    <cellStyle name="Normal 28 2 4 2 2" xfId="13463" xr:uid="{00000000-0005-0000-0000-0000CD310000}"/>
    <cellStyle name="Normal 28 2 4 2 2 2" xfId="13464" xr:uid="{00000000-0005-0000-0000-0000CE310000}"/>
    <cellStyle name="Normal 28 2 4 2 3" xfId="13465" xr:uid="{00000000-0005-0000-0000-0000CF310000}"/>
    <cellStyle name="Normal 28 2 4 3" xfId="13466" xr:uid="{00000000-0005-0000-0000-0000D0310000}"/>
    <cellStyle name="Normal 28 2 4 3 2" xfId="13467" xr:uid="{00000000-0005-0000-0000-0000D1310000}"/>
    <cellStyle name="Normal 28 2 4 4" xfId="13468" xr:uid="{00000000-0005-0000-0000-0000D2310000}"/>
    <cellStyle name="Normal 28 2 5" xfId="13469" xr:uid="{00000000-0005-0000-0000-0000D3310000}"/>
    <cellStyle name="Normal 28 2 5 2" xfId="13470" xr:uid="{00000000-0005-0000-0000-0000D4310000}"/>
    <cellStyle name="Normal 28 2 5 2 2" xfId="13471" xr:uid="{00000000-0005-0000-0000-0000D5310000}"/>
    <cellStyle name="Normal 28 2 5 3" xfId="13472" xr:uid="{00000000-0005-0000-0000-0000D6310000}"/>
    <cellStyle name="Normal 28 2 6" xfId="13473" xr:uid="{00000000-0005-0000-0000-0000D7310000}"/>
    <cellStyle name="Normal 28 2 6 2" xfId="13474" xr:uid="{00000000-0005-0000-0000-0000D8310000}"/>
    <cellStyle name="Normal 28 3" xfId="13475" xr:uid="{00000000-0005-0000-0000-0000D9310000}"/>
    <cellStyle name="Normal 28 3 2" xfId="13476" xr:uid="{00000000-0005-0000-0000-0000DA310000}"/>
    <cellStyle name="Normal 28 3 2 2" xfId="13477" xr:uid="{00000000-0005-0000-0000-0000DB310000}"/>
    <cellStyle name="Normal 28 3 2 2 2" xfId="13478" xr:uid="{00000000-0005-0000-0000-0000DC310000}"/>
    <cellStyle name="Normal 28 3 2 2 2 2" xfId="13479" xr:uid="{00000000-0005-0000-0000-0000DD310000}"/>
    <cellStyle name="Normal 28 3 2 2 2 2 2" xfId="13480" xr:uid="{00000000-0005-0000-0000-0000DE310000}"/>
    <cellStyle name="Normal 28 3 2 2 2 3" xfId="13481" xr:uid="{00000000-0005-0000-0000-0000DF310000}"/>
    <cellStyle name="Normal 28 3 2 2 3" xfId="13482" xr:uid="{00000000-0005-0000-0000-0000E0310000}"/>
    <cellStyle name="Normal 28 3 2 2 3 2" xfId="13483" xr:uid="{00000000-0005-0000-0000-0000E1310000}"/>
    <cellStyle name="Normal 28 3 2 2 4" xfId="13484" xr:uid="{00000000-0005-0000-0000-0000E2310000}"/>
    <cellStyle name="Normal 28 3 2 3" xfId="13485" xr:uid="{00000000-0005-0000-0000-0000E3310000}"/>
    <cellStyle name="Normal 28 3 2 3 2" xfId="13486" xr:uid="{00000000-0005-0000-0000-0000E4310000}"/>
    <cellStyle name="Normal 28 3 2 3 2 2" xfId="13487" xr:uid="{00000000-0005-0000-0000-0000E5310000}"/>
    <cellStyle name="Normal 28 3 2 3 2 2 2" xfId="13488" xr:uid="{00000000-0005-0000-0000-0000E6310000}"/>
    <cellStyle name="Normal 28 3 2 3 2 3" xfId="13489" xr:uid="{00000000-0005-0000-0000-0000E7310000}"/>
    <cellStyle name="Normal 28 3 2 3 3" xfId="13490" xr:uid="{00000000-0005-0000-0000-0000E8310000}"/>
    <cellStyle name="Normal 28 3 2 3 3 2" xfId="13491" xr:uid="{00000000-0005-0000-0000-0000E9310000}"/>
    <cellStyle name="Normal 28 3 2 3 4" xfId="13492" xr:uid="{00000000-0005-0000-0000-0000EA310000}"/>
    <cellStyle name="Normal 28 3 2 4" xfId="13493" xr:uid="{00000000-0005-0000-0000-0000EB310000}"/>
    <cellStyle name="Normal 28 3 2 4 2" xfId="13494" xr:uid="{00000000-0005-0000-0000-0000EC310000}"/>
    <cellStyle name="Normal 28 3 2 4 2 2" xfId="13495" xr:uid="{00000000-0005-0000-0000-0000ED310000}"/>
    <cellStyle name="Normal 28 3 2 4 3" xfId="13496" xr:uid="{00000000-0005-0000-0000-0000EE310000}"/>
    <cellStyle name="Normal 28 3 2 5" xfId="13497" xr:uid="{00000000-0005-0000-0000-0000EF310000}"/>
    <cellStyle name="Normal 28 3 2 5 2" xfId="13498" xr:uid="{00000000-0005-0000-0000-0000F0310000}"/>
    <cellStyle name="Normal 28 3 2 6" xfId="13499" xr:uid="{00000000-0005-0000-0000-0000F1310000}"/>
    <cellStyle name="Normal 28 3 3" xfId="13500" xr:uid="{00000000-0005-0000-0000-0000F2310000}"/>
    <cellStyle name="Normal 28 3 3 2" xfId="13501" xr:uid="{00000000-0005-0000-0000-0000F3310000}"/>
    <cellStyle name="Normal 28 3 3 2 2" xfId="13502" xr:uid="{00000000-0005-0000-0000-0000F4310000}"/>
    <cellStyle name="Normal 28 3 3 2 2 2" xfId="13503" xr:uid="{00000000-0005-0000-0000-0000F5310000}"/>
    <cellStyle name="Normal 28 3 3 2 3" xfId="13504" xr:uid="{00000000-0005-0000-0000-0000F6310000}"/>
    <cellStyle name="Normal 28 3 3 3" xfId="13505" xr:uid="{00000000-0005-0000-0000-0000F7310000}"/>
    <cellStyle name="Normal 28 3 3 3 2" xfId="13506" xr:uid="{00000000-0005-0000-0000-0000F8310000}"/>
    <cellStyle name="Normal 28 3 3 4" xfId="13507" xr:uid="{00000000-0005-0000-0000-0000F9310000}"/>
    <cellStyle name="Normal 28 3 4" xfId="13508" xr:uid="{00000000-0005-0000-0000-0000FA310000}"/>
    <cellStyle name="Normal 28 3 4 2" xfId="13509" xr:uid="{00000000-0005-0000-0000-0000FB310000}"/>
    <cellStyle name="Normal 28 3 4 2 2" xfId="13510" xr:uid="{00000000-0005-0000-0000-0000FC310000}"/>
    <cellStyle name="Normal 28 3 4 2 2 2" xfId="13511" xr:uid="{00000000-0005-0000-0000-0000FD310000}"/>
    <cellStyle name="Normal 28 3 4 2 3" xfId="13512" xr:uid="{00000000-0005-0000-0000-0000FE310000}"/>
    <cellStyle name="Normal 28 3 4 3" xfId="13513" xr:uid="{00000000-0005-0000-0000-0000FF310000}"/>
    <cellStyle name="Normal 28 3 4 3 2" xfId="13514" xr:uid="{00000000-0005-0000-0000-000000320000}"/>
    <cellStyle name="Normal 28 3 4 4" xfId="13515" xr:uid="{00000000-0005-0000-0000-000001320000}"/>
    <cellStyle name="Normal 28 3 5" xfId="13516" xr:uid="{00000000-0005-0000-0000-000002320000}"/>
    <cellStyle name="Normal 28 3 5 2" xfId="13517" xr:uid="{00000000-0005-0000-0000-000003320000}"/>
    <cellStyle name="Normal 28 3 5 2 2" xfId="13518" xr:uid="{00000000-0005-0000-0000-000004320000}"/>
    <cellStyle name="Normal 28 3 5 3" xfId="13519" xr:uid="{00000000-0005-0000-0000-000005320000}"/>
    <cellStyle name="Normal 28 3 6" xfId="13520" xr:uid="{00000000-0005-0000-0000-000006320000}"/>
    <cellStyle name="Normal 28 3 6 2" xfId="13521" xr:uid="{00000000-0005-0000-0000-000007320000}"/>
    <cellStyle name="Normal 28 4" xfId="13522" xr:uid="{00000000-0005-0000-0000-000008320000}"/>
    <cellStyle name="Normal 28 5" xfId="13523" xr:uid="{00000000-0005-0000-0000-000009320000}"/>
    <cellStyle name="Normal 28 5 2" xfId="13524" xr:uid="{00000000-0005-0000-0000-00000A320000}"/>
    <cellStyle name="Normal 28 5 2 2" xfId="13525" xr:uid="{00000000-0005-0000-0000-00000B320000}"/>
    <cellStyle name="Normal 28 5 2 2 2" xfId="13526" xr:uid="{00000000-0005-0000-0000-00000C320000}"/>
    <cellStyle name="Normal 28 5 2 2 2 2" xfId="13527" xr:uid="{00000000-0005-0000-0000-00000D320000}"/>
    <cellStyle name="Normal 28 5 2 2 3" xfId="13528" xr:uid="{00000000-0005-0000-0000-00000E320000}"/>
    <cellStyle name="Normal 28 5 2 3" xfId="13529" xr:uid="{00000000-0005-0000-0000-00000F320000}"/>
    <cellStyle name="Normal 28 5 2 3 2" xfId="13530" xr:uid="{00000000-0005-0000-0000-000010320000}"/>
    <cellStyle name="Normal 28 5 2 4" xfId="13531" xr:uid="{00000000-0005-0000-0000-000011320000}"/>
    <cellStyle name="Normal 28 5 3" xfId="13532" xr:uid="{00000000-0005-0000-0000-000012320000}"/>
    <cellStyle name="Normal 28 5 3 2" xfId="13533" xr:uid="{00000000-0005-0000-0000-000013320000}"/>
    <cellStyle name="Normal 28 5 3 2 2" xfId="13534" xr:uid="{00000000-0005-0000-0000-000014320000}"/>
    <cellStyle name="Normal 28 5 3 2 2 2" xfId="13535" xr:uid="{00000000-0005-0000-0000-000015320000}"/>
    <cellStyle name="Normal 28 5 3 2 3" xfId="13536" xr:uid="{00000000-0005-0000-0000-000016320000}"/>
    <cellStyle name="Normal 28 5 3 3" xfId="13537" xr:uid="{00000000-0005-0000-0000-000017320000}"/>
    <cellStyle name="Normal 28 5 3 3 2" xfId="13538" xr:uid="{00000000-0005-0000-0000-000018320000}"/>
    <cellStyle name="Normal 28 5 3 4" xfId="13539" xr:uid="{00000000-0005-0000-0000-000019320000}"/>
    <cellStyle name="Normal 28 5 4" xfId="13540" xr:uid="{00000000-0005-0000-0000-00001A320000}"/>
    <cellStyle name="Normal 28 5 4 2" xfId="13541" xr:uid="{00000000-0005-0000-0000-00001B320000}"/>
    <cellStyle name="Normal 28 5 4 2 2" xfId="13542" xr:uid="{00000000-0005-0000-0000-00001C320000}"/>
    <cellStyle name="Normal 28 5 4 3" xfId="13543" xr:uid="{00000000-0005-0000-0000-00001D320000}"/>
    <cellStyle name="Normal 28 5 5" xfId="13544" xr:uid="{00000000-0005-0000-0000-00001E320000}"/>
    <cellStyle name="Normal 28 5 5 2" xfId="13545" xr:uid="{00000000-0005-0000-0000-00001F320000}"/>
    <cellStyle name="Normal 28 5 6" xfId="13546" xr:uid="{00000000-0005-0000-0000-000020320000}"/>
    <cellStyle name="Normal 28 6" xfId="13547" xr:uid="{00000000-0005-0000-0000-000021320000}"/>
    <cellStyle name="Normal 28 6 2" xfId="13548" xr:uid="{00000000-0005-0000-0000-000022320000}"/>
    <cellStyle name="Normal 28 6 2 2" xfId="13549" xr:uid="{00000000-0005-0000-0000-000023320000}"/>
    <cellStyle name="Normal 28 6 2 2 2" xfId="13550" xr:uid="{00000000-0005-0000-0000-000024320000}"/>
    <cellStyle name="Normal 28 6 2 3" xfId="13551" xr:uid="{00000000-0005-0000-0000-000025320000}"/>
    <cellStyle name="Normal 28 6 3" xfId="13552" xr:uid="{00000000-0005-0000-0000-000026320000}"/>
    <cellStyle name="Normal 28 6 3 2" xfId="13553" xr:uid="{00000000-0005-0000-0000-000027320000}"/>
    <cellStyle name="Normal 28 6 4" xfId="13554" xr:uid="{00000000-0005-0000-0000-000028320000}"/>
    <cellStyle name="Normal 28 7" xfId="13555" xr:uid="{00000000-0005-0000-0000-000029320000}"/>
    <cellStyle name="Normal 28 7 2" xfId="13556" xr:uid="{00000000-0005-0000-0000-00002A320000}"/>
    <cellStyle name="Normal 28 7 2 2" xfId="13557" xr:uid="{00000000-0005-0000-0000-00002B320000}"/>
    <cellStyle name="Normal 28 7 2 2 2" xfId="13558" xr:uid="{00000000-0005-0000-0000-00002C320000}"/>
    <cellStyle name="Normal 28 7 2 3" xfId="13559" xr:uid="{00000000-0005-0000-0000-00002D320000}"/>
    <cellStyle name="Normal 28 7 3" xfId="13560" xr:uid="{00000000-0005-0000-0000-00002E320000}"/>
    <cellStyle name="Normal 28 7 3 2" xfId="13561" xr:uid="{00000000-0005-0000-0000-00002F320000}"/>
    <cellStyle name="Normal 28 7 4" xfId="13562" xr:uid="{00000000-0005-0000-0000-000030320000}"/>
    <cellStyle name="Normal 28 8" xfId="13563" xr:uid="{00000000-0005-0000-0000-000031320000}"/>
    <cellStyle name="Normal 28 8 2" xfId="13564" xr:uid="{00000000-0005-0000-0000-000032320000}"/>
    <cellStyle name="Normal 28 8 2 2" xfId="13565" xr:uid="{00000000-0005-0000-0000-000033320000}"/>
    <cellStyle name="Normal 28 8 3" xfId="13566" xr:uid="{00000000-0005-0000-0000-000034320000}"/>
    <cellStyle name="Normal 28 9" xfId="13567" xr:uid="{00000000-0005-0000-0000-000035320000}"/>
    <cellStyle name="Normal 28 9 2" xfId="13568" xr:uid="{00000000-0005-0000-0000-000036320000}"/>
    <cellStyle name="Normal 280" xfId="5051" xr:uid="{00000000-0005-0000-0000-000037320000}"/>
    <cellStyle name="Normal 281" xfId="5052" xr:uid="{00000000-0005-0000-0000-000038320000}"/>
    <cellStyle name="Normal 282" xfId="5053" xr:uid="{00000000-0005-0000-0000-000039320000}"/>
    <cellStyle name="Normal 283" xfId="5054" xr:uid="{00000000-0005-0000-0000-00003A320000}"/>
    <cellStyle name="Normal 284" xfId="5055" xr:uid="{00000000-0005-0000-0000-00003B320000}"/>
    <cellStyle name="Normal 285" xfId="5056" xr:uid="{00000000-0005-0000-0000-00003C320000}"/>
    <cellStyle name="Normal 286" xfId="5057" xr:uid="{00000000-0005-0000-0000-00003D320000}"/>
    <cellStyle name="Normal 287" xfId="5058" xr:uid="{00000000-0005-0000-0000-00003E320000}"/>
    <cellStyle name="Normal 288" xfId="5059" xr:uid="{00000000-0005-0000-0000-00003F320000}"/>
    <cellStyle name="Normal 289" xfId="5060" xr:uid="{00000000-0005-0000-0000-000040320000}"/>
    <cellStyle name="Normal 29" xfId="5061" xr:uid="{00000000-0005-0000-0000-000041320000}"/>
    <cellStyle name="Normal 29 2" xfId="5062" xr:uid="{00000000-0005-0000-0000-000042320000}"/>
    <cellStyle name="Normal 29 2 2" xfId="13569" xr:uid="{00000000-0005-0000-0000-000043320000}"/>
    <cellStyle name="Normal 29 2 2 2" xfId="13570" xr:uid="{00000000-0005-0000-0000-000044320000}"/>
    <cellStyle name="Normal 29 2 2 2 2" xfId="13571" xr:uid="{00000000-0005-0000-0000-000045320000}"/>
    <cellStyle name="Normal 29 2 2 2 2 2" xfId="13572" xr:uid="{00000000-0005-0000-0000-000046320000}"/>
    <cellStyle name="Normal 29 2 2 2 2 2 2" xfId="13573" xr:uid="{00000000-0005-0000-0000-000047320000}"/>
    <cellStyle name="Normal 29 2 2 2 2 3" xfId="13574" xr:uid="{00000000-0005-0000-0000-000048320000}"/>
    <cellStyle name="Normal 29 2 2 2 3" xfId="13575" xr:uid="{00000000-0005-0000-0000-000049320000}"/>
    <cellStyle name="Normal 29 2 2 2 3 2" xfId="13576" xr:uid="{00000000-0005-0000-0000-00004A320000}"/>
    <cellStyle name="Normal 29 2 2 2 4" xfId="13577" xr:uid="{00000000-0005-0000-0000-00004B320000}"/>
    <cellStyle name="Normal 29 2 2 3" xfId="13578" xr:uid="{00000000-0005-0000-0000-00004C320000}"/>
    <cellStyle name="Normal 29 2 2 3 2" xfId="13579" xr:uid="{00000000-0005-0000-0000-00004D320000}"/>
    <cellStyle name="Normal 29 2 2 3 2 2" xfId="13580" xr:uid="{00000000-0005-0000-0000-00004E320000}"/>
    <cellStyle name="Normal 29 2 2 3 2 2 2" xfId="13581" xr:uid="{00000000-0005-0000-0000-00004F320000}"/>
    <cellStyle name="Normal 29 2 2 3 2 3" xfId="13582" xr:uid="{00000000-0005-0000-0000-000050320000}"/>
    <cellStyle name="Normal 29 2 2 3 3" xfId="13583" xr:uid="{00000000-0005-0000-0000-000051320000}"/>
    <cellStyle name="Normal 29 2 2 3 3 2" xfId="13584" xr:uid="{00000000-0005-0000-0000-000052320000}"/>
    <cellStyle name="Normal 29 2 2 3 4" xfId="13585" xr:uid="{00000000-0005-0000-0000-000053320000}"/>
    <cellStyle name="Normal 29 2 2 4" xfId="13586" xr:uid="{00000000-0005-0000-0000-000054320000}"/>
    <cellStyle name="Normal 29 2 2 4 2" xfId="13587" xr:uid="{00000000-0005-0000-0000-000055320000}"/>
    <cellStyle name="Normal 29 2 2 4 2 2" xfId="13588" xr:uid="{00000000-0005-0000-0000-000056320000}"/>
    <cellStyle name="Normal 29 2 2 4 3" xfId="13589" xr:uid="{00000000-0005-0000-0000-000057320000}"/>
    <cellStyle name="Normal 29 2 2 5" xfId="13590" xr:uid="{00000000-0005-0000-0000-000058320000}"/>
    <cellStyle name="Normal 29 2 2 5 2" xfId="13591" xr:uid="{00000000-0005-0000-0000-000059320000}"/>
    <cellStyle name="Normal 29 2 2 6" xfId="13592" xr:uid="{00000000-0005-0000-0000-00005A320000}"/>
    <cellStyle name="Normal 29 2 3" xfId="13593" xr:uid="{00000000-0005-0000-0000-00005B320000}"/>
    <cellStyle name="Normal 29 2 3 2" xfId="13594" xr:uid="{00000000-0005-0000-0000-00005C320000}"/>
    <cellStyle name="Normal 29 2 3 2 2" xfId="13595" xr:uid="{00000000-0005-0000-0000-00005D320000}"/>
    <cellStyle name="Normal 29 2 3 2 2 2" xfId="13596" xr:uid="{00000000-0005-0000-0000-00005E320000}"/>
    <cellStyle name="Normal 29 2 3 2 3" xfId="13597" xr:uid="{00000000-0005-0000-0000-00005F320000}"/>
    <cellStyle name="Normal 29 2 3 3" xfId="13598" xr:uid="{00000000-0005-0000-0000-000060320000}"/>
    <cellStyle name="Normal 29 2 3 3 2" xfId="13599" xr:uid="{00000000-0005-0000-0000-000061320000}"/>
    <cellStyle name="Normal 29 2 3 4" xfId="13600" xr:uid="{00000000-0005-0000-0000-000062320000}"/>
    <cellStyle name="Normal 29 2 4" xfId="13601" xr:uid="{00000000-0005-0000-0000-000063320000}"/>
    <cellStyle name="Normal 29 2 4 2" xfId="13602" xr:uid="{00000000-0005-0000-0000-000064320000}"/>
    <cellStyle name="Normal 29 2 4 2 2" xfId="13603" xr:uid="{00000000-0005-0000-0000-000065320000}"/>
    <cellStyle name="Normal 29 2 4 2 2 2" xfId="13604" xr:uid="{00000000-0005-0000-0000-000066320000}"/>
    <cellStyle name="Normal 29 2 4 2 3" xfId="13605" xr:uid="{00000000-0005-0000-0000-000067320000}"/>
    <cellStyle name="Normal 29 2 4 3" xfId="13606" xr:uid="{00000000-0005-0000-0000-000068320000}"/>
    <cellStyle name="Normal 29 2 4 3 2" xfId="13607" xr:uid="{00000000-0005-0000-0000-000069320000}"/>
    <cellStyle name="Normal 29 2 4 4" xfId="13608" xr:uid="{00000000-0005-0000-0000-00006A320000}"/>
    <cellStyle name="Normal 29 2 5" xfId="13609" xr:uid="{00000000-0005-0000-0000-00006B320000}"/>
    <cellStyle name="Normal 29 2 5 2" xfId="13610" xr:uid="{00000000-0005-0000-0000-00006C320000}"/>
    <cellStyle name="Normal 29 2 5 2 2" xfId="13611" xr:uid="{00000000-0005-0000-0000-00006D320000}"/>
    <cellStyle name="Normal 29 2 5 3" xfId="13612" xr:uid="{00000000-0005-0000-0000-00006E320000}"/>
    <cellStyle name="Normal 29 2 6" xfId="13613" xr:uid="{00000000-0005-0000-0000-00006F320000}"/>
    <cellStyle name="Normal 29 2 6 2" xfId="13614" xr:uid="{00000000-0005-0000-0000-000070320000}"/>
    <cellStyle name="Normal 29 2 7" xfId="13615" xr:uid="{00000000-0005-0000-0000-000071320000}"/>
    <cellStyle name="Normal 29 3" xfId="13616" xr:uid="{00000000-0005-0000-0000-000072320000}"/>
    <cellStyle name="Normal 29 3 2" xfId="19445" xr:uid="{00000000-0005-0000-0000-000073320000}"/>
    <cellStyle name="Normal 29 4" xfId="13617" xr:uid="{00000000-0005-0000-0000-000074320000}"/>
    <cellStyle name="Normal 29 4 2" xfId="13618" xr:uid="{00000000-0005-0000-0000-000075320000}"/>
    <cellStyle name="Normal 290" xfId="5063" xr:uid="{00000000-0005-0000-0000-000076320000}"/>
    <cellStyle name="Normal 291" xfId="5064" xr:uid="{00000000-0005-0000-0000-000077320000}"/>
    <cellStyle name="Normal 292" xfId="5065" xr:uid="{00000000-0005-0000-0000-000078320000}"/>
    <cellStyle name="Normal 293" xfId="5066" xr:uid="{00000000-0005-0000-0000-000079320000}"/>
    <cellStyle name="Normal 294" xfId="5067" xr:uid="{00000000-0005-0000-0000-00007A320000}"/>
    <cellStyle name="Normal 295" xfId="5068" xr:uid="{00000000-0005-0000-0000-00007B320000}"/>
    <cellStyle name="Normal 296" xfId="5069" xr:uid="{00000000-0005-0000-0000-00007C320000}"/>
    <cellStyle name="Normal 297" xfId="5070" xr:uid="{00000000-0005-0000-0000-00007D320000}"/>
    <cellStyle name="Normal 298" xfId="5071" xr:uid="{00000000-0005-0000-0000-00007E320000}"/>
    <cellStyle name="Normal 299" xfId="5072" xr:uid="{00000000-0005-0000-0000-00007F320000}"/>
    <cellStyle name="Normal 299 2" xfId="13619" xr:uid="{00000000-0005-0000-0000-000080320000}"/>
    <cellStyle name="Normal 3" xfId="2426" xr:uid="{00000000-0005-0000-0000-000081320000}"/>
    <cellStyle name="Normal 3 10" xfId="7415" xr:uid="{00000000-0005-0000-0000-000082320000}"/>
    <cellStyle name="Normal 3 10 2" xfId="13620" xr:uid="{00000000-0005-0000-0000-000083320000}"/>
    <cellStyle name="Normal 3 10 2 2" xfId="13621" xr:uid="{00000000-0005-0000-0000-000084320000}"/>
    <cellStyle name="Normal 3 10 3" xfId="13622" xr:uid="{00000000-0005-0000-0000-000085320000}"/>
    <cellStyle name="Normal 3 11" xfId="7416" xr:uid="{00000000-0005-0000-0000-000086320000}"/>
    <cellStyle name="Normal 3 11 2" xfId="13623" xr:uid="{00000000-0005-0000-0000-000087320000}"/>
    <cellStyle name="Normal 3 11 2 2" xfId="13624" xr:uid="{00000000-0005-0000-0000-000088320000}"/>
    <cellStyle name="Normal 3 11 3" xfId="13625" xr:uid="{00000000-0005-0000-0000-000089320000}"/>
    <cellStyle name="Normal 3 12" xfId="8076" xr:uid="{00000000-0005-0000-0000-00008A320000}"/>
    <cellStyle name="Normal 3 12 2" xfId="13626" xr:uid="{00000000-0005-0000-0000-00008B320000}"/>
    <cellStyle name="Normal 3 12 2 2" xfId="13627" xr:uid="{00000000-0005-0000-0000-00008C320000}"/>
    <cellStyle name="Normal 3 12 3" xfId="13628" xr:uid="{00000000-0005-0000-0000-00008D320000}"/>
    <cellStyle name="Normal 3 13" xfId="8077" xr:uid="{00000000-0005-0000-0000-00008E320000}"/>
    <cellStyle name="Normal 3 13 2" xfId="13629" xr:uid="{00000000-0005-0000-0000-00008F320000}"/>
    <cellStyle name="Normal 3 14" xfId="13630" xr:uid="{00000000-0005-0000-0000-000090320000}"/>
    <cellStyle name="Normal 3 15" xfId="13631" xr:uid="{00000000-0005-0000-0000-000091320000}"/>
    <cellStyle name="Normal 3 16" xfId="13632" xr:uid="{00000000-0005-0000-0000-000092320000}"/>
    <cellStyle name="Normal 3 17" xfId="13633" xr:uid="{00000000-0005-0000-0000-000093320000}"/>
    <cellStyle name="Normal 3 18" xfId="13634" xr:uid="{00000000-0005-0000-0000-000094320000}"/>
    <cellStyle name="Normal 3 19" xfId="13635" xr:uid="{00000000-0005-0000-0000-000095320000}"/>
    <cellStyle name="Normal 3 2" xfId="2427" xr:uid="{00000000-0005-0000-0000-000096320000}"/>
    <cellStyle name="Normal 3 2 2" xfId="5073" xr:uid="{00000000-0005-0000-0000-000097320000}"/>
    <cellStyle name="Normal 3 2 2 2" xfId="13636" xr:uid="{00000000-0005-0000-0000-000098320000}"/>
    <cellStyle name="Normal 3 2 2 3" xfId="13637" xr:uid="{00000000-0005-0000-0000-000099320000}"/>
    <cellStyle name="Normal 3 2 3" xfId="5074" xr:uid="{00000000-0005-0000-0000-00009A320000}"/>
    <cellStyle name="Normal 3 2 3 2" xfId="7417" xr:uid="{00000000-0005-0000-0000-00009B320000}"/>
    <cellStyle name="Normal 3 2 4" xfId="7418" xr:uid="{00000000-0005-0000-0000-00009C320000}"/>
    <cellStyle name="Normal 3 2 5" xfId="7419" xr:uid="{00000000-0005-0000-0000-00009D320000}"/>
    <cellStyle name="Normal 3 2 6" xfId="19471" xr:uid="{00000000-0005-0000-0000-00009E320000}"/>
    <cellStyle name="Normal 3 2_Book1" xfId="5075" xr:uid="{00000000-0005-0000-0000-00009F320000}"/>
    <cellStyle name="Normal 3 20" xfId="13638" xr:uid="{00000000-0005-0000-0000-0000A0320000}"/>
    <cellStyle name="Normal 3 21" xfId="13639" xr:uid="{00000000-0005-0000-0000-0000A1320000}"/>
    <cellStyle name="Normal 3 22" xfId="13640" xr:uid="{00000000-0005-0000-0000-0000A2320000}"/>
    <cellStyle name="Normal 3 23" xfId="13641" xr:uid="{00000000-0005-0000-0000-0000A3320000}"/>
    <cellStyle name="Normal 3 24" xfId="13642" xr:uid="{00000000-0005-0000-0000-0000A4320000}"/>
    <cellStyle name="Normal 3 25" xfId="13643" xr:uid="{00000000-0005-0000-0000-0000A5320000}"/>
    <cellStyle name="Normal 3 26" xfId="13644" xr:uid="{00000000-0005-0000-0000-0000A6320000}"/>
    <cellStyle name="Normal 3 27" xfId="13645" xr:uid="{00000000-0005-0000-0000-0000A7320000}"/>
    <cellStyle name="Normal 3 28" xfId="13646" xr:uid="{00000000-0005-0000-0000-0000A8320000}"/>
    <cellStyle name="Normal 3 29" xfId="13647" xr:uid="{00000000-0005-0000-0000-0000A9320000}"/>
    <cellStyle name="Normal 3 3" xfId="2428" xr:uid="{00000000-0005-0000-0000-0000AA320000}"/>
    <cellStyle name="Normal 3 3 2" xfId="5076" xr:uid="{00000000-0005-0000-0000-0000AB320000}"/>
    <cellStyle name="Normal 3 3 2 2" xfId="13648" xr:uid="{00000000-0005-0000-0000-0000AC320000}"/>
    <cellStyle name="Normal 3 3 2 3" xfId="13649" xr:uid="{00000000-0005-0000-0000-0000AD320000}"/>
    <cellStyle name="Normal 3 3 3" xfId="13650" xr:uid="{00000000-0005-0000-0000-0000AE320000}"/>
    <cellStyle name="Normal 3 3 4" xfId="13651" xr:uid="{00000000-0005-0000-0000-0000AF320000}"/>
    <cellStyle name="Normal 3 3 5" xfId="13652" xr:uid="{00000000-0005-0000-0000-0000B0320000}"/>
    <cellStyle name="Normal 3 3 6" xfId="19470" xr:uid="{00000000-0005-0000-0000-0000B1320000}"/>
    <cellStyle name="Normal 3 3_cash flow_Aug_2nd Phase" xfId="5077" xr:uid="{00000000-0005-0000-0000-0000B2320000}"/>
    <cellStyle name="Normal 3 30" xfId="13653" xr:uid="{00000000-0005-0000-0000-0000B3320000}"/>
    <cellStyle name="Normal 3 31" xfId="13654" xr:uid="{00000000-0005-0000-0000-0000B4320000}"/>
    <cellStyle name="Normal 3 32" xfId="13655" xr:uid="{00000000-0005-0000-0000-0000B5320000}"/>
    <cellStyle name="Normal 3 33" xfId="13656" xr:uid="{00000000-0005-0000-0000-0000B6320000}"/>
    <cellStyle name="Normal 3 34" xfId="13657" xr:uid="{00000000-0005-0000-0000-0000B7320000}"/>
    <cellStyle name="Normal 3 4" xfId="5078" xr:uid="{00000000-0005-0000-0000-0000B8320000}"/>
    <cellStyle name="Normal 3 4 2" xfId="7420" xr:uid="{00000000-0005-0000-0000-0000B9320000}"/>
    <cellStyle name="Normal 3 4 2 2" xfId="13658" xr:uid="{00000000-0005-0000-0000-0000BA320000}"/>
    <cellStyle name="Normal 3 4 3" xfId="13659" xr:uid="{00000000-0005-0000-0000-0000BB320000}"/>
    <cellStyle name="Normal 3 5" xfId="5079" xr:uid="{00000000-0005-0000-0000-0000BC320000}"/>
    <cellStyle name="Normal 3 5 2" xfId="13660" xr:uid="{00000000-0005-0000-0000-0000BD320000}"/>
    <cellStyle name="Normal 3 5 3" xfId="13661" xr:uid="{00000000-0005-0000-0000-0000BE320000}"/>
    <cellStyle name="Normal 3 6" xfId="5080" xr:uid="{00000000-0005-0000-0000-0000BF320000}"/>
    <cellStyle name="Normal 3 7" xfId="5081" xr:uid="{00000000-0005-0000-0000-0000C0320000}"/>
    <cellStyle name="Normal 3 7 2" xfId="13662" xr:uid="{00000000-0005-0000-0000-0000C1320000}"/>
    <cellStyle name="Normal 3 7 2 2" xfId="13663" xr:uid="{00000000-0005-0000-0000-0000C2320000}"/>
    <cellStyle name="Normal 3 7 3" xfId="13664" xr:uid="{00000000-0005-0000-0000-0000C3320000}"/>
    <cellStyle name="Normal 3 8" xfId="5082" xr:uid="{00000000-0005-0000-0000-0000C4320000}"/>
    <cellStyle name="Normal 3 8 2" xfId="13665" xr:uid="{00000000-0005-0000-0000-0000C5320000}"/>
    <cellStyle name="Normal 3 8 2 2" xfId="13666" xr:uid="{00000000-0005-0000-0000-0000C6320000}"/>
    <cellStyle name="Normal 3 8 3" xfId="13667" xr:uid="{00000000-0005-0000-0000-0000C7320000}"/>
    <cellStyle name="Normal 3 9" xfId="5083" xr:uid="{00000000-0005-0000-0000-0000C8320000}"/>
    <cellStyle name="Normal 3 9 2" xfId="13668" xr:uid="{00000000-0005-0000-0000-0000C9320000}"/>
    <cellStyle name="Normal 3 9 2 2" xfId="13669" xr:uid="{00000000-0005-0000-0000-0000CA320000}"/>
    <cellStyle name="Normal 3 9 3" xfId="13670" xr:uid="{00000000-0005-0000-0000-0000CB320000}"/>
    <cellStyle name="Normal 3_~1098247" xfId="5084" xr:uid="{00000000-0005-0000-0000-0000CC320000}"/>
    <cellStyle name="Normal 30" xfId="5085" xr:uid="{00000000-0005-0000-0000-0000CD320000}"/>
    <cellStyle name="Normal 30 2" xfId="5086" xr:uid="{00000000-0005-0000-0000-0000CE320000}"/>
    <cellStyle name="Normal 30 3" xfId="13671" xr:uid="{00000000-0005-0000-0000-0000CF320000}"/>
    <cellStyle name="Normal 300" xfId="5087" xr:uid="{00000000-0005-0000-0000-0000D0320000}"/>
    <cellStyle name="Normal 301" xfId="5088" xr:uid="{00000000-0005-0000-0000-0000D1320000}"/>
    <cellStyle name="Normal 302" xfId="5089" xr:uid="{00000000-0005-0000-0000-0000D2320000}"/>
    <cellStyle name="Normal 303" xfId="5090" xr:uid="{00000000-0005-0000-0000-0000D3320000}"/>
    <cellStyle name="Normal 304" xfId="5091" xr:uid="{00000000-0005-0000-0000-0000D4320000}"/>
    <cellStyle name="Normal 305" xfId="5092" xr:uid="{00000000-0005-0000-0000-0000D5320000}"/>
    <cellStyle name="Normal 306" xfId="5093" xr:uid="{00000000-0005-0000-0000-0000D6320000}"/>
    <cellStyle name="Normal 307" xfId="5094" xr:uid="{00000000-0005-0000-0000-0000D7320000}"/>
    <cellStyle name="Normal 308" xfId="5095" xr:uid="{00000000-0005-0000-0000-0000D8320000}"/>
    <cellStyle name="Normal 309" xfId="5096" xr:uid="{00000000-0005-0000-0000-0000D9320000}"/>
    <cellStyle name="Normal 31" xfId="5097" xr:uid="{00000000-0005-0000-0000-0000DA320000}"/>
    <cellStyle name="Normal 31 2" xfId="5098" xr:uid="{00000000-0005-0000-0000-0000DB320000}"/>
    <cellStyle name="Normal 31 3" xfId="8078" xr:uid="{00000000-0005-0000-0000-0000DC320000}"/>
    <cellStyle name="Normal 31 4" xfId="13672" xr:uid="{00000000-0005-0000-0000-0000DD320000}"/>
    <cellStyle name="Normal 310" xfId="5099" xr:uid="{00000000-0005-0000-0000-0000DE320000}"/>
    <cellStyle name="Normal 311" xfId="5100" xr:uid="{00000000-0005-0000-0000-0000DF320000}"/>
    <cellStyle name="Normal 312" xfId="5101" xr:uid="{00000000-0005-0000-0000-0000E0320000}"/>
    <cellStyle name="Normal 313" xfId="5102" xr:uid="{00000000-0005-0000-0000-0000E1320000}"/>
    <cellStyle name="Normal 314" xfId="5103" xr:uid="{00000000-0005-0000-0000-0000E2320000}"/>
    <cellStyle name="Normal 315" xfId="5104" xr:uid="{00000000-0005-0000-0000-0000E3320000}"/>
    <cellStyle name="Normal 316" xfId="5105" xr:uid="{00000000-0005-0000-0000-0000E4320000}"/>
    <cellStyle name="Normal 317" xfId="5106" xr:uid="{00000000-0005-0000-0000-0000E5320000}"/>
    <cellStyle name="Normal 318" xfId="5107" xr:uid="{00000000-0005-0000-0000-0000E6320000}"/>
    <cellStyle name="Normal 319" xfId="5108" xr:uid="{00000000-0005-0000-0000-0000E7320000}"/>
    <cellStyle name="Normal 32" xfId="5109" xr:uid="{00000000-0005-0000-0000-0000E8320000}"/>
    <cellStyle name="Normal 32 2" xfId="8079" xr:uid="{00000000-0005-0000-0000-0000E9320000}"/>
    <cellStyle name="Normal 32 2 2" xfId="13673" xr:uid="{00000000-0005-0000-0000-0000EA320000}"/>
    <cellStyle name="Normal 32 2 3" xfId="13674" xr:uid="{00000000-0005-0000-0000-0000EB320000}"/>
    <cellStyle name="Normal 32 3" xfId="13675" xr:uid="{00000000-0005-0000-0000-0000EC320000}"/>
    <cellStyle name="Normal 32 4" xfId="13676" xr:uid="{00000000-0005-0000-0000-0000ED320000}"/>
    <cellStyle name="Normal 32 4 2" xfId="13677" xr:uid="{00000000-0005-0000-0000-0000EE320000}"/>
    <cellStyle name="Normal 320" xfId="5110" xr:uid="{00000000-0005-0000-0000-0000EF320000}"/>
    <cellStyle name="Normal 321" xfId="5111" xr:uid="{00000000-0005-0000-0000-0000F0320000}"/>
    <cellStyle name="Normal 322" xfId="5112" xr:uid="{00000000-0005-0000-0000-0000F1320000}"/>
    <cellStyle name="Normal 323" xfId="5113" xr:uid="{00000000-0005-0000-0000-0000F2320000}"/>
    <cellStyle name="Normal 324" xfId="5114" xr:uid="{00000000-0005-0000-0000-0000F3320000}"/>
    <cellStyle name="Normal 325" xfId="5115" xr:uid="{00000000-0005-0000-0000-0000F4320000}"/>
    <cellStyle name="Normal 326" xfId="5116" xr:uid="{00000000-0005-0000-0000-0000F5320000}"/>
    <cellStyle name="Normal 327" xfId="5117" xr:uid="{00000000-0005-0000-0000-0000F6320000}"/>
    <cellStyle name="Normal 328" xfId="5118" xr:uid="{00000000-0005-0000-0000-0000F7320000}"/>
    <cellStyle name="Normal 329" xfId="5119" xr:uid="{00000000-0005-0000-0000-0000F8320000}"/>
    <cellStyle name="Normal 33" xfId="5120" xr:uid="{00000000-0005-0000-0000-0000F9320000}"/>
    <cellStyle name="Normal 33 2" xfId="5121" xr:uid="{00000000-0005-0000-0000-0000FA320000}"/>
    <cellStyle name="Normal 33 2 2" xfId="13678" xr:uid="{00000000-0005-0000-0000-0000FB320000}"/>
    <cellStyle name="Normal 33 2 2 2" xfId="13679" xr:uid="{00000000-0005-0000-0000-0000FC320000}"/>
    <cellStyle name="Normal 33 2 2 2 2" xfId="13680" xr:uid="{00000000-0005-0000-0000-0000FD320000}"/>
    <cellStyle name="Normal 33 2 2 2 2 2" xfId="13681" xr:uid="{00000000-0005-0000-0000-0000FE320000}"/>
    <cellStyle name="Normal 33 2 2 2 2 2 2" xfId="13682" xr:uid="{00000000-0005-0000-0000-0000FF320000}"/>
    <cellStyle name="Normal 33 2 2 2 2 3" xfId="13683" xr:uid="{00000000-0005-0000-0000-000000330000}"/>
    <cellStyle name="Normal 33 2 2 2 3" xfId="13684" xr:uid="{00000000-0005-0000-0000-000001330000}"/>
    <cellStyle name="Normal 33 2 2 2 3 2" xfId="13685" xr:uid="{00000000-0005-0000-0000-000002330000}"/>
    <cellStyle name="Normal 33 2 2 2 4" xfId="13686" xr:uid="{00000000-0005-0000-0000-000003330000}"/>
    <cellStyle name="Normal 33 2 2 3" xfId="13687" xr:uid="{00000000-0005-0000-0000-000004330000}"/>
    <cellStyle name="Normal 33 2 2 3 2" xfId="13688" xr:uid="{00000000-0005-0000-0000-000005330000}"/>
    <cellStyle name="Normal 33 2 2 3 2 2" xfId="13689" xr:uid="{00000000-0005-0000-0000-000006330000}"/>
    <cellStyle name="Normal 33 2 2 3 2 2 2" xfId="13690" xr:uid="{00000000-0005-0000-0000-000007330000}"/>
    <cellStyle name="Normal 33 2 2 3 2 3" xfId="13691" xr:uid="{00000000-0005-0000-0000-000008330000}"/>
    <cellStyle name="Normal 33 2 2 3 3" xfId="13692" xr:uid="{00000000-0005-0000-0000-000009330000}"/>
    <cellStyle name="Normal 33 2 2 3 3 2" xfId="13693" xr:uid="{00000000-0005-0000-0000-00000A330000}"/>
    <cellStyle name="Normal 33 2 2 3 4" xfId="13694" xr:uid="{00000000-0005-0000-0000-00000B330000}"/>
    <cellStyle name="Normal 33 2 2 4" xfId="13695" xr:uid="{00000000-0005-0000-0000-00000C330000}"/>
    <cellStyle name="Normal 33 2 2 4 2" xfId="13696" xr:uid="{00000000-0005-0000-0000-00000D330000}"/>
    <cellStyle name="Normal 33 2 2 4 2 2" xfId="13697" xr:uid="{00000000-0005-0000-0000-00000E330000}"/>
    <cellStyle name="Normal 33 2 2 4 3" xfId="13698" xr:uid="{00000000-0005-0000-0000-00000F330000}"/>
    <cellStyle name="Normal 33 2 2 5" xfId="13699" xr:uid="{00000000-0005-0000-0000-000010330000}"/>
    <cellStyle name="Normal 33 2 2 5 2" xfId="13700" xr:uid="{00000000-0005-0000-0000-000011330000}"/>
    <cellStyle name="Normal 33 2 2 6" xfId="13701" xr:uid="{00000000-0005-0000-0000-000012330000}"/>
    <cellStyle name="Normal 33 2 3" xfId="13702" xr:uid="{00000000-0005-0000-0000-000013330000}"/>
    <cellStyle name="Normal 33 2 3 2" xfId="13703" xr:uid="{00000000-0005-0000-0000-000014330000}"/>
    <cellStyle name="Normal 33 2 3 2 2" xfId="13704" xr:uid="{00000000-0005-0000-0000-000015330000}"/>
    <cellStyle name="Normal 33 2 3 2 2 2" xfId="13705" xr:uid="{00000000-0005-0000-0000-000016330000}"/>
    <cellStyle name="Normal 33 2 3 2 3" xfId="13706" xr:uid="{00000000-0005-0000-0000-000017330000}"/>
    <cellStyle name="Normal 33 2 3 3" xfId="13707" xr:uid="{00000000-0005-0000-0000-000018330000}"/>
    <cellStyle name="Normal 33 2 3 3 2" xfId="13708" xr:uid="{00000000-0005-0000-0000-000019330000}"/>
    <cellStyle name="Normal 33 2 3 4" xfId="13709" xr:uid="{00000000-0005-0000-0000-00001A330000}"/>
    <cellStyle name="Normal 33 2 4" xfId="13710" xr:uid="{00000000-0005-0000-0000-00001B330000}"/>
    <cellStyle name="Normal 33 2 4 2" xfId="13711" xr:uid="{00000000-0005-0000-0000-00001C330000}"/>
    <cellStyle name="Normal 33 2 4 2 2" xfId="13712" xr:uid="{00000000-0005-0000-0000-00001D330000}"/>
    <cellStyle name="Normal 33 2 4 2 2 2" xfId="13713" xr:uid="{00000000-0005-0000-0000-00001E330000}"/>
    <cellStyle name="Normal 33 2 4 2 3" xfId="13714" xr:uid="{00000000-0005-0000-0000-00001F330000}"/>
    <cellStyle name="Normal 33 2 4 3" xfId="13715" xr:uid="{00000000-0005-0000-0000-000020330000}"/>
    <cellStyle name="Normal 33 2 4 3 2" xfId="13716" xr:uid="{00000000-0005-0000-0000-000021330000}"/>
    <cellStyle name="Normal 33 2 4 4" xfId="13717" xr:uid="{00000000-0005-0000-0000-000022330000}"/>
    <cellStyle name="Normal 33 2 5" xfId="13718" xr:uid="{00000000-0005-0000-0000-000023330000}"/>
    <cellStyle name="Normal 33 2 5 2" xfId="13719" xr:uid="{00000000-0005-0000-0000-000024330000}"/>
    <cellStyle name="Normal 33 2 5 2 2" xfId="13720" xr:uid="{00000000-0005-0000-0000-000025330000}"/>
    <cellStyle name="Normal 33 2 5 3" xfId="13721" xr:uid="{00000000-0005-0000-0000-000026330000}"/>
    <cellStyle name="Normal 33 2 6" xfId="13722" xr:uid="{00000000-0005-0000-0000-000027330000}"/>
    <cellStyle name="Normal 33 2 6 2" xfId="13723" xr:uid="{00000000-0005-0000-0000-000028330000}"/>
    <cellStyle name="Normal 33 2 7" xfId="13724" xr:uid="{00000000-0005-0000-0000-000029330000}"/>
    <cellStyle name="Normal 33 3" xfId="13725" xr:uid="{00000000-0005-0000-0000-00002A330000}"/>
    <cellStyle name="Normal 33 3 2" xfId="13726" xr:uid="{00000000-0005-0000-0000-00002B330000}"/>
    <cellStyle name="Normal 33 3 2 2" xfId="13727" xr:uid="{00000000-0005-0000-0000-00002C330000}"/>
    <cellStyle name="Normal 33 3 3" xfId="13728" xr:uid="{00000000-0005-0000-0000-00002D330000}"/>
    <cellStyle name="Normal 33 4" xfId="13729" xr:uid="{00000000-0005-0000-0000-00002E330000}"/>
    <cellStyle name="Normal 33 4 2" xfId="13730" xr:uid="{00000000-0005-0000-0000-00002F330000}"/>
    <cellStyle name="Normal 33 4 3" xfId="13731" xr:uid="{00000000-0005-0000-0000-000030330000}"/>
    <cellStyle name="Normal 33 5" xfId="13732" xr:uid="{00000000-0005-0000-0000-000031330000}"/>
    <cellStyle name="Normal 330" xfId="5122" xr:uid="{00000000-0005-0000-0000-000032330000}"/>
    <cellStyle name="Normal 331" xfId="5123" xr:uid="{00000000-0005-0000-0000-000033330000}"/>
    <cellStyle name="Normal 332" xfId="5124" xr:uid="{00000000-0005-0000-0000-000034330000}"/>
    <cellStyle name="Normal 333" xfId="5125" xr:uid="{00000000-0005-0000-0000-000035330000}"/>
    <cellStyle name="Normal 334" xfId="5126" xr:uid="{00000000-0005-0000-0000-000036330000}"/>
    <cellStyle name="Normal 335" xfId="5127" xr:uid="{00000000-0005-0000-0000-000037330000}"/>
    <cellStyle name="Normal 336" xfId="5128" xr:uid="{00000000-0005-0000-0000-000038330000}"/>
    <cellStyle name="Normal 337" xfId="5129" xr:uid="{00000000-0005-0000-0000-000039330000}"/>
    <cellStyle name="Normal 338" xfId="5130" xr:uid="{00000000-0005-0000-0000-00003A330000}"/>
    <cellStyle name="Normal 339" xfId="5131" xr:uid="{00000000-0005-0000-0000-00003B330000}"/>
    <cellStyle name="Normal 34" xfId="5132" xr:uid="{00000000-0005-0000-0000-00003C330000}"/>
    <cellStyle name="Normal 34 2" xfId="5133" xr:uid="{00000000-0005-0000-0000-00003D330000}"/>
    <cellStyle name="Normal 34 3" xfId="13733" xr:uid="{00000000-0005-0000-0000-00003E330000}"/>
    <cellStyle name="Normal 34 4" xfId="13734" xr:uid="{00000000-0005-0000-0000-00003F330000}"/>
    <cellStyle name="Normal 34 4 2" xfId="13735" xr:uid="{00000000-0005-0000-0000-000040330000}"/>
    <cellStyle name="Normal 340" xfId="5134" xr:uid="{00000000-0005-0000-0000-000041330000}"/>
    <cellStyle name="Normal 341" xfId="5135" xr:uid="{00000000-0005-0000-0000-000042330000}"/>
    <cellStyle name="Normal 342" xfId="5136" xr:uid="{00000000-0005-0000-0000-000043330000}"/>
    <cellStyle name="Normal 343" xfId="5137" xr:uid="{00000000-0005-0000-0000-000044330000}"/>
    <cellStyle name="Normal 344" xfId="5138" xr:uid="{00000000-0005-0000-0000-000045330000}"/>
    <cellStyle name="Normal 345" xfId="5139" xr:uid="{00000000-0005-0000-0000-000046330000}"/>
    <cellStyle name="Normal 346" xfId="5140" xr:uid="{00000000-0005-0000-0000-000047330000}"/>
    <cellStyle name="Normal 347" xfId="5141" xr:uid="{00000000-0005-0000-0000-000048330000}"/>
    <cellStyle name="Normal 348" xfId="5142" xr:uid="{00000000-0005-0000-0000-000049330000}"/>
    <cellStyle name="Normal 349" xfId="5143" xr:uid="{00000000-0005-0000-0000-00004A330000}"/>
    <cellStyle name="Normal 35" xfId="5144" xr:uid="{00000000-0005-0000-0000-00004B330000}"/>
    <cellStyle name="Normal 35 2" xfId="5145" xr:uid="{00000000-0005-0000-0000-00004C330000}"/>
    <cellStyle name="Normal 35 3" xfId="13736" xr:uid="{00000000-0005-0000-0000-00004D330000}"/>
    <cellStyle name="Normal 35 4" xfId="13737" xr:uid="{00000000-0005-0000-0000-00004E330000}"/>
    <cellStyle name="Normal 35 4 2" xfId="13738" xr:uid="{00000000-0005-0000-0000-00004F330000}"/>
    <cellStyle name="Normal 350" xfId="5146" xr:uid="{00000000-0005-0000-0000-000050330000}"/>
    <cellStyle name="Normal 351" xfId="5147" xr:uid="{00000000-0005-0000-0000-000051330000}"/>
    <cellStyle name="Normal 352" xfId="5148" xr:uid="{00000000-0005-0000-0000-000052330000}"/>
    <cellStyle name="Normal 353" xfId="5149" xr:uid="{00000000-0005-0000-0000-000053330000}"/>
    <cellStyle name="Normal 354" xfId="5150" xr:uid="{00000000-0005-0000-0000-000054330000}"/>
    <cellStyle name="Normal 355" xfId="5151" xr:uid="{00000000-0005-0000-0000-000055330000}"/>
    <cellStyle name="Normal 356" xfId="5152" xr:uid="{00000000-0005-0000-0000-000056330000}"/>
    <cellStyle name="Normal 357" xfId="5153" xr:uid="{00000000-0005-0000-0000-000057330000}"/>
    <cellStyle name="Normal 358" xfId="5154" xr:uid="{00000000-0005-0000-0000-000058330000}"/>
    <cellStyle name="Normal 359" xfId="5155" xr:uid="{00000000-0005-0000-0000-000059330000}"/>
    <cellStyle name="Normal 36" xfId="5156" xr:uid="{00000000-0005-0000-0000-00005A330000}"/>
    <cellStyle name="Normal 36 2" xfId="5157" xr:uid="{00000000-0005-0000-0000-00005B330000}"/>
    <cellStyle name="Normal 36 2 2" xfId="13739" xr:uid="{00000000-0005-0000-0000-00005C330000}"/>
    <cellStyle name="Normal 36 2 2 2" xfId="13740" xr:uid="{00000000-0005-0000-0000-00005D330000}"/>
    <cellStyle name="Normal 36 2 2 2 2" xfId="13741" xr:uid="{00000000-0005-0000-0000-00005E330000}"/>
    <cellStyle name="Normal 36 2 2 2 2 2" xfId="13742" xr:uid="{00000000-0005-0000-0000-00005F330000}"/>
    <cellStyle name="Normal 36 2 2 2 2 2 2" xfId="13743" xr:uid="{00000000-0005-0000-0000-000060330000}"/>
    <cellStyle name="Normal 36 2 2 2 2 3" xfId="13744" xr:uid="{00000000-0005-0000-0000-000061330000}"/>
    <cellStyle name="Normal 36 2 2 2 3" xfId="13745" xr:uid="{00000000-0005-0000-0000-000062330000}"/>
    <cellStyle name="Normal 36 2 2 2 3 2" xfId="13746" xr:uid="{00000000-0005-0000-0000-000063330000}"/>
    <cellStyle name="Normal 36 2 2 2 4" xfId="13747" xr:uid="{00000000-0005-0000-0000-000064330000}"/>
    <cellStyle name="Normal 36 2 2 3" xfId="13748" xr:uid="{00000000-0005-0000-0000-000065330000}"/>
    <cellStyle name="Normal 36 2 2 3 2" xfId="13749" xr:uid="{00000000-0005-0000-0000-000066330000}"/>
    <cellStyle name="Normal 36 2 2 3 2 2" xfId="13750" xr:uid="{00000000-0005-0000-0000-000067330000}"/>
    <cellStyle name="Normal 36 2 2 3 2 2 2" xfId="13751" xr:uid="{00000000-0005-0000-0000-000068330000}"/>
    <cellStyle name="Normal 36 2 2 3 2 3" xfId="13752" xr:uid="{00000000-0005-0000-0000-000069330000}"/>
    <cellStyle name="Normal 36 2 2 3 3" xfId="13753" xr:uid="{00000000-0005-0000-0000-00006A330000}"/>
    <cellStyle name="Normal 36 2 2 3 3 2" xfId="13754" xr:uid="{00000000-0005-0000-0000-00006B330000}"/>
    <cellStyle name="Normal 36 2 2 3 4" xfId="13755" xr:uid="{00000000-0005-0000-0000-00006C330000}"/>
    <cellStyle name="Normal 36 2 2 4" xfId="13756" xr:uid="{00000000-0005-0000-0000-00006D330000}"/>
    <cellStyle name="Normal 36 2 2 4 2" xfId="13757" xr:uid="{00000000-0005-0000-0000-00006E330000}"/>
    <cellStyle name="Normal 36 2 2 4 2 2" xfId="13758" xr:uid="{00000000-0005-0000-0000-00006F330000}"/>
    <cellStyle name="Normal 36 2 2 4 3" xfId="13759" xr:uid="{00000000-0005-0000-0000-000070330000}"/>
    <cellStyle name="Normal 36 2 2 5" xfId="13760" xr:uid="{00000000-0005-0000-0000-000071330000}"/>
    <cellStyle name="Normal 36 2 2 5 2" xfId="13761" xr:uid="{00000000-0005-0000-0000-000072330000}"/>
    <cellStyle name="Normal 36 2 2 6" xfId="13762" xr:uid="{00000000-0005-0000-0000-000073330000}"/>
    <cellStyle name="Normal 36 2 3" xfId="13763" xr:uid="{00000000-0005-0000-0000-000074330000}"/>
    <cellStyle name="Normal 36 2 3 2" xfId="13764" xr:uid="{00000000-0005-0000-0000-000075330000}"/>
    <cellStyle name="Normal 36 2 3 2 2" xfId="13765" xr:uid="{00000000-0005-0000-0000-000076330000}"/>
    <cellStyle name="Normal 36 2 3 2 2 2" xfId="13766" xr:uid="{00000000-0005-0000-0000-000077330000}"/>
    <cellStyle name="Normal 36 2 3 2 3" xfId="13767" xr:uid="{00000000-0005-0000-0000-000078330000}"/>
    <cellStyle name="Normal 36 2 3 3" xfId="13768" xr:uid="{00000000-0005-0000-0000-000079330000}"/>
    <cellStyle name="Normal 36 2 3 3 2" xfId="13769" xr:uid="{00000000-0005-0000-0000-00007A330000}"/>
    <cellStyle name="Normal 36 2 3 4" xfId="13770" xr:uid="{00000000-0005-0000-0000-00007B330000}"/>
    <cellStyle name="Normal 36 2 4" xfId="13771" xr:uid="{00000000-0005-0000-0000-00007C330000}"/>
    <cellStyle name="Normal 36 2 4 2" xfId="13772" xr:uid="{00000000-0005-0000-0000-00007D330000}"/>
    <cellStyle name="Normal 36 2 4 2 2" xfId="13773" xr:uid="{00000000-0005-0000-0000-00007E330000}"/>
    <cellStyle name="Normal 36 2 4 2 2 2" xfId="13774" xr:uid="{00000000-0005-0000-0000-00007F330000}"/>
    <cellStyle name="Normal 36 2 4 2 3" xfId="13775" xr:uid="{00000000-0005-0000-0000-000080330000}"/>
    <cellStyle name="Normal 36 2 4 3" xfId="13776" xr:uid="{00000000-0005-0000-0000-000081330000}"/>
    <cellStyle name="Normal 36 2 4 3 2" xfId="13777" xr:uid="{00000000-0005-0000-0000-000082330000}"/>
    <cellStyle name="Normal 36 2 4 4" xfId="13778" xr:uid="{00000000-0005-0000-0000-000083330000}"/>
    <cellStyle name="Normal 36 2 5" xfId="13779" xr:uid="{00000000-0005-0000-0000-000084330000}"/>
    <cellStyle name="Normal 36 2 5 2" xfId="13780" xr:uid="{00000000-0005-0000-0000-000085330000}"/>
    <cellStyle name="Normal 36 2 5 2 2" xfId="13781" xr:uid="{00000000-0005-0000-0000-000086330000}"/>
    <cellStyle name="Normal 36 2 5 3" xfId="13782" xr:uid="{00000000-0005-0000-0000-000087330000}"/>
    <cellStyle name="Normal 36 2 6" xfId="13783" xr:uid="{00000000-0005-0000-0000-000088330000}"/>
    <cellStyle name="Normal 36 2 6 2" xfId="13784" xr:uid="{00000000-0005-0000-0000-000089330000}"/>
    <cellStyle name="Normal 36 3" xfId="13785" xr:uid="{00000000-0005-0000-0000-00008A330000}"/>
    <cellStyle name="Normal 36 4" xfId="13786" xr:uid="{00000000-0005-0000-0000-00008B330000}"/>
    <cellStyle name="Normal 36 4 2" xfId="13787" xr:uid="{00000000-0005-0000-0000-00008C330000}"/>
    <cellStyle name="Normal 360" xfId="5158" xr:uid="{00000000-0005-0000-0000-00008D330000}"/>
    <cellStyle name="Normal 361" xfId="5159" xr:uid="{00000000-0005-0000-0000-00008E330000}"/>
    <cellStyle name="Normal 362" xfId="5160" xr:uid="{00000000-0005-0000-0000-00008F330000}"/>
    <cellStyle name="Normal 363" xfId="5161" xr:uid="{00000000-0005-0000-0000-000090330000}"/>
    <cellStyle name="Normal 364" xfId="5162" xr:uid="{00000000-0005-0000-0000-000091330000}"/>
    <cellStyle name="Normal 365" xfId="5163" xr:uid="{00000000-0005-0000-0000-000092330000}"/>
    <cellStyle name="Normal 366" xfId="5164" xr:uid="{00000000-0005-0000-0000-000093330000}"/>
    <cellStyle name="Normal 367" xfId="5165" xr:uid="{00000000-0005-0000-0000-000094330000}"/>
    <cellStyle name="Normal 368" xfId="5166" xr:uid="{00000000-0005-0000-0000-000095330000}"/>
    <cellStyle name="Normal 369" xfId="5167" xr:uid="{00000000-0005-0000-0000-000096330000}"/>
    <cellStyle name="Normal 37" xfId="5168" xr:uid="{00000000-0005-0000-0000-000097330000}"/>
    <cellStyle name="Normal 37 2" xfId="5169" xr:uid="{00000000-0005-0000-0000-000098330000}"/>
    <cellStyle name="Normal 37 3" xfId="13788" xr:uid="{00000000-0005-0000-0000-000099330000}"/>
    <cellStyle name="Normal 37 4" xfId="13789" xr:uid="{00000000-0005-0000-0000-00009A330000}"/>
    <cellStyle name="Normal 37 4 2" xfId="13790" xr:uid="{00000000-0005-0000-0000-00009B330000}"/>
    <cellStyle name="Normal 370" xfId="5170" xr:uid="{00000000-0005-0000-0000-00009C330000}"/>
    <cellStyle name="Normal 371" xfId="5171" xr:uid="{00000000-0005-0000-0000-00009D330000}"/>
    <cellStyle name="Normal 372" xfId="5172" xr:uid="{00000000-0005-0000-0000-00009E330000}"/>
    <cellStyle name="Normal 373" xfId="5173" xr:uid="{00000000-0005-0000-0000-00009F330000}"/>
    <cellStyle name="Normal 374" xfId="5174" xr:uid="{00000000-0005-0000-0000-0000A0330000}"/>
    <cellStyle name="Normal 375" xfId="5175" xr:uid="{00000000-0005-0000-0000-0000A1330000}"/>
    <cellStyle name="Normal 376" xfId="5176" xr:uid="{00000000-0005-0000-0000-0000A2330000}"/>
    <cellStyle name="Normal 377" xfId="5177" xr:uid="{00000000-0005-0000-0000-0000A3330000}"/>
    <cellStyle name="Normal 378" xfId="5178" xr:uid="{00000000-0005-0000-0000-0000A4330000}"/>
    <cellStyle name="Normal 379" xfId="5179" xr:uid="{00000000-0005-0000-0000-0000A5330000}"/>
    <cellStyle name="Normal 38" xfId="5180" xr:uid="{00000000-0005-0000-0000-0000A6330000}"/>
    <cellStyle name="Normal 38 2" xfId="5181" xr:uid="{00000000-0005-0000-0000-0000A7330000}"/>
    <cellStyle name="Normal 38 2 2" xfId="13791" xr:uid="{00000000-0005-0000-0000-0000A8330000}"/>
    <cellStyle name="Normal 38 2 2 2" xfId="13792" xr:uid="{00000000-0005-0000-0000-0000A9330000}"/>
    <cellStyle name="Normal 38 2 2 2 2" xfId="13793" xr:uid="{00000000-0005-0000-0000-0000AA330000}"/>
    <cellStyle name="Normal 38 2 2 2 2 2" xfId="13794" xr:uid="{00000000-0005-0000-0000-0000AB330000}"/>
    <cellStyle name="Normal 38 2 2 2 2 2 2" xfId="13795" xr:uid="{00000000-0005-0000-0000-0000AC330000}"/>
    <cellStyle name="Normal 38 2 2 2 2 3" xfId="13796" xr:uid="{00000000-0005-0000-0000-0000AD330000}"/>
    <cellStyle name="Normal 38 2 2 2 3" xfId="13797" xr:uid="{00000000-0005-0000-0000-0000AE330000}"/>
    <cellStyle name="Normal 38 2 2 2 3 2" xfId="13798" xr:uid="{00000000-0005-0000-0000-0000AF330000}"/>
    <cellStyle name="Normal 38 2 2 2 4" xfId="13799" xr:uid="{00000000-0005-0000-0000-0000B0330000}"/>
    <cellStyle name="Normal 38 2 2 3" xfId="13800" xr:uid="{00000000-0005-0000-0000-0000B1330000}"/>
    <cellStyle name="Normal 38 2 2 3 2" xfId="13801" xr:uid="{00000000-0005-0000-0000-0000B2330000}"/>
    <cellStyle name="Normal 38 2 2 3 2 2" xfId="13802" xr:uid="{00000000-0005-0000-0000-0000B3330000}"/>
    <cellStyle name="Normal 38 2 2 3 2 2 2" xfId="13803" xr:uid="{00000000-0005-0000-0000-0000B4330000}"/>
    <cellStyle name="Normal 38 2 2 3 2 3" xfId="13804" xr:uid="{00000000-0005-0000-0000-0000B5330000}"/>
    <cellStyle name="Normal 38 2 2 3 3" xfId="13805" xr:uid="{00000000-0005-0000-0000-0000B6330000}"/>
    <cellStyle name="Normal 38 2 2 3 3 2" xfId="13806" xr:uid="{00000000-0005-0000-0000-0000B7330000}"/>
    <cellStyle name="Normal 38 2 2 3 4" xfId="13807" xr:uid="{00000000-0005-0000-0000-0000B8330000}"/>
    <cellStyle name="Normal 38 2 2 4" xfId="13808" xr:uid="{00000000-0005-0000-0000-0000B9330000}"/>
    <cellStyle name="Normal 38 2 2 4 2" xfId="13809" xr:uid="{00000000-0005-0000-0000-0000BA330000}"/>
    <cellStyle name="Normal 38 2 2 4 2 2" xfId="13810" xr:uid="{00000000-0005-0000-0000-0000BB330000}"/>
    <cellStyle name="Normal 38 2 2 4 3" xfId="13811" xr:uid="{00000000-0005-0000-0000-0000BC330000}"/>
    <cellStyle name="Normal 38 2 2 5" xfId="13812" xr:uid="{00000000-0005-0000-0000-0000BD330000}"/>
    <cellStyle name="Normal 38 2 2 5 2" xfId="13813" xr:uid="{00000000-0005-0000-0000-0000BE330000}"/>
    <cellStyle name="Normal 38 2 2 6" xfId="13814" xr:uid="{00000000-0005-0000-0000-0000BF330000}"/>
    <cellStyle name="Normal 38 2 3" xfId="13815" xr:uid="{00000000-0005-0000-0000-0000C0330000}"/>
    <cellStyle name="Normal 38 2 3 2" xfId="13816" xr:uid="{00000000-0005-0000-0000-0000C1330000}"/>
    <cellStyle name="Normal 38 2 3 2 2" xfId="13817" xr:uid="{00000000-0005-0000-0000-0000C2330000}"/>
    <cellStyle name="Normal 38 2 3 2 2 2" xfId="13818" xr:uid="{00000000-0005-0000-0000-0000C3330000}"/>
    <cellStyle name="Normal 38 2 3 2 3" xfId="13819" xr:uid="{00000000-0005-0000-0000-0000C4330000}"/>
    <cellStyle name="Normal 38 2 3 3" xfId="13820" xr:uid="{00000000-0005-0000-0000-0000C5330000}"/>
    <cellStyle name="Normal 38 2 3 3 2" xfId="13821" xr:uid="{00000000-0005-0000-0000-0000C6330000}"/>
    <cellStyle name="Normal 38 2 3 4" xfId="13822" xr:uid="{00000000-0005-0000-0000-0000C7330000}"/>
    <cellStyle name="Normal 38 2 4" xfId="13823" xr:uid="{00000000-0005-0000-0000-0000C8330000}"/>
    <cellStyle name="Normal 38 2 4 2" xfId="13824" xr:uid="{00000000-0005-0000-0000-0000C9330000}"/>
    <cellStyle name="Normal 38 2 4 2 2" xfId="13825" xr:uid="{00000000-0005-0000-0000-0000CA330000}"/>
    <cellStyle name="Normal 38 2 4 2 2 2" xfId="13826" xr:uid="{00000000-0005-0000-0000-0000CB330000}"/>
    <cellStyle name="Normal 38 2 4 2 3" xfId="13827" xr:uid="{00000000-0005-0000-0000-0000CC330000}"/>
    <cellStyle name="Normal 38 2 4 3" xfId="13828" xr:uid="{00000000-0005-0000-0000-0000CD330000}"/>
    <cellStyle name="Normal 38 2 4 3 2" xfId="13829" xr:uid="{00000000-0005-0000-0000-0000CE330000}"/>
    <cellStyle name="Normal 38 2 4 4" xfId="13830" xr:uid="{00000000-0005-0000-0000-0000CF330000}"/>
    <cellStyle name="Normal 38 2 5" xfId="13831" xr:uid="{00000000-0005-0000-0000-0000D0330000}"/>
    <cellStyle name="Normal 38 2 5 2" xfId="13832" xr:uid="{00000000-0005-0000-0000-0000D1330000}"/>
    <cellStyle name="Normal 38 2 5 2 2" xfId="13833" xr:uid="{00000000-0005-0000-0000-0000D2330000}"/>
    <cellStyle name="Normal 38 2 5 3" xfId="13834" xr:uid="{00000000-0005-0000-0000-0000D3330000}"/>
    <cellStyle name="Normal 38 2 6" xfId="13835" xr:uid="{00000000-0005-0000-0000-0000D4330000}"/>
    <cellStyle name="Normal 38 2 6 2" xfId="13836" xr:uid="{00000000-0005-0000-0000-0000D5330000}"/>
    <cellStyle name="Normal 38 2 7" xfId="13837" xr:uid="{00000000-0005-0000-0000-0000D6330000}"/>
    <cellStyle name="Normal 38 3" xfId="13838" xr:uid="{00000000-0005-0000-0000-0000D7330000}"/>
    <cellStyle name="Normal 38 3 2" xfId="13839" xr:uid="{00000000-0005-0000-0000-0000D8330000}"/>
    <cellStyle name="Normal 38 4" xfId="13840" xr:uid="{00000000-0005-0000-0000-0000D9330000}"/>
    <cellStyle name="Normal 38 4 2" xfId="13841" xr:uid="{00000000-0005-0000-0000-0000DA330000}"/>
    <cellStyle name="Normal 38 5" xfId="13842" xr:uid="{00000000-0005-0000-0000-0000DB330000}"/>
    <cellStyle name="Normal 380" xfId="5182" xr:uid="{00000000-0005-0000-0000-0000DC330000}"/>
    <cellStyle name="Normal 381" xfId="5183" xr:uid="{00000000-0005-0000-0000-0000DD330000}"/>
    <cellStyle name="Normal 382" xfId="5184" xr:uid="{00000000-0005-0000-0000-0000DE330000}"/>
    <cellStyle name="Normal 383" xfId="5185" xr:uid="{00000000-0005-0000-0000-0000DF330000}"/>
    <cellStyle name="Normal 384" xfId="5186" xr:uid="{00000000-0005-0000-0000-0000E0330000}"/>
    <cellStyle name="Normal 385" xfId="5187" xr:uid="{00000000-0005-0000-0000-0000E1330000}"/>
    <cellStyle name="Normal 386" xfId="5188" xr:uid="{00000000-0005-0000-0000-0000E2330000}"/>
    <cellStyle name="Normal 387" xfId="5189" xr:uid="{00000000-0005-0000-0000-0000E3330000}"/>
    <cellStyle name="Normal 388" xfId="5190" xr:uid="{00000000-0005-0000-0000-0000E4330000}"/>
    <cellStyle name="Normal 389" xfId="5191" xr:uid="{00000000-0005-0000-0000-0000E5330000}"/>
    <cellStyle name="Normal 39" xfId="5192" xr:uid="{00000000-0005-0000-0000-0000E6330000}"/>
    <cellStyle name="Normal 39 2" xfId="5193" xr:uid="{00000000-0005-0000-0000-0000E7330000}"/>
    <cellStyle name="Normal 39 2 2" xfId="13843" xr:uid="{00000000-0005-0000-0000-0000E8330000}"/>
    <cellStyle name="Normal 39 2 2 2" xfId="13844" xr:uid="{00000000-0005-0000-0000-0000E9330000}"/>
    <cellStyle name="Normal 39 2 2 2 2" xfId="13845" xr:uid="{00000000-0005-0000-0000-0000EA330000}"/>
    <cellStyle name="Normal 39 2 2 2 2 2" xfId="13846" xr:uid="{00000000-0005-0000-0000-0000EB330000}"/>
    <cellStyle name="Normal 39 2 2 2 2 2 2" xfId="13847" xr:uid="{00000000-0005-0000-0000-0000EC330000}"/>
    <cellStyle name="Normal 39 2 2 2 2 3" xfId="13848" xr:uid="{00000000-0005-0000-0000-0000ED330000}"/>
    <cellStyle name="Normal 39 2 2 2 3" xfId="13849" xr:uid="{00000000-0005-0000-0000-0000EE330000}"/>
    <cellStyle name="Normal 39 2 2 2 3 2" xfId="13850" xr:uid="{00000000-0005-0000-0000-0000EF330000}"/>
    <cellStyle name="Normal 39 2 2 2 4" xfId="13851" xr:uid="{00000000-0005-0000-0000-0000F0330000}"/>
    <cellStyle name="Normal 39 2 2 3" xfId="13852" xr:uid="{00000000-0005-0000-0000-0000F1330000}"/>
    <cellStyle name="Normal 39 2 2 3 2" xfId="13853" xr:uid="{00000000-0005-0000-0000-0000F2330000}"/>
    <cellStyle name="Normal 39 2 2 3 2 2" xfId="13854" xr:uid="{00000000-0005-0000-0000-0000F3330000}"/>
    <cellStyle name="Normal 39 2 2 3 2 2 2" xfId="13855" xr:uid="{00000000-0005-0000-0000-0000F4330000}"/>
    <cellStyle name="Normal 39 2 2 3 2 3" xfId="13856" xr:uid="{00000000-0005-0000-0000-0000F5330000}"/>
    <cellStyle name="Normal 39 2 2 3 3" xfId="13857" xr:uid="{00000000-0005-0000-0000-0000F6330000}"/>
    <cellStyle name="Normal 39 2 2 3 3 2" xfId="13858" xr:uid="{00000000-0005-0000-0000-0000F7330000}"/>
    <cellStyle name="Normal 39 2 2 3 4" xfId="13859" xr:uid="{00000000-0005-0000-0000-0000F8330000}"/>
    <cellStyle name="Normal 39 2 2 4" xfId="13860" xr:uid="{00000000-0005-0000-0000-0000F9330000}"/>
    <cellStyle name="Normal 39 2 2 4 2" xfId="13861" xr:uid="{00000000-0005-0000-0000-0000FA330000}"/>
    <cellStyle name="Normal 39 2 2 4 2 2" xfId="13862" xr:uid="{00000000-0005-0000-0000-0000FB330000}"/>
    <cellStyle name="Normal 39 2 2 4 3" xfId="13863" xr:uid="{00000000-0005-0000-0000-0000FC330000}"/>
    <cellStyle name="Normal 39 2 2 5" xfId="13864" xr:uid="{00000000-0005-0000-0000-0000FD330000}"/>
    <cellStyle name="Normal 39 2 2 5 2" xfId="13865" xr:uid="{00000000-0005-0000-0000-0000FE330000}"/>
    <cellStyle name="Normal 39 2 2 6" xfId="13866" xr:uid="{00000000-0005-0000-0000-0000FF330000}"/>
    <cellStyle name="Normal 39 2 3" xfId="13867" xr:uid="{00000000-0005-0000-0000-000000340000}"/>
    <cellStyle name="Normal 39 2 3 2" xfId="13868" xr:uid="{00000000-0005-0000-0000-000001340000}"/>
    <cellStyle name="Normal 39 2 3 2 2" xfId="13869" xr:uid="{00000000-0005-0000-0000-000002340000}"/>
    <cellStyle name="Normal 39 2 3 2 2 2" xfId="13870" xr:uid="{00000000-0005-0000-0000-000003340000}"/>
    <cellStyle name="Normal 39 2 3 2 3" xfId="13871" xr:uid="{00000000-0005-0000-0000-000004340000}"/>
    <cellStyle name="Normal 39 2 3 3" xfId="13872" xr:uid="{00000000-0005-0000-0000-000005340000}"/>
    <cellStyle name="Normal 39 2 3 3 2" xfId="13873" xr:uid="{00000000-0005-0000-0000-000006340000}"/>
    <cellStyle name="Normal 39 2 3 4" xfId="13874" xr:uid="{00000000-0005-0000-0000-000007340000}"/>
    <cellStyle name="Normal 39 2 4" xfId="13875" xr:uid="{00000000-0005-0000-0000-000008340000}"/>
    <cellStyle name="Normal 39 2 4 2" xfId="13876" xr:uid="{00000000-0005-0000-0000-000009340000}"/>
    <cellStyle name="Normal 39 2 4 2 2" xfId="13877" xr:uid="{00000000-0005-0000-0000-00000A340000}"/>
    <cellStyle name="Normal 39 2 4 2 2 2" xfId="13878" xr:uid="{00000000-0005-0000-0000-00000B340000}"/>
    <cellStyle name="Normal 39 2 4 2 3" xfId="13879" xr:uid="{00000000-0005-0000-0000-00000C340000}"/>
    <cellStyle name="Normal 39 2 4 3" xfId="13880" xr:uid="{00000000-0005-0000-0000-00000D340000}"/>
    <cellStyle name="Normal 39 2 4 3 2" xfId="13881" xr:uid="{00000000-0005-0000-0000-00000E340000}"/>
    <cellStyle name="Normal 39 2 4 4" xfId="13882" xr:uid="{00000000-0005-0000-0000-00000F340000}"/>
    <cellStyle name="Normal 39 2 5" xfId="13883" xr:uid="{00000000-0005-0000-0000-000010340000}"/>
    <cellStyle name="Normal 39 2 5 2" xfId="13884" xr:uid="{00000000-0005-0000-0000-000011340000}"/>
    <cellStyle name="Normal 39 2 5 2 2" xfId="13885" xr:uid="{00000000-0005-0000-0000-000012340000}"/>
    <cellStyle name="Normal 39 2 5 3" xfId="13886" xr:uid="{00000000-0005-0000-0000-000013340000}"/>
    <cellStyle name="Normal 39 2 6" xfId="13887" xr:uid="{00000000-0005-0000-0000-000014340000}"/>
    <cellStyle name="Normal 39 2 6 2" xfId="13888" xr:uid="{00000000-0005-0000-0000-000015340000}"/>
    <cellStyle name="Normal 39 2 7" xfId="13889" xr:uid="{00000000-0005-0000-0000-000016340000}"/>
    <cellStyle name="Normal 39 3" xfId="13890" xr:uid="{00000000-0005-0000-0000-000017340000}"/>
    <cellStyle name="Normal 39 3 2" xfId="13891" xr:uid="{00000000-0005-0000-0000-000018340000}"/>
    <cellStyle name="Normal 39 4" xfId="13892" xr:uid="{00000000-0005-0000-0000-000019340000}"/>
    <cellStyle name="Normal 39 4 2" xfId="13893" xr:uid="{00000000-0005-0000-0000-00001A340000}"/>
    <cellStyle name="Normal 39 5" xfId="13894" xr:uid="{00000000-0005-0000-0000-00001B340000}"/>
    <cellStyle name="Normal 390" xfId="5194" xr:uid="{00000000-0005-0000-0000-00001C340000}"/>
    <cellStyle name="Normal 391" xfId="5195" xr:uid="{00000000-0005-0000-0000-00001D340000}"/>
    <cellStyle name="Normal 392" xfId="5196" xr:uid="{00000000-0005-0000-0000-00001E340000}"/>
    <cellStyle name="Normal 393" xfId="5197" xr:uid="{00000000-0005-0000-0000-00001F340000}"/>
    <cellStyle name="Normal 394" xfId="5198" xr:uid="{00000000-0005-0000-0000-000020340000}"/>
    <cellStyle name="Normal 395" xfId="5199" xr:uid="{00000000-0005-0000-0000-000021340000}"/>
    <cellStyle name="Normal 396" xfId="5200" xr:uid="{00000000-0005-0000-0000-000022340000}"/>
    <cellStyle name="Normal 397" xfId="5201" xr:uid="{00000000-0005-0000-0000-000023340000}"/>
    <cellStyle name="Normal 398" xfId="5202" xr:uid="{00000000-0005-0000-0000-000024340000}"/>
    <cellStyle name="Normal 399" xfId="5203" xr:uid="{00000000-0005-0000-0000-000025340000}"/>
    <cellStyle name="Normal 4" xfId="2429" xr:uid="{00000000-0005-0000-0000-000026340000}"/>
    <cellStyle name="Normal 4 10" xfId="8080" xr:uid="{00000000-0005-0000-0000-000027340000}"/>
    <cellStyle name="Normal 4 10 2" xfId="13895" xr:uid="{00000000-0005-0000-0000-000028340000}"/>
    <cellStyle name="Normal 4 11" xfId="13896" xr:uid="{00000000-0005-0000-0000-000029340000}"/>
    <cellStyle name="Normal 4 12" xfId="13897" xr:uid="{00000000-0005-0000-0000-00002A340000}"/>
    <cellStyle name="Normal 4 13" xfId="13898" xr:uid="{00000000-0005-0000-0000-00002B340000}"/>
    <cellStyle name="Normal 4 14" xfId="13899" xr:uid="{00000000-0005-0000-0000-00002C340000}"/>
    <cellStyle name="Normal 4 15" xfId="13900" xr:uid="{00000000-0005-0000-0000-00002D340000}"/>
    <cellStyle name="Normal 4 16" xfId="13901" xr:uid="{00000000-0005-0000-0000-00002E340000}"/>
    <cellStyle name="Normal 4 17" xfId="13902" xr:uid="{00000000-0005-0000-0000-00002F340000}"/>
    <cellStyle name="Normal 4 18" xfId="13903" xr:uid="{00000000-0005-0000-0000-000030340000}"/>
    <cellStyle name="Normal 4 19" xfId="13904" xr:uid="{00000000-0005-0000-0000-000031340000}"/>
    <cellStyle name="Normal 4 2" xfId="5204" xr:uid="{00000000-0005-0000-0000-000032340000}"/>
    <cellStyle name="Normal 4 2 2" xfId="7421" xr:uid="{00000000-0005-0000-0000-000033340000}"/>
    <cellStyle name="Normal 4 2 2 2" xfId="7422" xr:uid="{00000000-0005-0000-0000-000034340000}"/>
    <cellStyle name="Normal 4 2 2 2 2" xfId="8081" xr:uid="{00000000-0005-0000-0000-000035340000}"/>
    <cellStyle name="Normal 4 2 2 2 2 2" xfId="8082" xr:uid="{00000000-0005-0000-0000-000036340000}"/>
    <cellStyle name="Normal 4 2 2 3" xfId="7423" xr:uid="{00000000-0005-0000-0000-000037340000}"/>
    <cellStyle name="Normal 4 2 2 4" xfId="7424" xr:uid="{00000000-0005-0000-0000-000038340000}"/>
    <cellStyle name="Normal 4 2 2 5" xfId="8083" xr:uid="{00000000-0005-0000-0000-000039340000}"/>
    <cellStyle name="Normal 4 2 3" xfId="7425" xr:uid="{00000000-0005-0000-0000-00003A340000}"/>
    <cellStyle name="Normal 4 2 4" xfId="7426" xr:uid="{00000000-0005-0000-0000-00003B340000}"/>
    <cellStyle name="Normal 4 2 5" xfId="8084" xr:uid="{00000000-0005-0000-0000-00003C340000}"/>
    <cellStyle name="Normal 4 2 6" xfId="13905" xr:uid="{00000000-0005-0000-0000-00003D340000}"/>
    <cellStyle name="Normal 4 2 6 2" xfId="13906" xr:uid="{00000000-0005-0000-0000-00003E340000}"/>
    <cellStyle name="Normal 4 2 7" xfId="19507" xr:uid="{0A5ACEB3-EECD-406E-B84B-DF30A7473BEE}"/>
    <cellStyle name="Normal 4 20" xfId="13907" xr:uid="{00000000-0005-0000-0000-00003F340000}"/>
    <cellStyle name="Normal 4 21" xfId="13908" xr:uid="{00000000-0005-0000-0000-000040340000}"/>
    <cellStyle name="Normal 4 22" xfId="13909" xr:uid="{00000000-0005-0000-0000-000041340000}"/>
    <cellStyle name="Normal 4 23" xfId="13910" xr:uid="{00000000-0005-0000-0000-000042340000}"/>
    <cellStyle name="Normal 4 24" xfId="13911" xr:uid="{00000000-0005-0000-0000-000043340000}"/>
    <cellStyle name="Normal 4 25" xfId="13912" xr:uid="{00000000-0005-0000-0000-000044340000}"/>
    <cellStyle name="Normal 4 26" xfId="13913" xr:uid="{00000000-0005-0000-0000-000045340000}"/>
    <cellStyle name="Normal 4 27" xfId="13914" xr:uid="{00000000-0005-0000-0000-000046340000}"/>
    <cellStyle name="Normal 4 28" xfId="13915" xr:uid="{00000000-0005-0000-0000-000047340000}"/>
    <cellStyle name="Normal 4 29" xfId="13916" xr:uid="{00000000-0005-0000-0000-000048340000}"/>
    <cellStyle name="Normal 4 3" xfId="5205" xr:uid="{00000000-0005-0000-0000-000049340000}"/>
    <cellStyle name="Normal 4 3 2" xfId="13917" xr:uid="{00000000-0005-0000-0000-00004A340000}"/>
    <cellStyle name="Normal 4 3 2 2" xfId="13918" xr:uid="{00000000-0005-0000-0000-00004B340000}"/>
    <cellStyle name="Normal 4 3 3" xfId="13919" xr:uid="{00000000-0005-0000-0000-00004C340000}"/>
    <cellStyle name="Normal 4 30" xfId="13920" xr:uid="{00000000-0005-0000-0000-00004D340000}"/>
    <cellStyle name="Normal 4 31" xfId="13921" xr:uid="{00000000-0005-0000-0000-00004E340000}"/>
    <cellStyle name="Normal 4 32" xfId="13922" xr:uid="{00000000-0005-0000-0000-00004F340000}"/>
    <cellStyle name="Normal 4 33" xfId="13923" xr:uid="{00000000-0005-0000-0000-000050340000}"/>
    <cellStyle name="Normal 4 34" xfId="13924" xr:uid="{00000000-0005-0000-0000-000051340000}"/>
    <cellStyle name="Normal 4 34 2" xfId="13925" xr:uid="{00000000-0005-0000-0000-000052340000}"/>
    <cellStyle name="Normal 4 34 2 2" xfId="13926" xr:uid="{00000000-0005-0000-0000-000053340000}"/>
    <cellStyle name="Normal 4 34 2 2 2" xfId="13927" xr:uid="{00000000-0005-0000-0000-000054340000}"/>
    <cellStyle name="Normal 4 34 2 2 2 2" xfId="13928" xr:uid="{00000000-0005-0000-0000-000055340000}"/>
    <cellStyle name="Normal 4 34 2 2 2 2 2" xfId="13929" xr:uid="{00000000-0005-0000-0000-000056340000}"/>
    <cellStyle name="Normal 4 34 2 2 2 3" xfId="13930" xr:uid="{00000000-0005-0000-0000-000057340000}"/>
    <cellStyle name="Normal 4 34 2 2 3" xfId="13931" xr:uid="{00000000-0005-0000-0000-000058340000}"/>
    <cellStyle name="Normal 4 34 2 2 3 2" xfId="13932" xr:uid="{00000000-0005-0000-0000-000059340000}"/>
    <cellStyle name="Normal 4 34 2 2 4" xfId="13933" xr:uid="{00000000-0005-0000-0000-00005A340000}"/>
    <cellStyle name="Normal 4 34 2 3" xfId="13934" xr:uid="{00000000-0005-0000-0000-00005B340000}"/>
    <cellStyle name="Normal 4 34 2 3 2" xfId="13935" xr:uid="{00000000-0005-0000-0000-00005C340000}"/>
    <cellStyle name="Normal 4 34 2 3 2 2" xfId="13936" xr:uid="{00000000-0005-0000-0000-00005D340000}"/>
    <cellStyle name="Normal 4 34 2 3 2 2 2" xfId="13937" xr:uid="{00000000-0005-0000-0000-00005E340000}"/>
    <cellStyle name="Normal 4 34 2 3 2 3" xfId="13938" xr:uid="{00000000-0005-0000-0000-00005F340000}"/>
    <cellStyle name="Normal 4 34 2 3 3" xfId="13939" xr:uid="{00000000-0005-0000-0000-000060340000}"/>
    <cellStyle name="Normal 4 34 2 3 3 2" xfId="13940" xr:uid="{00000000-0005-0000-0000-000061340000}"/>
    <cellStyle name="Normal 4 34 2 3 4" xfId="13941" xr:uid="{00000000-0005-0000-0000-000062340000}"/>
    <cellStyle name="Normal 4 34 2 4" xfId="13942" xr:uid="{00000000-0005-0000-0000-000063340000}"/>
    <cellStyle name="Normal 4 34 2 4 2" xfId="13943" xr:uid="{00000000-0005-0000-0000-000064340000}"/>
    <cellStyle name="Normal 4 34 2 4 2 2" xfId="13944" xr:uid="{00000000-0005-0000-0000-000065340000}"/>
    <cellStyle name="Normal 4 34 2 4 3" xfId="13945" xr:uid="{00000000-0005-0000-0000-000066340000}"/>
    <cellStyle name="Normal 4 34 2 5" xfId="13946" xr:uid="{00000000-0005-0000-0000-000067340000}"/>
    <cellStyle name="Normal 4 34 2 5 2" xfId="13947" xr:uid="{00000000-0005-0000-0000-000068340000}"/>
    <cellStyle name="Normal 4 34 2 6" xfId="13948" xr:uid="{00000000-0005-0000-0000-000069340000}"/>
    <cellStyle name="Normal 4 34 3" xfId="13949" xr:uid="{00000000-0005-0000-0000-00006A340000}"/>
    <cellStyle name="Normal 4 34 3 2" xfId="13950" xr:uid="{00000000-0005-0000-0000-00006B340000}"/>
    <cellStyle name="Normal 4 34 3 2 2" xfId="13951" xr:uid="{00000000-0005-0000-0000-00006C340000}"/>
    <cellStyle name="Normal 4 34 3 2 2 2" xfId="13952" xr:uid="{00000000-0005-0000-0000-00006D340000}"/>
    <cellStyle name="Normal 4 34 3 2 3" xfId="13953" xr:uid="{00000000-0005-0000-0000-00006E340000}"/>
    <cellStyle name="Normal 4 34 3 3" xfId="13954" xr:uid="{00000000-0005-0000-0000-00006F340000}"/>
    <cellStyle name="Normal 4 34 3 3 2" xfId="13955" xr:uid="{00000000-0005-0000-0000-000070340000}"/>
    <cellStyle name="Normal 4 34 3 4" xfId="13956" xr:uid="{00000000-0005-0000-0000-000071340000}"/>
    <cellStyle name="Normal 4 34 4" xfId="13957" xr:uid="{00000000-0005-0000-0000-000072340000}"/>
    <cellStyle name="Normal 4 34 4 2" xfId="13958" xr:uid="{00000000-0005-0000-0000-000073340000}"/>
    <cellStyle name="Normal 4 34 4 2 2" xfId="13959" xr:uid="{00000000-0005-0000-0000-000074340000}"/>
    <cellStyle name="Normal 4 34 4 2 2 2" xfId="13960" xr:uid="{00000000-0005-0000-0000-000075340000}"/>
    <cellStyle name="Normal 4 34 4 2 3" xfId="13961" xr:uid="{00000000-0005-0000-0000-000076340000}"/>
    <cellStyle name="Normal 4 34 4 3" xfId="13962" xr:uid="{00000000-0005-0000-0000-000077340000}"/>
    <cellStyle name="Normal 4 34 4 3 2" xfId="13963" xr:uid="{00000000-0005-0000-0000-000078340000}"/>
    <cellStyle name="Normal 4 34 4 4" xfId="13964" xr:uid="{00000000-0005-0000-0000-000079340000}"/>
    <cellStyle name="Normal 4 34 5" xfId="13965" xr:uid="{00000000-0005-0000-0000-00007A340000}"/>
    <cellStyle name="Normal 4 34 5 2" xfId="13966" xr:uid="{00000000-0005-0000-0000-00007B340000}"/>
    <cellStyle name="Normal 4 34 5 2 2" xfId="13967" xr:uid="{00000000-0005-0000-0000-00007C340000}"/>
    <cellStyle name="Normal 4 34 5 3" xfId="13968" xr:uid="{00000000-0005-0000-0000-00007D340000}"/>
    <cellStyle name="Normal 4 34 6" xfId="13969" xr:uid="{00000000-0005-0000-0000-00007E340000}"/>
    <cellStyle name="Normal 4 34 6 2" xfId="13970" xr:uid="{00000000-0005-0000-0000-00007F340000}"/>
    <cellStyle name="Normal 4 34 7" xfId="13971" xr:uid="{00000000-0005-0000-0000-000080340000}"/>
    <cellStyle name="Normal 4 35" xfId="13972" xr:uid="{00000000-0005-0000-0000-000081340000}"/>
    <cellStyle name="Normal 4 4" xfId="5206" xr:uid="{00000000-0005-0000-0000-000082340000}"/>
    <cellStyle name="Normal 4 4 2" xfId="13973" xr:uid="{00000000-0005-0000-0000-000083340000}"/>
    <cellStyle name="Normal 4 4 2 2" xfId="13974" xr:uid="{00000000-0005-0000-0000-000084340000}"/>
    <cellStyle name="Normal 4 4 3" xfId="13975" xr:uid="{00000000-0005-0000-0000-000085340000}"/>
    <cellStyle name="Normal 4 5" xfId="5207" xr:uid="{00000000-0005-0000-0000-000086340000}"/>
    <cellStyle name="Normal 4 5 2" xfId="13976" xr:uid="{00000000-0005-0000-0000-000087340000}"/>
    <cellStyle name="Normal 4 5 2 2" xfId="13977" xr:uid="{00000000-0005-0000-0000-000088340000}"/>
    <cellStyle name="Normal 4 5 3" xfId="13978" xr:uid="{00000000-0005-0000-0000-000089340000}"/>
    <cellStyle name="Normal 4 6" xfId="5208" xr:uid="{00000000-0005-0000-0000-00008A340000}"/>
    <cellStyle name="Normal 4 6 2" xfId="13979" xr:uid="{00000000-0005-0000-0000-00008B340000}"/>
    <cellStyle name="Normal 4 6 2 2" xfId="13980" xr:uid="{00000000-0005-0000-0000-00008C340000}"/>
    <cellStyle name="Normal 4 6 3" xfId="13981" xr:uid="{00000000-0005-0000-0000-00008D340000}"/>
    <cellStyle name="Normal 4 7" xfId="7427" xr:uid="{00000000-0005-0000-0000-00008E340000}"/>
    <cellStyle name="Normal 4 7 2" xfId="13982" xr:uid="{00000000-0005-0000-0000-00008F340000}"/>
    <cellStyle name="Normal 4 7 2 2" xfId="13983" xr:uid="{00000000-0005-0000-0000-000090340000}"/>
    <cellStyle name="Normal 4 7 3" xfId="13984" xr:uid="{00000000-0005-0000-0000-000091340000}"/>
    <cellStyle name="Normal 4 8" xfId="7428" xr:uid="{00000000-0005-0000-0000-000092340000}"/>
    <cellStyle name="Normal 4 8 2" xfId="13985" xr:uid="{00000000-0005-0000-0000-000093340000}"/>
    <cellStyle name="Normal 4 8 2 2" xfId="13986" xr:uid="{00000000-0005-0000-0000-000094340000}"/>
    <cellStyle name="Normal 4 8 3" xfId="13987" xr:uid="{00000000-0005-0000-0000-000095340000}"/>
    <cellStyle name="Normal 4 9" xfId="8085" xr:uid="{00000000-0005-0000-0000-000096340000}"/>
    <cellStyle name="Normal 4 9 2" xfId="13988" xr:uid="{00000000-0005-0000-0000-000097340000}"/>
    <cellStyle name="Normal 4 9 2 2" xfId="13989" xr:uid="{00000000-0005-0000-0000-000098340000}"/>
    <cellStyle name="Normal 4 9 3" xfId="13990" xr:uid="{00000000-0005-0000-0000-000099340000}"/>
    <cellStyle name="Normal 4_April Build up Plan _April'10 (PGCL)" xfId="5209" xr:uid="{00000000-0005-0000-0000-00009A340000}"/>
    <cellStyle name="Normal 40" xfId="5210" xr:uid="{00000000-0005-0000-0000-00009B340000}"/>
    <cellStyle name="Normal 40 2" xfId="5211" xr:uid="{00000000-0005-0000-0000-00009C340000}"/>
    <cellStyle name="Normal 40 2 2" xfId="5212" xr:uid="{00000000-0005-0000-0000-00009D340000}"/>
    <cellStyle name="Normal 40 2 2 2" xfId="13991" xr:uid="{00000000-0005-0000-0000-00009E340000}"/>
    <cellStyle name="Normal 40 2 2 2 2" xfId="13992" xr:uid="{00000000-0005-0000-0000-00009F340000}"/>
    <cellStyle name="Normal 40 2 2 2 2 2" xfId="13993" xr:uid="{00000000-0005-0000-0000-0000A0340000}"/>
    <cellStyle name="Normal 40 2 2 2 2 2 2" xfId="13994" xr:uid="{00000000-0005-0000-0000-0000A1340000}"/>
    <cellStyle name="Normal 40 2 2 2 2 3" xfId="13995" xr:uid="{00000000-0005-0000-0000-0000A2340000}"/>
    <cellStyle name="Normal 40 2 2 2 3" xfId="13996" xr:uid="{00000000-0005-0000-0000-0000A3340000}"/>
    <cellStyle name="Normal 40 2 2 2 3 2" xfId="13997" xr:uid="{00000000-0005-0000-0000-0000A4340000}"/>
    <cellStyle name="Normal 40 2 2 2 4" xfId="13998" xr:uid="{00000000-0005-0000-0000-0000A5340000}"/>
    <cellStyle name="Normal 40 2 2 3" xfId="13999" xr:uid="{00000000-0005-0000-0000-0000A6340000}"/>
    <cellStyle name="Normal 40 2 2 3 2" xfId="14000" xr:uid="{00000000-0005-0000-0000-0000A7340000}"/>
    <cellStyle name="Normal 40 2 2 3 2 2" xfId="14001" xr:uid="{00000000-0005-0000-0000-0000A8340000}"/>
    <cellStyle name="Normal 40 2 2 3 2 2 2" xfId="14002" xr:uid="{00000000-0005-0000-0000-0000A9340000}"/>
    <cellStyle name="Normal 40 2 2 3 2 3" xfId="14003" xr:uid="{00000000-0005-0000-0000-0000AA340000}"/>
    <cellStyle name="Normal 40 2 2 3 3" xfId="14004" xr:uid="{00000000-0005-0000-0000-0000AB340000}"/>
    <cellStyle name="Normal 40 2 2 3 3 2" xfId="14005" xr:uid="{00000000-0005-0000-0000-0000AC340000}"/>
    <cellStyle name="Normal 40 2 2 3 4" xfId="14006" xr:uid="{00000000-0005-0000-0000-0000AD340000}"/>
    <cellStyle name="Normal 40 2 2 4" xfId="14007" xr:uid="{00000000-0005-0000-0000-0000AE340000}"/>
    <cellStyle name="Normal 40 2 2 4 2" xfId="14008" xr:uid="{00000000-0005-0000-0000-0000AF340000}"/>
    <cellStyle name="Normal 40 2 2 4 2 2" xfId="14009" xr:uid="{00000000-0005-0000-0000-0000B0340000}"/>
    <cellStyle name="Normal 40 2 2 4 3" xfId="14010" xr:uid="{00000000-0005-0000-0000-0000B1340000}"/>
    <cellStyle name="Normal 40 2 2 5" xfId="14011" xr:uid="{00000000-0005-0000-0000-0000B2340000}"/>
    <cellStyle name="Normal 40 2 2 5 2" xfId="14012" xr:uid="{00000000-0005-0000-0000-0000B3340000}"/>
    <cellStyle name="Normal 40 2 2 6" xfId="14013" xr:uid="{00000000-0005-0000-0000-0000B4340000}"/>
    <cellStyle name="Normal 40 2 3" xfId="14014" xr:uid="{00000000-0005-0000-0000-0000B5340000}"/>
    <cellStyle name="Normal 40 2 3 2" xfId="14015" xr:uid="{00000000-0005-0000-0000-0000B6340000}"/>
    <cellStyle name="Normal 40 2 3 2 2" xfId="14016" xr:uid="{00000000-0005-0000-0000-0000B7340000}"/>
    <cellStyle name="Normal 40 2 3 2 2 2" xfId="14017" xr:uid="{00000000-0005-0000-0000-0000B8340000}"/>
    <cellStyle name="Normal 40 2 3 2 3" xfId="14018" xr:uid="{00000000-0005-0000-0000-0000B9340000}"/>
    <cellStyle name="Normal 40 2 3 3" xfId="14019" xr:uid="{00000000-0005-0000-0000-0000BA340000}"/>
    <cellStyle name="Normal 40 2 3 3 2" xfId="14020" xr:uid="{00000000-0005-0000-0000-0000BB340000}"/>
    <cellStyle name="Normal 40 2 3 4" xfId="14021" xr:uid="{00000000-0005-0000-0000-0000BC340000}"/>
    <cellStyle name="Normal 40 2 4" xfId="14022" xr:uid="{00000000-0005-0000-0000-0000BD340000}"/>
    <cellStyle name="Normal 40 2 4 2" xfId="14023" xr:uid="{00000000-0005-0000-0000-0000BE340000}"/>
    <cellStyle name="Normal 40 2 4 2 2" xfId="14024" xr:uid="{00000000-0005-0000-0000-0000BF340000}"/>
    <cellStyle name="Normal 40 2 4 2 2 2" xfId="14025" xr:uid="{00000000-0005-0000-0000-0000C0340000}"/>
    <cellStyle name="Normal 40 2 4 2 3" xfId="14026" xr:uid="{00000000-0005-0000-0000-0000C1340000}"/>
    <cellStyle name="Normal 40 2 4 3" xfId="14027" xr:uid="{00000000-0005-0000-0000-0000C2340000}"/>
    <cellStyle name="Normal 40 2 4 3 2" xfId="14028" xr:uid="{00000000-0005-0000-0000-0000C3340000}"/>
    <cellStyle name="Normal 40 2 4 4" xfId="14029" xr:uid="{00000000-0005-0000-0000-0000C4340000}"/>
    <cellStyle name="Normal 40 2 5" xfId="14030" xr:uid="{00000000-0005-0000-0000-0000C5340000}"/>
    <cellStyle name="Normal 40 2 5 2" xfId="14031" xr:uid="{00000000-0005-0000-0000-0000C6340000}"/>
    <cellStyle name="Normal 40 2 5 2 2" xfId="14032" xr:uid="{00000000-0005-0000-0000-0000C7340000}"/>
    <cellStyle name="Normal 40 2 5 3" xfId="14033" xr:uid="{00000000-0005-0000-0000-0000C8340000}"/>
    <cellStyle name="Normal 40 2 6" xfId="14034" xr:uid="{00000000-0005-0000-0000-0000C9340000}"/>
    <cellStyle name="Normal 40 2 6 2" xfId="14035" xr:uid="{00000000-0005-0000-0000-0000CA340000}"/>
    <cellStyle name="Normal 40 2 7" xfId="14036" xr:uid="{00000000-0005-0000-0000-0000CB340000}"/>
    <cellStyle name="Normal 40 3" xfId="14037" xr:uid="{00000000-0005-0000-0000-0000CC340000}"/>
    <cellStyle name="Normal 40 3 2" xfId="14038" xr:uid="{00000000-0005-0000-0000-0000CD340000}"/>
    <cellStyle name="Normal 40 4" xfId="14039" xr:uid="{00000000-0005-0000-0000-0000CE340000}"/>
    <cellStyle name="Normal 40 4 2" xfId="14040" xr:uid="{00000000-0005-0000-0000-0000CF340000}"/>
    <cellStyle name="Normal 40 5" xfId="14041" xr:uid="{00000000-0005-0000-0000-0000D0340000}"/>
    <cellStyle name="Normal 400" xfId="5213" xr:uid="{00000000-0005-0000-0000-0000D1340000}"/>
    <cellStyle name="Normal 401" xfId="5214" xr:uid="{00000000-0005-0000-0000-0000D2340000}"/>
    <cellStyle name="Normal 402" xfId="5215" xr:uid="{00000000-0005-0000-0000-0000D3340000}"/>
    <cellStyle name="Normal 403" xfId="5216" xr:uid="{00000000-0005-0000-0000-0000D4340000}"/>
    <cellStyle name="Normal 404" xfId="5217" xr:uid="{00000000-0005-0000-0000-0000D5340000}"/>
    <cellStyle name="Normal 405" xfId="5218" xr:uid="{00000000-0005-0000-0000-0000D6340000}"/>
    <cellStyle name="Normal 406" xfId="5219" xr:uid="{00000000-0005-0000-0000-0000D7340000}"/>
    <cellStyle name="Normal 407" xfId="5220" xr:uid="{00000000-0005-0000-0000-0000D8340000}"/>
    <cellStyle name="Normal 408" xfId="5221" xr:uid="{00000000-0005-0000-0000-0000D9340000}"/>
    <cellStyle name="Normal 409" xfId="5222" xr:uid="{00000000-0005-0000-0000-0000DA340000}"/>
    <cellStyle name="Normal 41" xfId="5223" xr:uid="{00000000-0005-0000-0000-0000DB340000}"/>
    <cellStyle name="Normal 41 2" xfId="14042" xr:uid="{00000000-0005-0000-0000-0000DC340000}"/>
    <cellStyle name="Normal 41 2 2" xfId="14043" xr:uid="{00000000-0005-0000-0000-0000DD340000}"/>
    <cellStyle name="Normal 41 2 2 2" xfId="14044" xr:uid="{00000000-0005-0000-0000-0000DE340000}"/>
    <cellStyle name="Normal 41 2 2 2 2" xfId="14045" xr:uid="{00000000-0005-0000-0000-0000DF340000}"/>
    <cellStyle name="Normal 41 2 2 2 2 2" xfId="14046" xr:uid="{00000000-0005-0000-0000-0000E0340000}"/>
    <cellStyle name="Normal 41 2 2 2 2 2 2" xfId="14047" xr:uid="{00000000-0005-0000-0000-0000E1340000}"/>
    <cellStyle name="Normal 41 2 2 2 2 3" xfId="14048" xr:uid="{00000000-0005-0000-0000-0000E2340000}"/>
    <cellStyle name="Normal 41 2 2 2 3" xfId="14049" xr:uid="{00000000-0005-0000-0000-0000E3340000}"/>
    <cellStyle name="Normal 41 2 2 2 3 2" xfId="14050" xr:uid="{00000000-0005-0000-0000-0000E4340000}"/>
    <cellStyle name="Normal 41 2 2 2 4" xfId="14051" xr:uid="{00000000-0005-0000-0000-0000E5340000}"/>
    <cellStyle name="Normal 41 2 2 3" xfId="14052" xr:uid="{00000000-0005-0000-0000-0000E6340000}"/>
    <cellStyle name="Normal 41 2 2 3 2" xfId="14053" xr:uid="{00000000-0005-0000-0000-0000E7340000}"/>
    <cellStyle name="Normal 41 2 2 3 2 2" xfId="14054" xr:uid="{00000000-0005-0000-0000-0000E8340000}"/>
    <cellStyle name="Normal 41 2 2 3 2 2 2" xfId="14055" xr:uid="{00000000-0005-0000-0000-0000E9340000}"/>
    <cellStyle name="Normal 41 2 2 3 2 3" xfId="14056" xr:uid="{00000000-0005-0000-0000-0000EA340000}"/>
    <cellStyle name="Normal 41 2 2 3 3" xfId="14057" xr:uid="{00000000-0005-0000-0000-0000EB340000}"/>
    <cellStyle name="Normal 41 2 2 3 3 2" xfId="14058" xr:uid="{00000000-0005-0000-0000-0000EC340000}"/>
    <cellStyle name="Normal 41 2 2 3 4" xfId="14059" xr:uid="{00000000-0005-0000-0000-0000ED340000}"/>
    <cellStyle name="Normal 41 2 2 4" xfId="14060" xr:uid="{00000000-0005-0000-0000-0000EE340000}"/>
    <cellStyle name="Normal 41 2 2 4 2" xfId="14061" xr:uid="{00000000-0005-0000-0000-0000EF340000}"/>
    <cellStyle name="Normal 41 2 2 4 2 2" xfId="14062" xr:uid="{00000000-0005-0000-0000-0000F0340000}"/>
    <cellStyle name="Normal 41 2 2 4 3" xfId="14063" xr:uid="{00000000-0005-0000-0000-0000F1340000}"/>
    <cellStyle name="Normal 41 2 2 5" xfId="14064" xr:uid="{00000000-0005-0000-0000-0000F2340000}"/>
    <cellStyle name="Normal 41 2 2 5 2" xfId="14065" xr:uid="{00000000-0005-0000-0000-0000F3340000}"/>
    <cellStyle name="Normal 41 2 2 6" xfId="14066" xr:uid="{00000000-0005-0000-0000-0000F4340000}"/>
    <cellStyle name="Normal 41 2 3" xfId="14067" xr:uid="{00000000-0005-0000-0000-0000F5340000}"/>
    <cellStyle name="Normal 41 2 3 2" xfId="14068" xr:uid="{00000000-0005-0000-0000-0000F6340000}"/>
    <cellStyle name="Normal 41 2 3 2 2" xfId="14069" xr:uid="{00000000-0005-0000-0000-0000F7340000}"/>
    <cellStyle name="Normal 41 2 3 2 2 2" xfId="14070" xr:uid="{00000000-0005-0000-0000-0000F8340000}"/>
    <cellStyle name="Normal 41 2 3 2 3" xfId="14071" xr:uid="{00000000-0005-0000-0000-0000F9340000}"/>
    <cellStyle name="Normal 41 2 3 3" xfId="14072" xr:uid="{00000000-0005-0000-0000-0000FA340000}"/>
    <cellStyle name="Normal 41 2 3 3 2" xfId="14073" xr:uid="{00000000-0005-0000-0000-0000FB340000}"/>
    <cellStyle name="Normal 41 2 3 4" xfId="14074" xr:uid="{00000000-0005-0000-0000-0000FC340000}"/>
    <cellStyle name="Normal 41 2 4" xfId="14075" xr:uid="{00000000-0005-0000-0000-0000FD340000}"/>
    <cellStyle name="Normal 41 2 4 2" xfId="14076" xr:uid="{00000000-0005-0000-0000-0000FE340000}"/>
    <cellStyle name="Normal 41 2 4 2 2" xfId="14077" xr:uid="{00000000-0005-0000-0000-0000FF340000}"/>
    <cellStyle name="Normal 41 2 4 2 2 2" xfId="14078" xr:uid="{00000000-0005-0000-0000-000000350000}"/>
    <cellStyle name="Normal 41 2 4 2 3" xfId="14079" xr:uid="{00000000-0005-0000-0000-000001350000}"/>
    <cellStyle name="Normal 41 2 4 3" xfId="14080" xr:uid="{00000000-0005-0000-0000-000002350000}"/>
    <cellStyle name="Normal 41 2 4 3 2" xfId="14081" xr:uid="{00000000-0005-0000-0000-000003350000}"/>
    <cellStyle name="Normal 41 2 4 4" xfId="14082" xr:uid="{00000000-0005-0000-0000-000004350000}"/>
    <cellStyle name="Normal 41 2 5" xfId="14083" xr:uid="{00000000-0005-0000-0000-000005350000}"/>
    <cellStyle name="Normal 41 2 5 2" xfId="14084" xr:uid="{00000000-0005-0000-0000-000006350000}"/>
    <cellStyle name="Normal 41 2 5 2 2" xfId="14085" xr:uid="{00000000-0005-0000-0000-000007350000}"/>
    <cellStyle name="Normal 41 2 5 3" xfId="14086" xr:uid="{00000000-0005-0000-0000-000008350000}"/>
    <cellStyle name="Normal 41 2 6" xfId="14087" xr:uid="{00000000-0005-0000-0000-000009350000}"/>
    <cellStyle name="Normal 41 2 6 2" xfId="14088" xr:uid="{00000000-0005-0000-0000-00000A350000}"/>
    <cellStyle name="Normal 41 3" xfId="14089" xr:uid="{00000000-0005-0000-0000-00000B350000}"/>
    <cellStyle name="Normal 41 4" xfId="14090" xr:uid="{00000000-0005-0000-0000-00000C350000}"/>
    <cellStyle name="Normal 41 4 2" xfId="14091" xr:uid="{00000000-0005-0000-0000-00000D350000}"/>
    <cellStyle name="Normal 410" xfId="5224" xr:uid="{00000000-0005-0000-0000-00000E350000}"/>
    <cellStyle name="Normal 411" xfId="5225" xr:uid="{00000000-0005-0000-0000-00000F350000}"/>
    <cellStyle name="Normal 412" xfId="5226" xr:uid="{00000000-0005-0000-0000-000010350000}"/>
    <cellStyle name="Normal 413" xfId="5227" xr:uid="{00000000-0005-0000-0000-000011350000}"/>
    <cellStyle name="Normal 414" xfId="5228" xr:uid="{00000000-0005-0000-0000-000012350000}"/>
    <cellStyle name="Normal 415" xfId="5229" xr:uid="{00000000-0005-0000-0000-000013350000}"/>
    <cellStyle name="Normal 416" xfId="5230" xr:uid="{00000000-0005-0000-0000-000014350000}"/>
    <cellStyle name="Normal 417" xfId="5231" xr:uid="{00000000-0005-0000-0000-000015350000}"/>
    <cellStyle name="Normal 418" xfId="5232" xr:uid="{00000000-0005-0000-0000-000016350000}"/>
    <cellStyle name="Normal 419" xfId="5233" xr:uid="{00000000-0005-0000-0000-000017350000}"/>
    <cellStyle name="Normal 42" xfId="5234" xr:uid="{00000000-0005-0000-0000-000018350000}"/>
    <cellStyle name="Normal 42 2" xfId="14092" xr:uid="{00000000-0005-0000-0000-000019350000}"/>
    <cellStyle name="Normal 42 2 2" xfId="14093" xr:uid="{00000000-0005-0000-0000-00001A350000}"/>
    <cellStyle name="Normal 42 2 2 2" xfId="14094" xr:uid="{00000000-0005-0000-0000-00001B350000}"/>
    <cellStyle name="Normal 42 2 2 2 2" xfId="14095" xr:uid="{00000000-0005-0000-0000-00001C350000}"/>
    <cellStyle name="Normal 42 2 2 2 2 2" xfId="14096" xr:uid="{00000000-0005-0000-0000-00001D350000}"/>
    <cellStyle name="Normal 42 2 2 2 2 2 2" xfId="14097" xr:uid="{00000000-0005-0000-0000-00001E350000}"/>
    <cellStyle name="Normal 42 2 2 2 2 3" xfId="14098" xr:uid="{00000000-0005-0000-0000-00001F350000}"/>
    <cellStyle name="Normal 42 2 2 2 3" xfId="14099" xr:uid="{00000000-0005-0000-0000-000020350000}"/>
    <cellStyle name="Normal 42 2 2 2 3 2" xfId="14100" xr:uid="{00000000-0005-0000-0000-000021350000}"/>
    <cellStyle name="Normal 42 2 2 2 4" xfId="14101" xr:uid="{00000000-0005-0000-0000-000022350000}"/>
    <cellStyle name="Normal 42 2 2 3" xfId="14102" xr:uid="{00000000-0005-0000-0000-000023350000}"/>
    <cellStyle name="Normal 42 2 2 3 2" xfId="14103" xr:uid="{00000000-0005-0000-0000-000024350000}"/>
    <cellStyle name="Normal 42 2 2 3 2 2" xfId="14104" xr:uid="{00000000-0005-0000-0000-000025350000}"/>
    <cellStyle name="Normal 42 2 2 3 2 2 2" xfId="14105" xr:uid="{00000000-0005-0000-0000-000026350000}"/>
    <cellStyle name="Normal 42 2 2 3 2 3" xfId="14106" xr:uid="{00000000-0005-0000-0000-000027350000}"/>
    <cellStyle name="Normal 42 2 2 3 3" xfId="14107" xr:uid="{00000000-0005-0000-0000-000028350000}"/>
    <cellStyle name="Normal 42 2 2 3 3 2" xfId="14108" xr:uid="{00000000-0005-0000-0000-000029350000}"/>
    <cellStyle name="Normal 42 2 2 3 4" xfId="14109" xr:uid="{00000000-0005-0000-0000-00002A350000}"/>
    <cellStyle name="Normal 42 2 2 4" xfId="14110" xr:uid="{00000000-0005-0000-0000-00002B350000}"/>
    <cellStyle name="Normal 42 2 2 4 2" xfId="14111" xr:uid="{00000000-0005-0000-0000-00002C350000}"/>
    <cellStyle name="Normal 42 2 2 4 2 2" xfId="14112" xr:uid="{00000000-0005-0000-0000-00002D350000}"/>
    <cellStyle name="Normal 42 2 2 4 3" xfId="14113" xr:uid="{00000000-0005-0000-0000-00002E350000}"/>
    <cellStyle name="Normal 42 2 2 5" xfId="14114" xr:uid="{00000000-0005-0000-0000-00002F350000}"/>
    <cellStyle name="Normal 42 2 2 5 2" xfId="14115" xr:uid="{00000000-0005-0000-0000-000030350000}"/>
    <cellStyle name="Normal 42 2 2 6" xfId="14116" xr:uid="{00000000-0005-0000-0000-000031350000}"/>
    <cellStyle name="Normal 42 2 3" xfId="14117" xr:uid="{00000000-0005-0000-0000-000032350000}"/>
    <cellStyle name="Normal 42 2 3 2" xfId="14118" xr:uid="{00000000-0005-0000-0000-000033350000}"/>
    <cellStyle name="Normal 42 2 3 2 2" xfId="14119" xr:uid="{00000000-0005-0000-0000-000034350000}"/>
    <cellStyle name="Normal 42 2 3 2 2 2" xfId="14120" xr:uid="{00000000-0005-0000-0000-000035350000}"/>
    <cellStyle name="Normal 42 2 3 2 3" xfId="14121" xr:uid="{00000000-0005-0000-0000-000036350000}"/>
    <cellStyle name="Normal 42 2 3 3" xfId="14122" xr:uid="{00000000-0005-0000-0000-000037350000}"/>
    <cellStyle name="Normal 42 2 3 3 2" xfId="14123" xr:uid="{00000000-0005-0000-0000-000038350000}"/>
    <cellStyle name="Normal 42 2 3 4" xfId="14124" xr:uid="{00000000-0005-0000-0000-000039350000}"/>
    <cellStyle name="Normal 42 2 4" xfId="14125" xr:uid="{00000000-0005-0000-0000-00003A350000}"/>
    <cellStyle name="Normal 42 2 4 2" xfId="14126" xr:uid="{00000000-0005-0000-0000-00003B350000}"/>
    <cellStyle name="Normal 42 2 4 2 2" xfId="14127" xr:uid="{00000000-0005-0000-0000-00003C350000}"/>
    <cellStyle name="Normal 42 2 4 2 2 2" xfId="14128" xr:uid="{00000000-0005-0000-0000-00003D350000}"/>
    <cellStyle name="Normal 42 2 4 2 3" xfId="14129" xr:uid="{00000000-0005-0000-0000-00003E350000}"/>
    <cellStyle name="Normal 42 2 4 3" xfId="14130" xr:uid="{00000000-0005-0000-0000-00003F350000}"/>
    <cellStyle name="Normal 42 2 4 3 2" xfId="14131" xr:uid="{00000000-0005-0000-0000-000040350000}"/>
    <cellStyle name="Normal 42 2 4 4" xfId="14132" xr:uid="{00000000-0005-0000-0000-000041350000}"/>
    <cellStyle name="Normal 42 2 5" xfId="14133" xr:uid="{00000000-0005-0000-0000-000042350000}"/>
    <cellStyle name="Normal 42 2 5 2" xfId="14134" xr:uid="{00000000-0005-0000-0000-000043350000}"/>
    <cellStyle name="Normal 42 2 5 2 2" xfId="14135" xr:uid="{00000000-0005-0000-0000-000044350000}"/>
    <cellStyle name="Normal 42 2 5 3" xfId="14136" xr:uid="{00000000-0005-0000-0000-000045350000}"/>
    <cellStyle name="Normal 42 2 6" xfId="14137" xr:uid="{00000000-0005-0000-0000-000046350000}"/>
    <cellStyle name="Normal 42 2 6 2" xfId="14138" xr:uid="{00000000-0005-0000-0000-000047350000}"/>
    <cellStyle name="Normal 42 3" xfId="14139" xr:uid="{00000000-0005-0000-0000-000048350000}"/>
    <cellStyle name="Normal 42 4" xfId="14140" xr:uid="{00000000-0005-0000-0000-000049350000}"/>
    <cellStyle name="Normal 42 4 2" xfId="14141" xr:uid="{00000000-0005-0000-0000-00004A350000}"/>
    <cellStyle name="Normal 420" xfId="5235" xr:uid="{00000000-0005-0000-0000-00004B350000}"/>
    <cellStyle name="Normal 421" xfId="5236" xr:uid="{00000000-0005-0000-0000-00004C350000}"/>
    <cellStyle name="Normal 422" xfId="5237" xr:uid="{00000000-0005-0000-0000-00004D350000}"/>
    <cellStyle name="Normal 423" xfId="5238" xr:uid="{00000000-0005-0000-0000-00004E350000}"/>
    <cellStyle name="Normal 424" xfId="5239" xr:uid="{00000000-0005-0000-0000-00004F350000}"/>
    <cellStyle name="Normal 425" xfId="5240" xr:uid="{00000000-0005-0000-0000-000050350000}"/>
    <cellStyle name="Normal 426" xfId="5241" xr:uid="{00000000-0005-0000-0000-000051350000}"/>
    <cellStyle name="Normal 427" xfId="5242" xr:uid="{00000000-0005-0000-0000-000052350000}"/>
    <cellStyle name="Normal 428" xfId="5243" xr:uid="{00000000-0005-0000-0000-000053350000}"/>
    <cellStyle name="Normal 429" xfId="5244" xr:uid="{00000000-0005-0000-0000-000054350000}"/>
    <cellStyle name="Normal 43" xfId="5245" xr:uid="{00000000-0005-0000-0000-000055350000}"/>
    <cellStyle name="Normal 43 2" xfId="5246" xr:uid="{00000000-0005-0000-0000-000056350000}"/>
    <cellStyle name="Normal 43 2 2" xfId="14142" xr:uid="{00000000-0005-0000-0000-000057350000}"/>
    <cellStyle name="Normal 43 2 2 2" xfId="14143" xr:uid="{00000000-0005-0000-0000-000058350000}"/>
    <cellStyle name="Normal 43 2 2 2 2" xfId="14144" xr:uid="{00000000-0005-0000-0000-000059350000}"/>
    <cellStyle name="Normal 43 2 2 2 2 2" xfId="14145" xr:uid="{00000000-0005-0000-0000-00005A350000}"/>
    <cellStyle name="Normal 43 2 2 2 2 2 2" xfId="14146" xr:uid="{00000000-0005-0000-0000-00005B350000}"/>
    <cellStyle name="Normal 43 2 2 2 2 3" xfId="14147" xr:uid="{00000000-0005-0000-0000-00005C350000}"/>
    <cellStyle name="Normal 43 2 2 2 3" xfId="14148" xr:uid="{00000000-0005-0000-0000-00005D350000}"/>
    <cellStyle name="Normal 43 2 2 2 3 2" xfId="14149" xr:uid="{00000000-0005-0000-0000-00005E350000}"/>
    <cellStyle name="Normal 43 2 2 2 4" xfId="14150" xr:uid="{00000000-0005-0000-0000-00005F350000}"/>
    <cellStyle name="Normal 43 2 2 3" xfId="14151" xr:uid="{00000000-0005-0000-0000-000060350000}"/>
    <cellStyle name="Normal 43 2 2 3 2" xfId="14152" xr:uid="{00000000-0005-0000-0000-000061350000}"/>
    <cellStyle name="Normal 43 2 2 3 2 2" xfId="14153" xr:uid="{00000000-0005-0000-0000-000062350000}"/>
    <cellStyle name="Normal 43 2 2 3 2 2 2" xfId="14154" xr:uid="{00000000-0005-0000-0000-000063350000}"/>
    <cellStyle name="Normal 43 2 2 3 2 3" xfId="14155" xr:uid="{00000000-0005-0000-0000-000064350000}"/>
    <cellStyle name="Normal 43 2 2 3 3" xfId="14156" xr:uid="{00000000-0005-0000-0000-000065350000}"/>
    <cellStyle name="Normal 43 2 2 3 3 2" xfId="14157" xr:uid="{00000000-0005-0000-0000-000066350000}"/>
    <cellStyle name="Normal 43 2 2 3 4" xfId="14158" xr:uid="{00000000-0005-0000-0000-000067350000}"/>
    <cellStyle name="Normal 43 2 2 4" xfId="14159" xr:uid="{00000000-0005-0000-0000-000068350000}"/>
    <cellStyle name="Normal 43 2 2 4 2" xfId="14160" xr:uid="{00000000-0005-0000-0000-000069350000}"/>
    <cellStyle name="Normal 43 2 2 4 2 2" xfId="14161" xr:uid="{00000000-0005-0000-0000-00006A350000}"/>
    <cellStyle name="Normal 43 2 2 4 3" xfId="14162" xr:uid="{00000000-0005-0000-0000-00006B350000}"/>
    <cellStyle name="Normal 43 2 2 5" xfId="14163" xr:uid="{00000000-0005-0000-0000-00006C350000}"/>
    <cellStyle name="Normal 43 2 2 5 2" xfId="14164" xr:uid="{00000000-0005-0000-0000-00006D350000}"/>
    <cellStyle name="Normal 43 2 2 6" xfId="14165" xr:uid="{00000000-0005-0000-0000-00006E350000}"/>
    <cellStyle name="Normal 43 2 3" xfId="14166" xr:uid="{00000000-0005-0000-0000-00006F350000}"/>
    <cellStyle name="Normal 43 2 3 2" xfId="14167" xr:uid="{00000000-0005-0000-0000-000070350000}"/>
    <cellStyle name="Normal 43 2 3 2 2" xfId="14168" xr:uid="{00000000-0005-0000-0000-000071350000}"/>
    <cellStyle name="Normal 43 2 3 2 2 2" xfId="14169" xr:uid="{00000000-0005-0000-0000-000072350000}"/>
    <cellStyle name="Normal 43 2 3 2 3" xfId="14170" xr:uid="{00000000-0005-0000-0000-000073350000}"/>
    <cellStyle name="Normal 43 2 3 3" xfId="14171" xr:uid="{00000000-0005-0000-0000-000074350000}"/>
    <cellStyle name="Normal 43 2 3 3 2" xfId="14172" xr:uid="{00000000-0005-0000-0000-000075350000}"/>
    <cellStyle name="Normal 43 2 3 4" xfId="14173" xr:uid="{00000000-0005-0000-0000-000076350000}"/>
    <cellStyle name="Normal 43 2 4" xfId="14174" xr:uid="{00000000-0005-0000-0000-000077350000}"/>
    <cellStyle name="Normal 43 2 4 2" xfId="14175" xr:uid="{00000000-0005-0000-0000-000078350000}"/>
    <cellStyle name="Normal 43 2 4 2 2" xfId="14176" xr:uid="{00000000-0005-0000-0000-000079350000}"/>
    <cellStyle name="Normal 43 2 4 2 2 2" xfId="14177" xr:uid="{00000000-0005-0000-0000-00007A350000}"/>
    <cellStyle name="Normal 43 2 4 2 3" xfId="14178" xr:uid="{00000000-0005-0000-0000-00007B350000}"/>
    <cellStyle name="Normal 43 2 4 3" xfId="14179" xr:uid="{00000000-0005-0000-0000-00007C350000}"/>
    <cellStyle name="Normal 43 2 4 3 2" xfId="14180" xr:uid="{00000000-0005-0000-0000-00007D350000}"/>
    <cellStyle name="Normal 43 2 4 4" xfId="14181" xr:uid="{00000000-0005-0000-0000-00007E350000}"/>
    <cellStyle name="Normal 43 2 5" xfId="14182" xr:uid="{00000000-0005-0000-0000-00007F350000}"/>
    <cellStyle name="Normal 43 2 5 2" xfId="14183" xr:uid="{00000000-0005-0000-0000-000080350000}"/>
    <cellStyle name="Normal 43 2 5 2 2" xfId="14184" xr:uid="{00000000-0005-0000-0000-000081350000}"/>
    <cellStyle name="Normal 43 2 5 3" xfId="14185" xr:uid="{00000000-0005-0000-0000-000082350000}"/>
    <cellStyle name="Normal 43 2 6" xfId="14186" xr:uid="{00000000-0005-0000-0000-000083350000}"/>
    <cellStyle name="Normal 43 2 6 2" xfId="14187" xr:uid="{00000000-0005-0000-0000-000084350000}"/>
    <cellStyle name="Normal 43 3" xfId="14188" xr:uid="{00000000-0005-0000-0000-000085350000}"/>
    <cellStyle name="Normal 43 4" xfId="14189" xr:uid="{00000000-0005-0000-0000-000086350000}"/>
    <cellStyle name="Normal 43 4 2" xfId="14190" xr:uid="{00000000-0005-0000-0000-000087350000}"/>
    <cellStyle name="Normal 430" xfId="5247" xr:uid="{00000000-0005-0000-0000-000088350000}"/>
    <cellStyle name="Normal 431" xfId="5248" xr:uid="{00000000-0005-0000-0000-000089350000}"/>
    <cellStyle name="Normal 432" xfId="5249" xr:uid="{00000000-0005-0000-0000-00008A350000}"/>
    <cellStyle name="Normal 433" xfId="5250" xr:uid="{00000000-0005-0000-0000-00008B350000}"/>
    <cellStyle name="Normal 434" xfId="5251" xr:uid="{00000000-0005-0000-0000-00008C350000}"/>
    <cellStyle name="Normal 435" xfId="5252" xr:uid="{00000000-0005-0000-0000-00008D350000}"/>
    <cellStyle name="Normal 436" xfId="5253" xr:uid="{00000000-0005-0000-0000-00008E350000}"/>
    <cellStyle name="Normal 437" xfId="5254" xr:uid="{00000000-0005-0000-0000-00008F350000}"/>
    <cellStyle name="Normal 438" xfId="5255" xr:uid="{00000000-0005-0000-0000-000090350000}"/>
    <cellStyle name="Normal 439" xfId="5256" xr:uid="{00000000-0005-0000-0000-000091350000}"/>
    <cellStyle name="Normal 44" xfId="5257" xr:uid="{00000000-0005-0000-0000-000092350000}"/>
    <cellStyle name="Normal 44 2" xfId="14191" xr:uid="{00000000-0005-0000-0000-000093350000}"/>
    <cellStyle name="Normal 44 2 2" xfId="14192" xr:uid="{00000000-0005-0000-0000-000094350000}"/>
    <cellStyle name="Normal 44 3" xfId="14193" xr:uid="{00000000-0005-0000-0000-000095350000}"/>
    <cellStyle name="Normal 44 4" xfId="14194" xr:uid="{00000000-0005-0000-0000-000096350000}"/>
    <cellStyle name="Normal 44 4 2" xfId="14195" xr:uid="{00000000-0005-0000-0000-000097350000}"/>
    <cellStyle name="Normal 440" xfId="5258" xr:uid="{00000000-0005-0000-0000-000098350000}"/>
    <cellStyle name="Normal 441" xfId="5259" xr:uid="{00000000-0005-0000-0000-000099350000}"/>
    <cellStyle name="Normal 442" xfId="5260" xr:uid="{00000000-0005-0000-0000-00009A350000}"/>
    <cellStyle name="Normal 443" xfId="5261" xr:uid="{00000000-0005-0000-0000-00009B350000}"/>
    <cellStyle name="Normal 444" xfId="5262" xr:uid="{00000000-0005-0000-0000-00009C350000}"/>
    <cellStyle name="Normal 445" xfId="5263" xr:uid="{00000000-0005-0000-0000-00009D350000}"/>
    <cellStyle name="Normal 446" xfId="5264" xr:uid="{00000000-0005-0000-0000-00009E350000}"/>
    <cellStyle name="Normal 447" xfId="5265" xr:uid="{00000000-0005-0000-0000-00009F350000}"/>
    <cellStyle name="Normal 448" xfId="5266" xr:uid="{00000000-0005-0000-0000-0000A0350000}"/>
    <cellStyle name="Normal 449" xfId="5267" xr:uid="{00000000-0005-0000-0000-0000A1350000}"/>
    <cellStyle name="Normal 45" xfId="5268" xr:uid="{00000000-0005-0000-0000-0000A2350000}"/>
    <cellStyle name="Normal 45 2" xfId="14196" xr:uid="{00000000-0005-0000-0000-0000A3350000}"/>
    <cellStyle name="Normal 45 2 2" xfId="14197" xr:uid="{00000000-0005-0000-0000-0000A4350000}"/>
    <cellStyle name="Normal 45 2 2 2" xfId="14198" xr:uid="{00000000-0005-0000-0000-0000A5350000}"/>
    <cellStyle name="Normal 45 2 2 2 2" xfId="14199" xr:uid="{00000000-0005-0000-0000-0000A6350000}"/>
    <cellStyle name="Normal 45 2 2 2 2 2" xfId="14200" xr:uid="{00000000-0005-0000-0000-0000A7350000}"/>
    <cellStyle name="Normal 45 2 2 2 2 2 2" xfId="14201" xr:uid="{00000000-0005-0000-0000-0000A8350000}"/>
    <cellStyle name="Normal 45 2 2 2 2 3" xfId="14202" xr:uid="{00000000-0005-0000-0000-0000A9350000}"/>
    <cellStyle name="Normal 45 2 2 2 3" xfId="14203" xr:uid="{00000000-0005-0000-0000-0000AA350000}"/>
    <cellStyle name="Normal 45 2 2 2 3 2" xfId="14204" xr:uid="{00000000-0005-0000-0000-0000AB350000}"/>
    <cellStyle name="Normal 45 2 2 2 4" xfId="14205" xr:uid="{00000000-0005-0000-0000-0000AC350000}"/>
    <cellStyle name="Normal 45 2 2 3" xfId="14206" xr:uid="{00000000-0005-0000-0000-0000AD350000}"/>
    <cellStyle name="Normal 45 2 2 3 2" xfId="14207" xr:uid="{00000000-0005-0000-0000-0000AE350000}"/>
    <cellStyle name="Normal 45 2 2 3 2 2" xfId="14208" xr:uid="{00000000-0005-0000-0000-0000AF350000}"/>
    <cellStyle name="Normal 45 2 2 3 2 2 2" xfId="14209" xr:uid="{00000000-0005-0000-0000-0000B0350000}"/>
    <cellStyle name="Normal 45 2 2 3 2 3" xfId="14210" xr:uid="{00000000-0005-0000-0000-0000B1350000}"/>
    <cellStyle name="Normal 45 2 2 3 3" xfId="14211" xr:uid="{00000000-0005-0000-0000-0000B2350000}"/>
    <cellStyle name="Normal 45 2 2 3 3 2" xfId="14212" xr:uid="{00000000-0005-0000-0000-0000B3350000}"/>
    <cellStyle name="Normal 45 2 2 3 4" xfId="14213" xr:uid="{00000000-0005-0000-0000-0000B4350000}"/>
    <cellStyle name="Normal 45 2 2 4" xfId="14214" xr:uid="{00000000-0005-0000-0000-0000B5350000}"/>
    <cellStyle name="Normal 45 2 2 4 2" xfId="14215" xr:uid="{00000000-0005-0000-0000-0000B6350000}"/>
    <cellStyle name="Normal 45 2 2 4 2 2" xfId="14216" xr:uid="{00000000-0005-0000-0000-0000B7350000}"/>
    <cellStyle name="Normal 45 2 2 4 3" xfId="14217" xr:uid="{00000000-0005-0000-0000-0000B8350000}"/>
    <cellStyle name="Normal 45 2 2 5" xfId="14218" xr:uid="{00000000-0005-0000-0000-0000B9350000}"/>
    <cellStyle name="Normal 45 2 2 5 2" xfId="14219" xr:uid="{00000000-0005-0000-0000-0000BA350000}"/>
    <cellStyle name="Normal 45 2 2 6" xfId="14220" xr:uid="{00000000-0005-0000-0000-0000BB350000}"/>
    <cellStyle name="Normal 45 2 3" xfId="14221" xr:uid="{00000000-0005-0000-0000-0000BC350000}"/>
    <cellStyle name="Normal 45 2 3 2" xfId="14222" xr:uid="{00000000-0005-0000-0000-0000BD350000}"/>
    <cellStyle name="Normal 45 2 3 2 2" xfId="14223" xr:uid="{00000000-0005-0000-0000-0000BE350000}"/>
    <cellStyle name="Normal 45 2 3 2 2 2" xfId="14224" xr:uid="{00000000-0005-0000-0000-0000BF350000}"/>
    <cellStyle name="Normal 45 2 3 2 3" xfId="14225" xr:uid="{00000000-0005-0000-0000-0000C0350000}"/>
    <cellStyle name="Normal 45 2 3 3" xfId="14226" xr:uid="{00000000-0005-0000-0000-0000C1350000}"/>
    <cellStyle name="Normal 45 2 3 3 2" xfId="14227" xr:uid="{00000000-0005-0000-0000-0000C2350000}"/>
    <cellStyle name="Normal 45 2 3 4" xfId="14228" xr:uid="{00000000-0005-0000-0000-0000C3350000}"/>
    <cellStyle name="Normal 45 2 4" xfId="14229" xr:uid="{00000000-0005-0000-0000-0000C4350000}"/>
    <cellStyle name="Normal 45 2 4 2" xfId="14230" xr:uid="{00000000-0005-0000-0000-0000C5350000}"/>
    <cellStyle name="Normal 45 2 4 2 2" xfId="14231" xr:uid="{00000000-0005-0000-0000-0000C6350000}"/>
    <cellStyle name="Normal 45 2 4 2 2 2" xfId="14232" xr:uid="{00000000-0005-0000-0000-0000C7350000}"/>
    <cellStyle name="Normal 45 2 4 2 3" xfId="14233" xr:uid="{00000000-0005-0000-0000-0000C8350000}"/>
    <cellStyle name="Normal 45 2 4 3" xfId="14234" xr:uid="{00000000-0005-0000-0000-0000C9350000}"/>
    <cellStyle name="Normal 45 2 4 3 2" xfId="14235" xr:uid="{00000000-0005-0000-0000-0000CA350000}"/>
    <cellStyle name="Normal 45 2 4 4" xfId="14236" xr:uid="{00000000-0005-0000-0000-0000CB350000}"/>
    <cellStyle name="Normal 45 2 5" xfId="14237" xr:uid="{00000000-0005-0000-0000-0000CC350000}"/>
    <cellStyle name="Normal 45 2 5 2" xfId="14238" xr:uid="{00000000-0005-0000-0000-0000CD350000}"/>
    <cellStyle name="Normal 45 2 5 2 2" xfId="14239" xr:uid="{00000000-0005-0000-0000-0000CE350000}"/>
    <cellStyle name="Normal 45 2 5 3" xfId="14240" xr:uid="{00000000-0005-0000-0000-0000CF350000}"/>
    <cellStyle name="Normal 45 2 6" xfId="14241" xr:uid="{00000000-0005-0000-0000-0000D0350000}"/>
    <cellStyle name="Normal 45 2 6 2" xfId="14242" xr:uid="{00000000-0005-0000-0000-0000D1350000}"/>
    <cellStyle name="Normal 45 3" xfId="14243" xr:uid="{00000000-0005-0000-0000-0000D2350000}"/>
    <cellStyle name="Normal 45 4" xfId="14244" xr:uid="{00000000-0005-0000-0000-0000D3350000}"/>
    <cellStyle name="Normal 45 4 2" xfId="14245" xr:uid="{00000000-0005-0000-0000-0000D4350000}"/>
    <cellStyle name="Normal 450" xfId="5269" xr:uid="{00000000-0005-0000-0000-0000D5350000}"/>
    <cellStyle name="Normal 451" xfId="5270" xr:uid="{00000000-0005-0000-0000-0000D6350000}"/>
    <cellStyle name="Normal 452" xfId="5271" xr:uid="{00000000-0005-0000-0000-0000D7350000}"/>
    <cellStyle name="Normal 453" xfId="5272" xr:uid="{00000000-0005-0000-0000-0000D8350000}"/>
    <cellStyle name="Normal 454" xfId="5273" xr:uid="{00000000-0005-0000-0000-0000D9350000}"/>
    <cellStyle name="Normal 455" xfId="5274" xr:uid="{00000000-0005-0000-0000-0000DA350000}"/>
    <cellStyle name="Normal 456" xfId="5275" xr:uid="{00000000-0005-0000-0000-0000DB350000}"/>
    <cellStyle name="Normal 457" xfId="5276" xr:uid="{00000000-0005-0000-0000-0000DC350000}"/>
    <cellStyle name="Normal 458" xfId="5277" xr:uid="{00000000-0005-0000-0000-0000DD350000}"/>
    <cellStyle name="Normal 459" xfId="5278" xr:uid="{00000000-0005-0000-0000-0000DE350000}"/>
    <cellStyle name="Normal 46" xfId="5279" xr:uid="{00000000-0005-0000-0000-0000DF350000}"/>
    <cellStyle name="Normal 46 2" xfId="14246" xr:uid="{00000000-0005-0000-0000-0000E0350000}"/>
    <cellStyle name="Normal 46 3" xfId="14247" xr:uid="{00000000-0005-0000-0000-0000E1350000}"/>
    <cellStyle name="Normal 460" xfId="5280" xr:uid="{00000000-0005-0000-0000-0000E2350000}"/>
    <cellStyle name="Normal 461" xfId="5281" xr:uid="{00000000-0005-0000-0000-0000E3350000}"/>
    <cellStyle name="Normal 462" xfId="5282" xr:uid="{00000000-0005-0000-0000-0000E4350000}"/>
    <cellStyle name="Normal 463" xfId="5283" xr:uid="{00000000-0005-0000-0000-0000E5350000}"/>
    <cellStyle name="Normal 464" xfId="5284" xr:uid="{00000000-0005-0000-0000-0000E6350000}"/>
    <cellStyle name="Normal 465" xfId="5285" xr:uid="{00000000-0005-0000-0000-0000E7350000}"/>
    <cellStyle name="Normal 466" xfId="5286" xr:uid="{00000000-0005-0000-0000-0000E8350000}"/>
    <cellStyle name="Normal 467" xfId="5287" xr:uid="{00000000-0005-0000-0000-0000E9350000}"/>
    <cellStyle name="Normal 468" xfId="5288" xr:uid="{00000000-0005-0000-0000-0000EA350000}"/>
    <cellStyle name="Normal 469" xfId="5289" xr:uid="{00000000-0005-0000-0000-0000EB350000}"/>
    <cellStyle name="Normal 47" xfId="5290" xr:uid="{00000000-0005-0000-0000-0000EC350000}"/>
    <cellStyle name="Normal 47 2" xfId="14248" xr:uid="{00000000-0005-0000-0000-0000ED350000}"/>
    <cellStyle name="Normal 47 3" xfId="14249" xr:uid="{00000000-0005-0000-0000-0000EE350000}"/>
    <cellStyle name="Normal 470" xfId="5291" xr:uid="{00000000-0005-0000-0000-0000EF350000}"/>
    <cellStyle name="Normal 471" xfId="5292" xr:uid="{00000000-0005-0000-0000-0000F0350000}"/>
    <cellStyle name="Normal 472" xfId="5293" xr:uid="{00000000-0005-0000-0000-0000F1350000}"/>
    <cellStyle name="Normal 473" xfId="5294" xr:uid="{00000000-0005-0000-0000-0000F2350000}"/>
    <cellStyle name="Normal 474" xfId="5295" xr:uid="{00000000-0005-0000-0000-0000F3350000}"/>
    <cellStyle name="Normal 475" xfId="5296" xr:uid="{00000000-0005-0000-0000-0000F4350000}"/>
    <cellStyle name="Normal 476" xfId="5297" xr:uid="{00000000-0005-0000-0000-0000F5350000}"/>
    <cellStyle name="Normal 477" xfId="5298" xr:uid="{00000000-0005-0000-0000-0000F6350000}"/>
    <cellStyle name="Normal 478" xfId="5299" xr:uid="{00000000-0005-0000-0000-0000F7350000}"/>
    <cellStyle name="Normal 479" xfId="5300" xr:uid="{00000000-0005-0000-0000-0000F8350000}"/>
    <cellStyle name="Normal 48" xfId="5301" xr:uid="{00000000-0005-0000-0000-0000F9350000}"/>
    <cellStyle name="Normal 48 2" xfId="14250" xr:uid="{00000000-0005-0000-0000-0000FA350000}"/>
    <cellStyle name="Normal 48 3" xfId="14251" xr:uid="{00000000-0005-0000-0000-0000FB350000}"/>
    <cellStyle name="Normal 480" xfId="5302" xr:uid="{00000000-0005-0000-0000-0000FC350000}"/>
    <cellStyle name="Normal 481" xfId="5303" xr:uid="{00000000-0005-0000-0000-0000FD350000}"/>
    <cellStyle name="Normal 482" xfId="5304" xr:uid="{00000000-0005-0000-0000-0000FE350000}"/>
    <cellStyle name="Normal 483" xfId="5305" xr:uid="{00000000-0005-0000-0000-0000FF350000}"/>
    <cellStyle name="Normal 484" xfId="5306" xr:uid="{00000000-0005-0000-0000-000000360000}"/>
    <cellStyle name="Normal 485" xfId="5483" xr:uid="{00000000-0005-0000-0000-000001360000}"/>
    <cellStyle name="Normal 485 2" xfId="14252" xr:uid="{00000000-0005-0000-0000-000002360000}"/>
    <cellStyle name="Normal 486" xfId="8173" xr:uid="{00000000-0005-0000-0000-000003360000}"/>
    <cellStyle name="Normal 487" xfId="14253" xr:uid="{00000000-0005-0000-0000-000004360000}"/>
    <cellStyle name="Normal 488" xfId="14254" xr:uid="{00000000-0005-0000-0000-000005360000}"/>
    <cellStyle name="Normal 489" xfId="14255" xr:uid="{00000000-0005-0000-0000-000006360000}"/>
    <cellStyle name="Normal 49" xfId="5307" xr:uid="{00000000-0005-0000-0000-000007360000}"/>
    <cellStyle name="Normal 49 2" xfId="14256" xr:uid="{00000000-0005-0000-0000-000008360000}"/>
    <cellStyle name="Normal 49 2 2" xfId="14257" xr:uid="{00000000-0005-0000-0000-000009360000}"/>
    <cellStyle name="Normal 49 2 2 2" xfId="14258" xr:uid="{00000000-0005-0000-0000-00000A360000}"/>
    <cellStyle name="Normal 49 2 2 2 2" xfId="14259" xr:uid="{00000000-0005-0000-0000-00000B360000}"/>
    <cellStyle name="Normal 49 2 2 2 2 2" xfId="14260" xr:uid="{00000000-0005-0000-0000-00000C360000}"/>
    <cellStyle name="Normal 49 2 2 2 2 2 2" xfId="14261" xr:uid="{00000000-0005-0000-0000-00000D360000}"/>
    <cellStyle name="Normal 49 2 2 2 2 3" xfId="14262" xr:uid="{00000000-0005-0000-0000-00000E360000}"/>
    <cellStyle name="Normal 49 2 2 2 3" xfId="14263" xr:uid="{00000000-0005-0000-0000-00000F360000}"/>
    <cellStyle name="Normal 49 2 2 2 3 2" xfId="14264" xr:uid="{00000000-0005-0000-0000-000010360000}"/>
    <cellStyle name="Normal 49 2 2 2 4" xfId="14265" xr:uid="{00000000-0005-0000-0000-000011360000}"/>
    <cellStyle name="Normal 49 2 2 3" xfId="14266" xr:uid="{00000000-0005-0000-0000-000012360000}"/>
    <cellStyle name="Normal 49 2 2 3 2" xfId="14267" xr:uid="{00000000-0005-0000-0000-000013360000}"/>
    <cellStyle name="Normal 49 2 2 3 2 2" xfId="14268" xr:uid="{00000000-0005-0000-0000-000014360000}"/>
    <cellStyle name="Normal 49 2 2 3 2 2 2" xfId="14269" xr:uid="{00000000-0005-0000-0000-000015360000}"/>
    <cellStyle name="Normal 49 2 2 3 2 3" xfId="14270" xr:uid="{00000000-0005-0000-0000-000016360000}"/>
    <cellStyle name="Normal 49 2 2 3 3" xfId="14271" xr:uid="{00000000-0005-0000-0000-000017360000}"/>
    <cellStyle name="Normal 49 2 2 3 3 2" xfId="14272" xr:uid="{00000000-0005-0000-0000-000018360000}"/>
    <cellStyle name="Normal 49 2 2 3 4" xfId="14273" xr:uid="{00000000-0005-0000-0000-000019360000}"/>
    <cellStyle name="Normal 49 2 2 4" xfId="14274" xr:uid="{00000000-0005-0000-0000-00001A360000}"/>
    <cellStyle name="Normal 49 2 2 4 2" xfId="14275" xr:uid="{00000000-0005-0000-0000-00001B360000}"/>
    <cellStyle name="Normal 49 2 2 4 2 2" xfId="14276" xr:uid="{00000000-0005-0000-0000-00001C360000}"/>
    <cellStyle name="Normal 49 2 2 4 3" xfId="14277" xr:uid="{00000000-0005-0000-0000-00001D360000}"/>
    <cellStyle name="Normal 49 2 2 5" xfId="14278" xr:uid="{00000000-0005-0000-0000-00001E360000}"/>
    <cellStyle name="Normal 49 2 2 5 2" xfId="14279" xr:uid="{00000000-0005-0000-0000-00001F360000}"/>
    <cellStyle name="Normal 49 2 2 6" xfId="14280" xr:uid="{00000000-0005-0000-0000-000020360000}"/>
    <cellStyle name="Normal 49 2 3" xfId="14281" xr:uid="{00000000-0005-0000-0000-000021360000}"/>
    <cellStyle name="Normal 49 2 3 2" xfId="14282" xr:uid="{00000000-0005-0000-0000-000022360000}"/>
    <cellStyle name="Normal 49 2 3 2 2" xfId="14283" xr:uid="{00000000-0005-0000-0000-000023360000}"/>
    <cellStyle name="Normal 49 2 3 2 2 2" xfId="14284" xr:uid="{00000000-0005-0000-0000-000024360000}"/>
    <cellStyle name="Normal 49 2 3 2 3" xfId="14285" xr:uid="{00000000-0005-0000-0000-000025360000}"/>
    <cellStyle name="Normal 49 2 3 3" xfId="14286" xr:uid="{00000000-0005-0000-0000-000026360000}"/>
    <cellStyle name="Normal 49 2 3 3 2" xfId="14287" xr:uid="{00000000-0005-0000-0000-000027360000}"/>
    <cellStyle name="Normal 49 2 3 4" xfId="14288" xr:uid="{00000000-0005-0000-0000-000028360000}"/>
    <cellStyle name="Normal 49 2 4" xfId="14289" xr:uid="{00000000-0005-0000-0000-000029360000}"/>
    <cellStyle name="Normal 49 2 4 2" xfId="14290" xr:uid="{00000000-0005-0000-0000-00002A360000}"/>
    <cellStyle name="Normal 49 2 4 2 2" xfId="14291" xr:uid="{00000000-0005-0000-0000-00002B360000}"/>
    <cellStyle name="Normal 49 2 4 2 2 2" xfId="14292" xr:uid="{00000000-0005-0000-0000-00002C360000}"/>
    <cellStyle name="Normal 49 2 4 2 3" xfId="14293" xr:uid="{00000000-0005-0000-0000-00002D360000}"/>
    <cellStyle name="Normal 49 2 4 3" xfId="14294" xr:uid="{00000000-0005-0000-0000-00002E360000}"/>
    <cellStyle name="Normal 49 2 4 3 2" xfId="14295" xr:uid="{00000000-0005-0000-0000-00002F360000}"/>
    <cellStyle name="Normal 49 2 4 4" xfId="14296" xr:uid="{00000000-0005-0000-0000-000030360000}"/>
    <cellStyle name="Normal 49 2 5" xfId="14297" xr:uid="{00000000-0005-0000-0000-000031360000}"/>
    <cellStyle name="Normal 49 2 5 2" xfId="14298" xr:uid="{00000000-0005-0000-0000-000032360000}"/>
    <cellStyle name="Normal 49 2 5 2 2" xfId="14299" xr:uid="{00000000-0005-0000-0000-000033360000}"/>
    <cellStyle name="Normal 49 2 5 3" xfId="14300" xr:uid="{00000000-0005-0000-0000-000034360000}"/>
    <cellStyle name="Normal 49 2 6" xfId="14301" xr:uid="{00000000-0005-0000-0000-000035360000}"/>
    <cellStyle name="Normal 49 2 6 2" xfId="14302" xr:uid="{00000000-0005-0000-0000-000036360000}"/>
    <cellStyle name="Normal 49 3" xfId="14303" xr:uid="{00000000-0005-0000-0000-000037360000}"/>
    <cellStyle name="Normal 490" xfId="14304" xr:uid="{00000000-0005-0000-0000-000038360000}"/>
    <cellStyle name="Normal 491" xfId="14305" xr:uid="{00000000-0005-0000-0000-000039360000}"/>
    <cellStyle name="Normal 492" xfId="14306" xr:uid="{00000000-0005-0000-0000-00003A360000}"/>
    <cellStyle name="Normal 493" xfId="14307" xr:uid="{00000000-0005-0000-0000-00003B360000}"/>
    <cellStyle name="Normal 494" xfId="14308" xr:uid="{00000000-0005-0000-0000-00003C360000}"/>
    <cellStyle name="Normal 495" xfId="14309" xr:uid="{00000000-0005-0000-0000-00003D360000}"/>
    <cellStyle name="Normal 496" xfId="14310" xr:uid="{00000000-0005-0000-0000-00003E360000}"/>
    <cellStyle name="Normal 497" xfId="14311" xr:uid="{00000000-0005-0000-0000-00003F360000}"/>
    <cellStyle name="Normal 498" xfId="14312" xr:uid="{00000000-0005-0000-0000-000040360000}"/>
    <cellStyle name="Normal 499" xfId="14313" xr:uid="{00000000-0005-0000-0000-000041360000}"/>
    <cellStyle name="Normal 5" xfId="2430" xr:uid="{00000000-0005-0000-0000-000042360000}"/>
    <cellStyle name="Normal 5 10" xfId="14314" xr:uid="{00000000-0005-0000-0000-000043360000}"/>
    <cellStyle name="Normal 5 10 2" xfId="14315" xr:uid="{00000000-0005-0000-0000-000044360000}"/>
    <cellStyle name="Normal 5 10 2 2" xfId="14316" xr:uid="{00000000-0005-0000-0000-000045360000}"/>
    <cellStyle name="Normal 5 10 3" xfId="14317" xr:uid="{00000000-0005-0000-0000-000046360000}"/>
    <cellStyle name="Normal 5 11" xfId="14318" xr:uid="{00000000-0005-0000-0000-000047360000}"/>
    <cellStyle name="Normal 5 11 2" xfId="14319" xr:uid="{00000000-0005-0000-0000-000048360000}"/>
    <cellStyle name="Normal 5 12" xfId="14320" xr:uid="{00000000-0005-0000-0000-000049360000}"/>
    <cellStyle name="Normal 5 13" xfId="14321" xr:uid="{00000000-0005-0000-0000-00004A360000}"/>
    <cellStyle name="Normal 5 14" xfId="14322" xr:uid="{00000000-0005-0000-0000-00004B360000}"/>
    <cellStyle name="Normal 5 15" xfId="14323" xr:uid="{00000000-0005-0000-0000-00004C360000}"/>
    <cellStyle name="Normal 5 16" xfId="14324" xr:uid="{00000000-0005-0000-0000-00004D360000}"/>
    <cellStyle name="Normal 5 17" xfId="14325" xr:uid="{00000000-0005-0000-0000-00004E360000}"/>
    <cellStyle name="Normal 5 18" xfId="14326" xr:uid="{00000000-0005-0000-0000-00004F360000}"/>
    <cellStyle name="Normal 5 19" xfId="14327" xr:uid="{00000000-0005-0000-0000-000050360000}"/>
    <cellStyle name="Normal 5 2" xfId="5308" xr:uid="{00000000-0005-0000-0000-000051360000}"/>
    <cellStyle name="Normal 5 2 2" xfId="5309" xr:uid="{00000000-0005-0000-0000-000052360000}"/>
    <cellStyle name="Normal 5 2 2 2" xfId="8086" xr:uid="{00000000-0005-0000-0000-000053360000}"/>
    <cellStyle name="Normal 5 20" xfId="14328" xr:uid="{00000000-0005-0000-0000-000054360000}"/>
    <cellStyle name="Normal 5 21" xfId="14329" xr:uid="{00000000-0005-0000-0000-000055360000}"/>
    <cellStyle name="Normal 5 22" xfId="14330" xr:uid="{00000000-0005-0000-0000-000056360000}"/>
    <cellStyle name="Normal 5 23" xfId="14331" xr:uid="{00000000-0005-0000-0000-000057360000}"/>
    <cellStyle name="Normal 5 24" xfId="14332" xr:uid="{00000000-0005-0000-0000-000058360000}"/>
    <cellStyle name="Normal 5 25" xfId="14333" xr:uid="{00000000-0005-0000-0000-000059360000}"/>
    <cellStyle name="Normal 5 26" xfId="14334" xr:uid="{00000000-0005-0000-0000-00005A360000}"/>
    <cellStyle name="Normal 5 27" xfId="14335" xr:uid="{00000000-0005-0000-0000-00005B360000}"/>
    <cellStyle name="Normal 5 28" xfId="14336" xr:uid="{00000000-0005-0000-0000-00005C360000}"/>
    <cellStyle name="Normal 5 29" xfId="14337" xr:uid="{00000000-0005-0000-0000-00005D360000}"/>
    <cellStyle name="Normal 5 3" xfId="5310" xr:uid="{00000000-0005-0000-0000-00005E360000}"/>
    <cellStyle name="Normal 5 3 2" xfId="14338" xr:uid="{00000000-0005-0000-0000-00005F360000}"/>
    <cellStyle name="Normal 5 3 2 2" xfId="14339" xr:uid="{00000000-0005-0000-0000-000060360000}"/>
    <cellStyle name="Normal 5 3 2 2 2" xfId="14340" xr:uid="{00000000-0005-0000-0000-000061360000}"/>
    <cellStyle name="Normal 5 3 2 2 2 2" xfId="14341" xr:uid="{00000000-0005-0000-0000-000062360000}"/>
    <cellStyle name="Normal 5 3 2 2 2 2 2" xfId="14342" xr:uid="{00000000-0005-0000-0000-000063360000}"/>
    <cellStyle name="Normal 5 3 2 2 2 2 2 2" xfId="14343" xr:uid="{00000000-0005-0000-0000-000064360000}"/>
    <cellStyle name="Normal 5 3 2 2 2 2 2 2 2" xfId="14344" xr:uid="{00000000-0005-0000-0000-000065360000}"/>
    <cellStyle name="Normal 5 3 2 2 2 2 2 3" xfId="14345" xr:uid="{00000000-0005-0000-0000-000066360000}"/>
    <cellStyle name="Normal 5 3 2 2 2 2 3" xfId="14346" xr:uid="{00000000-0005-0000-0000-000067360000}"/>
    <cellStyle name="Normal 5 3 2 2 2 2 3 2" xfId="14347" xr:uid="{00000000-0005-0000-0000-000068360000}"/>
    <cellStyle name="Normal 5 3 2 2 2 2 4" xfId="14348" xr:uid="{00000000-0005-0000-0000-000069360000}"/>
    <cellStyle name="Normal 5 3 2 2 2 3" xfId="14349" xr:uid="{00000000-0005-0000-0000-00006A360000}"/>
    <cellStyle name="Normal 5 3 2 2 2 3 2" xfId="14350" xr:uid="{00000000-0005-0000-0000-00006B360000}"/>
    <cellStyle name="Normal 5 3 2 2 2 3 2 2" xfId="14351" xr:uid="{00000000-0005-0000-0000-00006C360000}"/>
    <cellStyle name="Normal 5 3 2 2 2 3 2 2 2" xfId="14352" xr:uid="{00000000-0005-0000-0000-00006D360000}"/>
    <cellStyle name="Normal 5 3 2 2 2 3 2 3" xfId="14353" xr:uid="{00000000-0005-0000-0000-00006E360000}"/>
    <cellStyle name="Normal 5 3 2 2 2 3 3" xfId="14354" xr:uid="{00000000-0005-0000-0000-00006F360000}"/>
    <cellStyle name="Normal 5 3 2 2 2 3 3 2" xfId="14355" xr:uid="{00000000-0005-0000-0000-000070360000}"/>
    <cellStyle name="Normal 5 3 2 2 2 3 4" xfId="14356" xr:uid="{00000000-0005-0000-0000-000071360000}"/>
    <cellStyle name="Normal 5 3 2 2 2 4" xfId="14357" xr:uid="{00000000-0005-0000-0000-000072360000}"/>
    <cellStyle name="Normal 5 3 2 2 2 4 2" xfId="14358" xr:uid="{00000000-0005-0000-0000-000073360000}"/>
    <cellStyle name="Normal 5 3 2 2 2 4 2 2" xfId="14359" xr:uid="{00000000-0005-0000-0000-000074360000}"/>
    <cellStyle name="Normal 5 3 2 2 2 4 3" xfId="14360" xr:uid="{00000000-0005-0000-0000-000075360000}"/>
    <cellStyle name="Normal 5 3 2 2 2 5" xfId="14361" xr:uid="{00000000-0005-0000-0000-000076360000}"/>
    <cellStyle name="Normal 5 3 2 2 2 5 2" xfId="14362" xr:uid="{00000000-0005-0000-0000-000077360000}"/>
    <cellStyle name="Normal 5 3 2 2 2 6" xfId="14363" xr:uid="{00000000-0005-0000-0000-000078360000}"/>
    <cellStyle name="Normal 5 3 2 2 3" xfId="14364" xr:uid="{00000000-0005-0000-0000-000079360000}"/>
    <cellStyle name="Normal 5 3 2 2 3 2" xfId="14365" xr:uid="{00000000-0005-0000-0000-00007A360000}"/>
    <cellStyle name="Normal 5 3 2 2 3 2 2" xfId="14366" xr:uid="{00000000-0005-0000-0000-00007B360000}"/>
    <cellStyle name="Normal 5 3 2 2 3 2 2 2" xfId="14367" xr:uid="{00000000-0005-0000-0000-00007C360000}"/>
    <cellStyle name="Normal 5 3 2 2 3 2 3" xfId="14368" xr:uid="{00000000-0005-0000-0000-00007D360000}"/>
    <cellStyle name="Normal 5 3 2 2 3 3" xfId="14369" xr:uid="{00000000-0005-0000-0000-00007E360000}"/>
    <cellStyle name="Normal 5 3 2 2 3 3 2" xfId="14370" xr:uid="{00000000-0005-0000-0000-00007F360000}"/>
    <cellStyle name="Normal 5 3 2 2 3 4" xfId="14371" xr:uid="{00000000-0005-0000-0000-000080360000}"/>
    <cellStyle name="Normal 5 3 2 2 4" xfId="14372" xr:uid="{00000000-0005-0000-0000-000081360000}"/>
    <cellStyle name="Normal 5 3 2 2 4 2" xfId="14373" xr:uid="{00000000-0005-0000-0000-000082360000}"/>
    <cellStyle name="Normal 5 3 2 2 4 2 2" xfId="14374" xr:uid="{00000000-0005-0000-0000-000083360000}"/>
    <cellStyle name="Normal 5 3 2 2 4 2 2 2" xfId="14375" xr:uid="{00000000-0005-0000-0000-000084360000}"/>
    <cellStyle name="Normal 5 3 2 2 4 2 3" xfId="14376" xr:uid="{00000000-0005-0000-0000-000085360000}"/>
    <cellStyle name="Normal 5 3 2 2 4 3" xfId="14377" xr:uid="{00000000-0005-0000-0000-000086360000}"/>
    <cellStyle name="Normal 5 3 2 2 4 3 2" xfId="14378" xr:uid="{00000000-0005-0000-0000-000087360000}"/>
    <cellStyle name="Normal 5 3 2 2 4 4" xfId="14379" xr:uid="{00000000-0005-0000-0000-000088360000}"/>
    <cellStyle name="Normal 5 3 2 2 5" xfId="14380" xr:uid="{00000000-0005-0000-0000-000089360000}"/>
    <cellStyle name="Normal 5 3 2 2 5 2" xfId="14381" xr:uid="{00000000-0005-0000-0000-00008A360000}"/>
    <cellStyle name="Normal 5 3 2 2 5 2 2" xfId="14382" xr:uid="{00000000-0005-0000-0000-00008B360000}"/>
    <cellStyle name="Normal 5 3 2 2 5 3" xfId="14383" xr:uid="{00000000-0005-0000-0000-00008C360000}"/>
    <cellStyle name="Normal 5 3 2 2 6" xfId="14384" xr:uid="{00000000-0005-0000-0000-00008D360000}"/>
    <cellStyle name="Normal 5 3 2 2 6 2" xfId="14385" xr:uid="{00000000-0005-0000-0000-00008E360000}"/>
    <cellStyle name="Normal 5 3 2 2 7" xfId="14386" xr:uid="{00000000-0005-0000-0000-00008F360000}"/>
    <cellStyle name="Normal 5 3 3" xfId="14387" xr:uid="{00000000-0005-0000-0000-000090360000}"/>
    <cellStyle name="Normal 5 3 3 2" xfId="14388" xr:uid="{00000000-0005-0000-0000-000091360000}"/>
    <cellStyle name="Normal 5 3 3 2 2" xfId="14389" xr:uid="{00000000-0005-0000-0000-000092360000}"/>
    <cellStyle name="Normal 5 3 3 2 2 2" xfId="14390" xr:uid="{00000000-0005-0000-0000-000093360000}"/>
    <cellStyle name="Normal 5 3 3 2 2 2 2" xfId="14391" xr:uid="{00000000-0005-0000-0000-000094360000}"/>
    <cellStyle name="Normal 5 3 3 2 2 2 2 2" xfId="14392" xr:uid="{00000000-0005-0000-0000-000095360000}"/>
    <cellStyle name="Normal 5 3 3 2 2 2 3" xfId="14393" xr:uid="{00000000-0005-0000-0000-000096360000}"/>
    <cellStyle name="Normal 5 3 3 2 2 3" xfId="14394" xr:uid="{00000000-0005-0000-0000-000097360000}"/>
    <cellStyle name="Normal 5 3 3 2 2 3 2" xfId="14395" xr:uid="{00000000-0005-0000-0000-000098360000}"/>
    <cellStyle name="Normal 5 3 3 2 2 4" xfId="14396" xr:uid="{00000000-0005-0000-0000-000099360000}"/>
    <cellStyle name="Normal 5 3 3 2 3" xfId="14397" xr:uid="{00000000-0005-0000-0000-00009A360000}"/>
    <cellStyle name="Normal 5 3 3 2 3 2" xfId="14398" xr:uid="{00000000-0005-0000-0000-00009B360000}"/>
    <cellStyle name="Normal 5 3 3 2 3 2 2" xfId="14399" xr:uid="{00000000-0005-0000-0000-00009C360000}"/>
    <cellStyle name="Normal 5 3 3 2 3 2 2 2" xfId="14400" xr:uid="{00000000-0005-0000-0000-00009D360000}"/>
    <cellStyle name="Normal 5 3 3 2 3 2 3" xfId="14401" xr:uid="{00000000-0005-0000-0000-00009E360000}"/>
    <cellStyle name="Normal 5 3 3 2 3 3" xfId="14402" xr:uid="{00000000-0005-0000-0000-00009F360000}"/>
    <cellStyle name="Normal 5 3 3 2 3 3 2" xfId="14403" xr:uid="{00000000-0005-0000-0000-0000A0360000}"/>
    <cellStyle name="Normal 5 3 3 2 3 4" xfId="14404" xr:uid="{00000000-0005-0000-0000-0000A1360000}"/>
    <cellStyle name="Normal 5 3 3 2 4" xfId="14405" xr:uid="{00000000-0005-0000-0000-0000A2360000}"/>
    <cellStyle name="Normal 5 3 3 2 4 2" xfId="14406" xr:uid="{00000000-0005-0000-0000-0000A3360000}"/>
    <cellStyle name="Normal 5 3 3 2 4 2 2" xfId="14407" xr:uid="{00000000-0005-0000-0000-0000A4360000}"/>
    <cellStyle name="Normal 5 3 3 2 4 3" xfId="14408" xr:uid="{00000000-0005-0000-0000-0000A5360000}"/>
    <cellStyle name="Normal 5 3 3 2 5" xfId="14409" xr:uid="{00000000-0005-0000-0000-0000A6360000}"/>
    <cellStyle name="Normal 5 3 3 2 5 2" xfId="14410" xr:uid="{00000000-0005-0000-0000-0000A7360000}"/>
    <cellStyle name="Normal 5 3 3 2 6" xfId="14411" xr:uid="{00000000-0005-0000-0000-0000A8360000}"/>
    <cellStyle name="Normal 5 3 3 3" xfId="14412" xr:uid="{00000000-0005-0000-0000-0000A9360000}"/>
    <cellStyle name="Normal 5 3 3 3 2" xfId="14413" xr:uid="{00000000-0005-0000-0000-0000AA360000}"/>
    <cellStyle name="Normal 5 3 3 3 2 2" xfId="14414" xr:uid="{00000000-0005-0000-0000-0000AB360000}"/>
    <cellStyle name="Normal 5 3 3 3 2 2 2" xfId="14415" xr:uid="{00000000-0005-0000-0000-0000AC360000}"/>
    <cellStyle name="Normal 5 3 3 3 2 3" xfId="14416" xr:uid="{00000000-0005-0000-0000-0000AD360000}"/>
    <cellStyle name="Normal 5 3 3 3 3" xfId="14417" xr:uid="{00000000-0005-0000-0000-0000AE360000}"/>
    <cellStyle name="Normal 5 3 3 3 3 2" xfId="14418" xr:uid="{00000000-0005-0000-0000-0000AF360000}"/>
    <cellStyle name="Normal 5 3 3 3 4" xfId="14419" xr:uid="{00000000-0005-0000-0000-0000B0360000}"/>
    <cellStyle name="Normal 5 3 3 4" xfId="14420" xr:uid="{00000000-0005-0000-0000-0000B1360000}"/>
    <cellStyle name="Normal 5 3 3 4 2" xfId="14421" xr:uid="{00000000-0005-0000-0000-0000B2360000}"/>
    <cellStyle name="Normal 5 3 3 4 2 2" xfId="14422" xr:uid="{00000000-0005-0000-0000-0000B3360000}"/>
    <cellStyle name="Normal 5 3 3 4 2 2 2" xfId="14423" xr:uid="{00000000-0005-0000-0000-0000B4360000}"/>
    <cellStyle name="Normal 5 3 3 4 2 3" xfId="14424" xr:uid="{00000000-0005-0000-0000-0000B5360000}"/>
    <cellStyle name="Normal 5 3 3 4 3" xfId="14425" xr:uid="{00000000-0005-0000-0000-0000B6360000}"/>
    <cellStyle name="Normal 5 3 3 4 3 2" xfId="14426" xr:uid="{00000000-0005-0000-0000-0000B7360000}"/>
    <cellStyle name="Normal 5 3 3 4 4" xfId="14427" xr:uid="{00000000-0005-0000-0000-0000B8360000}"/>
    <cellStyle name="Normal 5 3 3 5" xfId="14428" xr:uid="{00000000-0005-0000-0000-0000B9360000}"/>
    <cellStyle name="Normal 5 3 3 5 2" xfId="14429" xr:uid="{00000000-0005-0000-0000-0000BA360000}"/>
    <cellStyle name="Normal 5 3 3 5 2 2" xfId="14430" xr:uid="{00000000-0005-0000-0000-0000BB360000}"/>
    <cellStyle name="Normal 5 3 3 5 3" xfId="14431" xr:uid="{00000000-0005-0000-0000-0000BC360000}"/>
    <cellStyle name="Normal 5 3 3 6" xfId="14432" xr:uid="{00000000-0005-0000-0000-0000BD360000}"/>
    <cellStyle name="Normal 5 3 3 6 2" xfId="14433" xr:uid="{00000000-0005-0000-0000-0000BE360000}"/>
    <cellStyle name="Normal 5 3 3 7" xfId="14434" xr:uid="{00000000-0005-0000-0000-0000BF360000}"/>
    <cellStyle name="Normal 5 3 4" xfId="14435" xr:uid="{00000000-0005-0000-0000-0000C0360000}"/>
    <cellStyle name="Normal 5 3 4 2" xfId="14436" xr:uid="{00000000-0005-0000-0000-0000C1360000}"/>
    <cellStyle name="Normal 5 3 4 2 2" xfId="14437" xr:uid="{00000000-0005-0000-0000-0000C2360000}"/>
    <cellStyle name="Normal 5 3 4 2 2 2" xfId="14438" xr:uid="{00000000-0005-0000-0000-0000C3360000}"/>
    <cellStyle name="Normal 5 3 4 2 2 2 2" xfId="14439" xr:uid="{00000000-0005-0000-0000-0000C4360000}"/>
    <cellStyle name="Normal 5 3 4 2 2 3" xfId="14440" xr:uid="{00000000-0005-0000-0000-0000C5360000}"/>
    <cellStyle name="Normal 5 3 4 2 3" xfId="14441" xr:uid="{00000000-0005-0000-0000-0000C6360000}"/>
    <cellStyle name="Normal 5 3 4 2 3 2" xfId="14442" xr:uid="{00000000-0005-0000-0000-0000C7360000}"/>
    <cellStyle name="Normal 5 3 4 2 4" xfId="14443" xr:uid="{00000000-0005-0000-0000-0000C8360000}"/>
    <cellStyle name="Normal 5 3 4 3" xfId="14444" xr:uid="{00000000-0005-0000-0000-0000C9360000}"/>
    <cellStyle name="Normal 5 3 4 3 2" xfId="14445" xr:uid="{00000000-0005-0000-0000-0000CA360000}"/>
    <cellStyle name="Normal 5 3 4 3 2 2" xfId="14446" xr:uid="{00000000-0005-0000-0000-0000CB360000}"/>
    <cellStyle name="Normal 5 3 4 3 2 2 2" xfId="14447" xr:uid="{00000000-0005-0000-0000-0000CC360000}"/>
    <cellStyle name="Normal 5 3 4 3 2 3" xfId="14448" xr:uid="{00000000-0005-0000-0000-0000CD360000}"/>
    <cellStyle name="Normal 5 3 4 3 3" xfId="14449" xr:uid="{00000000-0005-0000-0000-0000CE360000}"/>
    <cellStyle name="Normal 5 3 4 3 3 2" xfId="14450" xr:uid="{00000000-0005-0000-0000-0000CF360000}"/>
    <cellStyle name="Normal 5 3 4 3 4" xfId="14451" xr:uid="{00000000-0005-0000-0000-0000D0360000}"/>
    <cellStyle name="Normal 5 3 4 4" xfId="14452" xr:uid="{00000000-0005-0000-0000-0000D1360000}"/>
    <cellStyle name="Normal 5 3 4 4 2" xfId="14453" xr:uid="{00000000-0005-0000-0000-0000D2360000}"/>
    <cellStyle name="Normal 5 3 4 4 2 2" xfId="14454" xr:uid="{00000000-0005-0000-0000-0000D3360000}"/>
    <cellStyle name="Normal 5 3 4 4 3" xfId="14455" xr:uid="{00000000-0005-0000-0000-0000D4360000}"/>
    <cellStyle name="Normal 5 3 4 5" xfId="14456" xr:uid="{00000000-0005-0000-0000-0000D5360000}"/>
    <cellStyle name="Normal 5 3 4 5 2" xfId="14457" xr:uid="{00000000-0005-0000-0000-0000D6360000}"/>
    <cellStyle name="Normal 5 3 4 6" xfId="14458" xr:uid="{00000000-0005-0000-0000-0000D7360000}"/>
    <cellStyle name="Normal 5 3 5" xfId="14459" xr:uid="{00000000-0005-0000-0000-0000D8360000}"/>
    <cellStyle name="Normal 5 3 5 2" xfId="14460" xr:uid="{00000000-0005-0000-0000-0000D9360000}"/>
    <cellStyle name="Normal 5 3 5 2 2" xfId="14461" xr:uid="{00000000-0005-0000-0000-0000DA360000}"/>
    <cellStyle name="Normal 5 3 5 2 2 2" xfId="14462" xr:uid="{00000000-0005-0000-0000-0000DB360000}"/>
    <cellStyle name="Normal 5 3 5 2 3" xfId="14463" xr:uid="{00000000-0005-0000-0000-0000DC360000}"/>
    <cellStyle name="Normal 5 3 5 3" xfId="14464" xr:uid="{00000000-0005-0000-0000-0000DD360000}"/>
    <cellStyle name="Normal 5 3 5 3 2" xfId="14465" xr:uid="{00000000-0005-0000-0000-0000DE360000}"/>
    <cellStyle name="Normal 5 3 5 4" xfId="14466" xr:uid="{00000000-0005-0000-0000-0000DF360000}"/>
    <cellStyle name="Normal 5 3 6" xfId="14467" xr:uid="{00000000-0005-0000-0000-0000E0360000}"/>
    <cellStyle name="Normal 5 3 6 2" xfId="14468" xr:uid="{00000000-0005-0000-0000-0000E1360000}"/>
    <cellStyle name="Normal 5 3 6 2 2" xfId="14469" xr:uid="{00000000-0005-0000-0000-0000E2360000}"/>
    <cellStyle name="Normal 5 3 6 2 2 2" xfId="14470" xr:uid="{00000000-0005-0000-0000-0000E3360000}"/>
    <cellStyle name="Normal 5 3 6 2 3" xfId="14471" xr:uid="{00000000-0005-0000-0000-0000E4360000}"/>
    <cellStyle name="Normal 5 3 6 3" xfId="14472" xr:uid="{00000000-0005-0000-0000-0000E5360000}"/>
    <cellStyle name="Normal 5 3 6 3 2" xfId="14473" xr:uid="{00000000-0005-0000-0000-0000E6360000}"/>
    <cellStyle name="Normal 5 3 6 4" xfId="14474" xr:uid="{00000000-0005-0000-0000-0000E7360000}"/>
    <cellStyle name="Normal 5 3 7" xfId="14475" xr:uid="{00000000-0005-0000-0000-0000E8360000}"/>
    <cellStyle name="Normal 5 3 7 2" xfId="14476" xr:uid="{00000000-0005-0000-0000-0000E9360000}"/>
    <cellStyle name="Normal 5 3 7 2 2" xfId="14477" xr:uid="{00000000-0005-0000-0000-0000EA360000}"/>
    <cellStyle name="Normal 5 3 7 3" xfId="14478" xr:uid="{00000000-0005-0000-0000-0000EB360000}"/>
    <cellStyle name="Normal 5 3 8" xfId="14479" xr:uid="{00000000-0005-0000-0000-0000EC360000}"/>
    <cellStyle name="Normal 5 3 8 2" xfId="14480" xr:uid="{00000000-0005-0000-0000-0000ED360000}"/>
    <cellStyle name="Normal 5 30" xfId="14481" xr:uid="{00000000-0005-0000-0000-0000EE360000}"/>
    <cellStyle name="Normal 5 31" xfId="14482" xr:uid="{00000000-0005-0000-0000-0000EF360000}"/>
    <cellStyle name="Normal 5 32" xfId="14483" xr:uid="{00000000-0005-0000-0000-0000F0360000}"/>
    <cellStyle name="Normal 5 33" xfId="14484" xr:uid="{00000000-0005-0000-0000-0000F1360000}"/>
    <cellStyle name="Normal 5 34" xfId="14485" xr:uid="{00000000-0005-0000-0000-0000F2360000}"/>
    <cellStyle name="Normal 5 34 2" xfId="14486" xr:uid="{00000000-0005-0000-0000-0000F3360000}"/>
    <cellStyle name="Normal 5 34 2 2" xfId="14487" xr:uid="{00000000-0005-0000-0000-0000F4360000}"/>
    <cellStyle name="Normal 5 34 2 2 2" xfId="14488" xr:uid="{00000000-0005-0000-0000-0000F5360000}"/>
    <cellStyle name="Normal 5 34 2 2 2 2" xfId="14489" xr:uid="{00000000-0005-0000-0000-0000F6360000}"/>
    <cellStyle name="Normal 5 34 2 2 2 2 2" xfId="14490" xr:uid="{00000000-0005-0000-0000-0000F7360000}"/>
    <cellStyle name="Normal 5 34 2 2 2 3" xfId="14491" xr:uid="{00000000-0005-0000-0000-0000F8360000}"/>
    <cellStyle name="Normal 5 34 2 2 3" xfId="14492" xr:uid="{00000000-0005-0000-0000-0000F9360000}"/>
    <cellStyle name="Normal 5 34 2 2 3 2" xfId="14493" xr:uid="{00000000-0005-0000-0000-0000FA360000}"/>
    <cellStyle name="Normal 5 34 2 2 4" xfId="14494" xr:uid="{00000000-0005-0000-0000-0000FB360000}"/>
    <cellStyle name="Normal 5 34 2 3" xfId="14495" xr:uid="{00000000-0005-0000-0000-0000FC360000}"/>
    <cellStyle name="Normal 5 34 2 3 2" xfId="14496" xr:uid="{00000000-0005-0000-0000-0000FD360000}"/>
    <cellStyle name="Normal 5 34 2 3 2 2" xfId="14497" xr:uid="{00000000-0005-0000-0000-0000FE360000}"/>
    <cellStyle name="Normal 5 34 2 3 2 2 2" xfId="14498" xr:uid="{00000000-0005-0000-0000-0000FF360000}"/>
    <cellStyle name="Normal 5 34 2 3 2 3" xfId="14499" xr:uid="{00000000-0005-0000-0000-000000370000}"/>
    <cellStyle name="Normal 5 34 2 3 3" xfId="14500" xr:uid="{00000000-0005-0000-0000-000001370000}"/>
    <cellStyle name="Normal 5 34 2 3 3 2" xfId="14501" xr:uid="{00000000-0005-0000-0000-000002370000}"/>
    <cellStyle name="Normal 5 34 2 3 4" xfId="14502" xr:uid="{00000000-0005-0000-0000-000003370000}"/>
    <cellStyle name="Normal 5 34 2 4" xfId="14503" xr:uid="{00000000-0005-0000-0000-000004370000}"/>
    <cellStyle name="Normal 5 34 2 4 2" xfId="14504" xr:uid="{00000000-0005-0000-0000-000005370000}"/>
    <cellStyle name="Normal 5 34 2 4 2 2" xfId="14505" xr:uid="{00000000-0005-0000-0000-000006370000}"/>
    <cellStyle name="Normal 5 34 2 4 3" xfId="14506" xr:uid="{00000000-0005-0000-0000-000007370000}"/>
    <cellStyle name="Normal 5 34 2 5" xfId="14507" xr:uid="{00000000-0005-0000-0000-000008370000}"/>
    <cellStyle name="Normal 5 34 2 5 2" xfId="14508" xr:uid="{00000000-0005-0000-0000-000009370000}"/>
    <cellStyle name="Normal 5 34 2 6" xfId="14509" xr:uid="{00000000-0005-0000-0000-00000A370000}"/>
    <cellStyle name="Normal 5 34 3" xfId="14510" xr:uid="{00000000-0005-0000-0000-00000B370000}"/>
    <cellStyle name="Normal 5 34 3 2" xfId="14511" xr:uid="{00000000-0005-0000-0000-00000C370000}"/>
    <cellStyle name="Normal 5 34 3 2 2" xfId="14512" xr:uid="{00000000-0005-0000-0000-00000D370000}"/>
    <cellStyle name="Normal 5 34 3 2 2 2" xfId="14513" xr:uid="{00000000-0005-0000-0000-00000E370000}"/>
    <cellStyle name="Normal 5 34 3 2 3" xfId="14514" xr:uid="{00000000-0005-0000-0000-00000F370000}"/>
    <cellStyle name="Normal 5 34 3 3" xfId="14515" xr:uid="{00000000-0005-0000-0000-000010370000}"/>
    <cellStyle name="Normal 5 34 3 3 2" xfId="14516" xr:uid="{00000000-0005-0000-0000-000011370000}"/>
    <cellStyle name="Normal 5 34 3 4" xfId="14517" xr:uid="{00000000-0005-0000-0000-000012370000}"/>
    <cellStyle name="Normal 5 34 4" xfId="14518" xr:uid="{00000000-0005-0000-0000-000013370000}"/>
    <cellStyle name="Normal 5 34 4 2" xfId="14519" xr:uid="{00000000-0005-0000-0000-000014370000}"/>
    <cellStyle name="Normal 5 34 4 2 2" xfId="14520" xr:uid="{00000000-0005-0000-0000-000015370000}"/>
    <cellStyle name="Normal 5 34 4 2 2 2" xfId="14521" xr:uid="{00000000-0005-0000-0000-000016370000}"/>
    <cellStyle name="Normal 5 34 4 2 3" xfId="14522" xr:uid="{00000000-0005-0000-0000-000017370000}"/>
    <cellStyle name="Normal 5 34 4 3" xfId="14523" xr:uid="{00000000-0005-0000-0000-000018370000}"/>
    <cellStyle name="Normal 5 34 4 3 2" xfId="14524" xr:uid="{00000000-0005-0000-0000-000019370000}"/>
    <cellStyle name="Normal 5 34 4 4" xfId="14525" xr:uid="{00000000-0005-0000-0000-00001A370000}"/>
    <cellStyle name="Normal 5 34 5" xfId="14526" xr:uid="{00000000-0005-0000-0000-00001B370000}"/>
    <cellStyle name="Normal 5 34 5 2" xfId="14527" xr:uid="{00000000-0005-0000-0000-00001C370000}"/>
    <cellStyle name="Normal 5 34 5 2 2" xfId="14528" xr:uid="{00000000-0005-0000-0000-00001D370000}"/>
    <cellStyle name="Normal 5 34 5 3" xfId="14529" xr:uid="{00000000-0005-0000-0000-00001E370000}"/>
    <cellStyle name="Normal 5 34 6" xfId="14530" xr:uid="{00000000-0005-0000-0000-00001F370000}"/>
    <cellStyle name="Normal 5 34 6 2" xfId="14531" xr:uid="{00000000-0005-0000-0000-000020370000}"/>
    <cellStyle name="Normal 5 34 7" xfId="14532" xr:uid="{00000000-0005-0000-0000-000021370000}"/>
    <cellStyle name="Normal 5 35" xfId="14533" xr:uid="{00000000-0005-0000-0000-000022370000}"/>
    <cellStyle name="Normal 5 36" xfId="14534" xr:uid="{00000000-0005-0000-0000-000023370000}"/>
    <cellStyle name="Normal 5 37" xfId="14535" xr:uid="{00000000-0005-0000-0000-000024370000}"/>
    <cellStyle name="Normal 5 4" xfId="5311" xr:uid="{00000000-0005-0000-0000-000025370000}"/>
    <cellStyle name="Normal 5 4 2" xfId="7429" xr:uid="{00000000-0005-0000-0000-000026370000}"/>
    <cellStyle name="Normal 5 4 2 2" xfId="14536" xr:uid="{00000000-0005-0000-0000-000027370000}"/>
    <cellStyle name="Normal 5 4 2 2 2" xfId="14537" xr:uid="{00000000-0005-0000-0000-000028370000}"/>
    <cellStyle name="Normal 5 4 2 2 2 2" xfId="14538" xr:uid="{00000000-0005-0000-0000-000029370000}"/>
    <cellStyle name="Normal 5 4 2 2 2 2 2" xfId="14539" xr:uid="{00000000-0005-0000-0000-00002A370000}"/>
    <cellStyle name="Normal 5 4 2 2 2 2 2 2" xfId="14540" xr:uid="{00000000-0005-0000-0000-00002B370000}"/>
    <cellStyle name="Normal 5 4 2 2 2 2 2 2 2" xfId="14541" xr:uid="{00000000-0005-0000-0000-00002C370000}"/>
    <cellStyle name="Normal 5 4 2 2 2 2 2 3" xfId="14542" xr:uid="{00000000-0005-0000-0000-00002D370000}"/>
    <cellStyle name="Normal 5 4 2 2 2 2 3" xfId="14543" xr:uid="{00000000-0005-0000-0000-00002E370000}"/>
    <cellStyle name="Normal 5 4 2 2 2 2 3 2" xfId="14544" xr:uid="{00000000-0005-0000-0000-00002F370000}"/>
    <cellStyle name="Normal 5 4 2 2 2 2 4" xfId="14545" xr:uid="{00000000-0005-0000-0000-000030370000}"/>
    <cellStyle name="Normal 5 4 2 2 2 3" xfId="14546" xr:uid="{00000000-0005-0000-0000-000031370000}"/>
    <cellStyle name="Normal 5 4 2 2 2 3 2" xfId="14547" xr:uid="{00000000-0005-0000-0000-000032370000}"/>
    <cellStyle name="Normal 5 4 2 2 2 3 2 2" xfId="14548" xr:uid="{00000000-0005-0000-0000-000033370000}"/>
    <cellStyle name="Normal 5 4 2 2 2 3 2 2 2" xfId="14549" xr:uid="{00000000-0005-0000-0000-000034370000}"/>
    <cellStyle name="Normal 5 4 2 2 2 3 2 3" xfId="14550" xr:uid="{00000000-0005-0000-0000-000035370000}"/>
    <cellStyle name="Normal 5 4 2 2 2 3 3" xfId="14551" xr:uid="{00000000-0005-0000-0000-000036370000}"/>
    <cellStyle name="Normal 5 4 2 2 2 3 3 2" xfId="14552" xr:uid="{00000000-0005-0000-0000-000037370000}"/>
    <cellStyle name="Normal 5 4 2 2 2 3 4" xfId="14553" xr:uid="{00000000-0005-0000-0000-000038370000}"/>
    <cellStyle name="Normal 5 4 2 2 2 4" xfId="14554" xr:uid="{00000000-0005-0000-0000-000039370000}"/>
    <cellStyle name="Normal 5 4 2 2 2 4 2" xfId="14555" xr:uid="{00000000-0005-0000-0000-00003A370000}"/>
    <cellStyle name="Normal 5 4 2 2 2 4 2 2" xfId="14556" xr:uid="{00000000-0005-0000-0000-00003B370000}"/>
    <cellStyle name="Normal 5 4 2 2 2 4 3" xfId="14557" xr:uid="{00000000-0005-0000-0000-00003C370000}"/>
    <cellStyle name="Normal 5 4 2 2 2 5" xfId="14558" xr:uid="{00000000-0005-0000-0000-00003D370000}"/>
    <cellStyle name="Normal 5 4 2 2 2 5 2" xfId="14559" xr:uid="{00000000-0005-0000-0000-00003E370000}"/>
    <cellStyle name="Normal 5 4 2 2 2 6" xfId="14560" xr:uid="{00000000-0005-0000-0000-00003F370000}"/>
    <cellStyle name="Normal 5 4 2 2 3" xfId="14561" xr:uid="{00000000-0005-0000-0000-000040370000}"/>
    <cellStyle name="Normal 5 4 2 2 3 2" xfId="14562" xr:uid="{00000000-0005-0000-0000-000041370000}"/>
    <cellStyle name="Normal 5 4 2 2 3 2 2" xfId="14563" xr:uid="{00000000-0005-0000-0000-000042370000}"/>
    <cellStyle name="Normal 5 4 2 2 3 2 2 2" xfId="14564" xr:uid="{00000000-0005-0000-0000-000043370000}"/>
    <cellStyle name="Normal 5 4 2 2 3 2 3" xfId="14565" xr:uid="{00000000-0005-0000-0000-000044370000}"/>
    <cellStyle name="Normal 5 4 2 2 3 3" xfId="14566" xr:uid="{00000000-0005-0000-0000-000045370000}"/>
    <cellStyle name="Normal 5 4 2 2 3 3 2" xfId="14567" xr:uid="{00000000-0005-0000-0000-000046370000}"/>
    <cellStyle name="Normal 5 4 2 2 3 4" xfId="14568" xr:uid="{00000000-0005-0000-0000-000047370000}"/>
    <cellStyle name="Normal 5 4 2 2 4" xfId="14569" xr:uid="{00000000-0005-0000-0000-000048370000}"/>
    <cellStyle name="Normal 5 4 2 2 4 2" xfId="14570" xr:uid="{00000000-0005-0000-0000-000049370000}"/>
    <cellStyle name="Normal 5 4 2 2 4 2 2" xfId="14571" xr:uid="{00000000-0005-0000-0000-00004A370000}"/>
    <cellStyle name="Normal 5 4 2 2 4 2 2 2" xfId="14572" xr:uid="{00000000-0005-0000-0000-00004B370000}"/>
    <cellStyle name="Normal 5 4 2 2 4 2 3" xfId="14573" xr:uid="{00000000-0005-0000-0000-00004C370000}"/>
    <cellStyle name="Normal 5 4 2 2 4 3" xfId="14574" xr:uid="{00000000-0005-0000-0000-00004D370000}"/>
    <cellStyle name="Normal 5 4 2 2 4 3 2" xfId="14575" xr:uid="{00000000-0005-0000-0000-00004E370000}"/>
    <cellStyle name="Normal 5 4 2 2 4 4" xfId="14576" xr:uid="{00000000-0005-0000-0000-00004F370000}"/>
    <cellStyle name="Normal 5 4 2 2 5" xfId="14577" xr:uid="{00000000-0005-0000-0000-000050370000}"/>
    <cellStyle name="Normal 5 4 2 2 5 2" xfId="14578" xr:uid="{00000000-0005-0000-0000-000051370000}"/>
    <cellStyle name="Normal 5 4 2 2 5 2 2" xfId="14579" xr:uid="{00000000-0005-0000-0000-000052370000}"/>
    <cellStyle name="Normal 5 4 2 2 5 3" xfId="14580" xr:uid="{00000000-0005-0000-0000-000053370000}"/>
    <cellStyle name="Normal 5 4 2 2 6" xfId="14581" xr:uid="{00000000-0005-0000-0000-000054370000}"/>
    <cellStyle name="Normal 5 4 2 2 6 2" xfId="14582" xr:uid="{00000000-0005-0000-0000-000055370000}"/>
    <cellStyle name="Normal 5 4 2 2 7" xfId="14583" xr:uid="{00000000-0005-0000-0000-000056370000}"/>
    <cellStyle name="Normal 5 4 2 3" xfId="14584" xr:uid="{00000000-0005-0000-0000-000057370000}"/>
    <cellStyle name="Normal 5 4 3" xfId="7430" xr:uid="{00000000-0005-0000-0000-000058370000}"/>
    <cellStyle name="Normal 5 4 3 2" xfId="14585" xr:uid="{00000000-0005-0000-0000-000059370000}"/>
    <cellStyle name="Normal 5 4 3 2 2" xfId="14586" xr:uid="{00000000-0005-0000-0000-00005A370000}"/>
    <cellStyle name="Normal 5 4 3 2 2 2" xfId="14587" xr:uid="{00000000-0005-0000-0000-00005B370000}"/>
    <cellStyle name="Normal 5 4 3 2 2 2 2" xfId="14588" xr:uid="{00000000-0005-0000-0000-00005C370000}"/>
    <cellStyle name="Normal 5 4 3 2 2 2 2 2" xfId="14589" xr:uid="{00000000-0005-0000-0000-00005D370000}"/>
    <cellStyle name="Normal 5 4 3 2 2 2 3" xfId="14590" xr:uid="{00000000-0005-0000-0000-00005E370000}"/>
    <cellStyle name="Normal 5 4 3 2 2 3" xfId="14591" xr:uid="{00000000-0005-0000-0000-00005F370000}"/>
    <cellStyle name="Normal 5 4 3 2 2 3 2" xfId="14592" xr:uid="{00000000-0005-0000-0000-000060370000}"/>
    <cellStyle name="Normal 5 4 3 2 2 4" xfId="14593" xr:uid="{00000000-0005-0000-0000-000061370000}"/>
    <cellStyle name="Normal 5 4 3 2 3" xfId="14594" xr:uid="{00000000-0005-0000-0000-000062370000}"/>
    <cellStyle name="Normal 5 4 3 2 3 2" xfId="14595" xr:uid="{00000000-0005-0000-0000-000063370000}"/>
    <cellStyle name="Normal 5 4 3 2 3 2 2" xfId="14596" xr:uid="{00000000-0005-0000-0000-000064370000}"/>
    <cellStyle name="Normal 5 4 3 2 3 2 2 2" xfId="14597" xr:uid="{00000000-0005-0000-0000-000065370000}"/>
    <cellStyle name="Normal 5 4 3 2 3 2 3" xfId="14598" xr:uid="{00000000-0005-0000-0000-000066370000}"/>
    <cellStyle name="Normal 5 4 3 2 3 3" xfId="14599" xr:uid="{00000000-0005-0000-0000-000067370000}"/>
    <cellStyle name="Normal 5 4 3 2 3 3 2" xfId="14600" xr:uid="{00000000-0005-0000-0000-000068370000}"/>
    <cellStyle name="Normal 5 4 3 2 3 4" xfId="14601" xr:uid="{00000000-0005-0000-0000-000069370000}"/>
    <cellStyle name="Normal 5 4 3 2 4" xfId="14602" xr:uid="{00000000-0005-0000-0000-00006A370000}"/>
    <cellStyle name="Normal 5 4 3 2 4 2" xfId="14603" xr:uid="{00000000-0005-0000-0000-00006B370000}"/>
    <cellStyle name="Normal 5 4 3 2 4 2 2" xfId="14604" xr:uid="{00000000-0005-0000-0000-00006C370000}"/>
    <cellStyle name="Normal 5 4 3 2 4 3" xfId="14605" xr:uid="{00000000-0005-0000-0000-00006D370000}"/>
    <cellStyle name="Normal 5 4 3 2 5" xfId="14606" xr:uid="{00000000-0005-0000-0000-00006E370000}"/>
    <cellStyle name="Normal 5 4 3 2 5 2" xfId="14607" xr:uid="{00000000-0005-0000-0000-00006F370000}"/>
    <cellStyle name="Normal 5 4 3 2 6" xfId="14608" xr:uid="{00000000-0005-0000-0000-000070370000}"/>
    <cellStyle name="Normal 5 4 3 3" xfId="14609" xr:uid="{00000000-0005-0000-0000-000071370000}"/>
    <cellStyle name="Normal 5 4 3 3 2" xfId="14610" xr:uid="{00000000-0005-0000-0000-000072370000}"/>
    <cellStyle name="Normal 5 4 3 3 2 2" xfId="14611" xr:uid="{00000000-0005-0000-0000-000073370000}"/>
    <cellStyle name="Normal 5 4 3 3 2 2 2" xfId="14612" xr:uid="{00000000-0005-0000-0000-000074370000}"/>
    <cellStyle name="Normal 5 4 3 3 2 3" xfId="14613" xr:uid="{00000000-0005-0000-0000-000075370000}"/>
    <cellStyle name="Normal 5 4 3 3 3" xfId="14614" xr:uid="{00000000-0005-0000-0000-000076370000}"/>
    <cellStyle name="Normal 5 4 3 3 3 2" xfId="14615" xr:uid="{00000000-0005-0000-0000-000077370000}"/>
    <cellStyle name="Normal 5 4 3 3 4" xfId="14616" xr:uid="{00000000-0005-0000-0000-000078370000}"/>
    <cellStyle name="Normal 5 4 3 4" xfId="14617" xr:uid="{00000000-0005-0000-0000-000079370000}"/>
    <cellStyle name="Normal 5 4 3 4 2" xfId="14618" xr:uid="{00000000-0005-0000-0000-00007A370000}"/>
    <cellStyle name="Normal 5 4 3 4 2 2" xfId="14619" xr:uid="{00000000-0005-0000-0000-00007B370000}"/>
    <cellStyle name="Normal 5 4 3 4 2 2 2" xfId="14620" xr:uid="{00000000-0005-0000-0000-00007C370000}"/>
    <cellStyle name="Normal 5 4 3 4 2 3" xfId="14621" xr:uid="{00000000-0005-0000-0000-00007D370000}"/>
    <cellStyle name="Normal 5 4 3 4 3" xfId="14622" xr:uid="{00000000-0005-0000-0000-00007E370000}"/>
    <cellStyle name="Normal 5 4 3 4 3 2" xfId="14623" xr:uid="{00000000-0005-0000-0000-00007F370000}"/>
    <cellStyle name="Normal 5 4 3 4 4" xfId="14624" xr:uid="{00000000-0005-0000-0000-000080370000}"/>
    <cellStyle name="Normal 5 4 3 5" xfId="14625" xr:uid="{00000000-0005-0000-0000-000081370000}"/>
    <cellStyle name="Normal 5 4 3 5 2" xfId="14626" xr:uid="{00000000-0005-0000-0000-000082370000}"/>
    <cellStyle name="Normal 5 4 3 5 2 2" xfId="14627" xr:uid="{00000000-0005-0000-0000-000083370000}"/>
    <cellStyle name="Normal 5 4 3 5 3" xfId="14628" xr:uid="{00000000-0005-0000-0000-000084370000}"/>
    <cellStyle name="Normal 5 4 3 6" xfId="14629" xr:uid="{00000000-0005-0000-0000-000085370000}"/>
    <cellStyle name="Normal 5 4 3 6 2" xfId="14630" xr:uid="{00000000-0005-0000-0000-000086370000}"/>
    <cellStyle name="Normal 5 4 3 7" xfId="14631" xr:uid="{00000000-0005-0000-0000-000087370000}"/>
    <cellStyle name="Normal 5 4 4" xfId="7431" xr:uid="{00000000-0005-0000-0000-000088370000}"/>
    <cellStyle name="Normal 5 4 4 2" xfId="14632" xr:uid="{00000000-0005-0000-0000-000089370000}"/>
    <cellStyle name="Normal 5 4 4 2 2" xfId="14633" xr:uid="{00000000-0005-0000-0000-00008A370000}"/>
    <cellStyle name="Normal 5 4 4 2 2 2" xfId="14634" xr:uid="{00000000-0005-0000-0000-00008B370000}"/>
    <cellStyle name="Normal 5 4 4 2 2 2 2" xfId="14635" xr:uid="{00000000-0005-0000-0000-00008C370000}"/>
    <cellStyle name="Normal 5 4 4 2 2 3" xfId="14636" xr:uid="{00000000-0005-0000-0000-00008D370000}"/>
    <cellStyle name="Normal 5 4 4 2 3" xfId="14637" xr:uid="{00000000-0005-0000-0000-00008E370000}"/>
    <cellStyle name="Normal 5 4 4 2 3 2" xfId="14638" xr:uid="{00000000-0005-0000-0000-00008F370000}"/>
    <cellStyle name="Normal 5 4 4 2 4" xfId="14639" xr:uid="{00000000-0005-0000-0000-000090370000}"/>
    <cellStyle name="Normal 5 4 4 3" xfId="14640" xr:uid="{00000000-0005-0000-0000-000091370000}"/>
    <cellStyle name="Normal 5 4 4 3 2" xfId="14641" xr:uid="{00000000-0005-0000-0000-000092370000}"/>
    <cellStyle name="Normal 5 4 4 3 2 2" xfId="14642" xr:uid="{00000000-0005-0000-0000-000093370000}"/>
    <cellStyle name="Normal 5 4 4 3 2 2 2" xfId="14643" xr:uid="{00000000-0005-0000-0000-000094370000}"/>
    <cellStyle name="Normal 5 4 4 3 2 3" xfId="14644" xr:uid="{00000000-0005-0000-0000-000095370000}"/>
    <cellStyle name="Normal 5 4 4 3 3" xfId="14645" xr:uid="{00000000-0005-0000-0000-000096370000}"/>
    <cellStyle name="Normal 5 4 4 3 3 2" xfId="14646" xr:uid="{00000000-0005-0000-0000-000097370000}"/>
    <cellStyle name="Normal 5 4 4 3 4" xfId="14647" xr:uid="{00000000-0005-0000-0000-000098370000}"/>
    <cellStyle name="Normal 5 4 4 4" xfId="14648" xr:uid="{00000000-0005-0000-0000-000099370000}"/>
    <cellStyle name="Normal 5 4 4 4 2" xfId="14649" xr:uid="{00000000-0005-0000-0000-00009A370000}"/>
    <cellStyle name="Normal 5 4 4 4 2 2" xfId="14650" xr:uid="{00000000-0005-0000-0000-00009B370000}"/>
    <cellStyle name="Normal 5 4 4 4 3" xfId="14651" xr:uid="{00000000-0005-0000-0000-00009C370000}"/>
    <cellStyle name="Normal 5 4 4 5" xfId="14652" xr:uid="{00000000-0005-0000-0000-00009D370000}"/>
    <cellStyle name="Normal 5 4 4 5 2" xfId="14653" xr:uid="{00000000-0005-0000-0000-00009E370000}"/>
    <cellStyle name="Normal 5 4 4 6" xfId="14654" xr:uid="{00000000-0005-0000-0000-00009F370000}"/>
    <cellStyle name="Normal 5 4 5" xfId="14655" xr:uid="{00000000-0005-0000-0000-0000A0370000}"/>
    <cellStyle name="Normal 5 4 5 2" xfId="14656" xr:uid="{00000000-0005-0000-0000-0000A1370000}"/>
    <cellStyle name="Normal 5 4 5 2 2" xfId="14657" xr:uid="{00000000-0005-0000-0000-0000A2370000}"/>
    <cellStyle name="Normal 5 4 5 2 2 2" xfId="14658" xr:uid="{00000000-0005-0000-0000-0000A3370000}"/>
    <cellStyle name="Normal 5 4 5 2 3" xfId="14659" xr:uid="{00000000-0005-0000-0000-0000A4370000}"/>
    <cellStyle name="Normal 5 4 5 3" xfId="14660" xr:uid="{00000000-0005-0000-0000-0000A5370000}"/>
    <cellStyle name="Normal 5 4 5 3 2" xfId="14661" xr:uid="{00000000-0005-0000-0000-0000A6370000}"/>
    <cellStyle name="Normal 5 4 5 4" xfId="14662" xr:uid="{00000000-0005-0000-0000-0000A7370000}"/>
    <cellStyle name="Normal 5 4 6" xfId="14663" xr:uid="{00000000-0005-0000-0000-0000A8370000}"/>
    <cellStyle name="Normal 5 4 6 2" xfId="14664" xr:uid="{00000000-0005-0000-0000-0000A9370000}"/>
    <cellStyle name="Normal 5 4 6 2 2" xfId="14665" xr:uid="{00000000-0005-0000-0000-0000AA370000}"/>
    <cellStyle name="Normal 5 4 6 2 2 2" xfId="14666" xr:uid="{00000000-0005-0000-0000-0000AB370000}"/>
    <cellStyle name="Normal 5 4 6 2 3" xfId="14667" xr:uid="{00000000-0005-0000-0000-0000AC370000}"/>
    <cellStyle name="Normal 5 4 6 3" xfId="14668" xr:uid="{00000000-0005-0000-0000-0000AD370000}"/>
    <cellStyle name="Normal 5 4 6 3 2" xfId="14669" xr:uid="{00000000-0005-0000-0000-0000AE370000}"/>
    <cellStyle name="Normal 5 4 6 4" xfId="14670" xr:uid="{00000000-0005-0000-0000-0000AF370000}"/>
    <cellStyle name="Normal 5 4 7" xfId="14671" xr:uid="{00000000-0005-0000-0000-0000B0370000}"/>
    <cellStyle name="Normal 5 4 7 2" xfId="14672" xr:uid="{00000000-0005-0000-0000-0000B1370000}"/>
    <cellStyle name="Normal 5 4 7 2 2" xfId="14673" xr:uid="{00000000-0005-0000-0000-0000B2370000}"/>
    <cellStyle name="Normal 5 4 7 3" xfId="14674" xr:uid="{00000000-0005-0000-0000-0000B3370000}"/>
    <cellStyle name="Normal 5 4 8" xfId="14675" xr:uid="{00000000-0005-0000-0000-0000B4370000}"/>
    <cellStyle name="Normal 5 4 8 2" xfId="14676" xr:uid="{00000000-0005-0000-0000-0000B5370000}"/>
    <cellStyle name="Normal 5 4 9" xfId="14677" xr:uid="{00000000-0005-0000-0000-0000B6370000}"/>
    <cellStyle name="Normal 5 5" xfId="5312" xr:uid="{00000000-0005-0000-0000-0000B7370000}"/>
    <cellStyle name="Normal 5 5 2" xfId="14678" xr:uid="{00000000-0005-0000-0000-0000B8370000}"/>
    <cellStyle name="Normal 5 5 2 2" xfId="14679" xr:uid="{00000000-0005-0000-0000-0000B9370000}"/>
    <cellStyle name="Normal 5 5 2 2 2" xfId="14680" xr:uid="{00000000-0005-0000-0000-0000BA370000}"/>
    <cellStyle name="Normal 5 5 2 2 2 2" xfId="14681" xr:uid="{00000000-0005-0000-0000-0000BB370000}"/>
    <cellStyle name="Normal 5 5 2 2 2 2 2" xfId="14682" xr:uid="{00000000-0005-0000-0000-0000BC370000}"/>
    <cellStyle name="Normal 5 5 2 2 2 2 2 2" xfId="14683" xr:uid="{00000000-0005-0000-0000-0000BD370000}"/>
    <cellStyle name="Normal 5 5 2 2 2 2 2 2 2" xfId="14684" xr:uid="{00000000-0005-0000-0000-0000BE370000}"/>
    <cellStyle name="Normal 5 5 2 2 2 2 2 3" xfId="14685" xr:uid="{00000000-0005-0000-0000-0000BF370000}"/>
    <cellStyle name="Normal 5 5 2 2 2 2 3" xfId="14686" xr:uid="{00000000-0005-0000-0000-0000C0370000}"/>
    <cellStyle name="Normal 5 5 2 2 2 2 3 2" xfId="14687" xr:uid="{00000000-0005-0000-0000-0000C1370000}"/>
    <cellStyle name="Normal 5 5 2 2 2 2 4" xfId="14688" xr:uid="{00000000-0005-0000-0000-0000C2370000}"/>
    <cellStyle name="Normal 5 5 2 2 2 3" xfId="14689" xr:uid="{00000000-0005-0000-0000-0000C3370000}"/>
    <cellStyle name="Normal 5 5 2 2 2 3 2" xfId="14690" xr:uid="{00000000-0005-0000-0000-0000C4370000}"/>
    <cellStyle name="Normal 5 5 2 2 2 3 2 2" xfId="14691" xr:uid="{00000000-0005-0000-0000-0000C5370000}"/>
    <cellStyle name="Normal 5 5 2 2 2 3 2 2 2" xfId="14692" xr:uid="{00000000-0005-0000-0000-0000C6370000}"/>
    <cellStyle name="Normal 5 5 2 2 2 3 2 3" xfId="14693" xr:uid="{00000000-0005-0000-0000-0000C7370000}"/>
    <cellStyle name="Normal 5 5 2 2 2 3 3" xfId="14694" xr:uid="{00000000-0005-0000-0000-0000C8370000}"/>
    <cellStyle name="Normal 5 5 2 2 2 3 3 2" xfId="14695" xr:uid="{00000000-0005-0000-0000-0000C9370000}"/>
    <cellStyle name="Normal 5 5 2 2 2 3 4" xfId="14696" xr:uid="{00000000-0005-0000-0000-0000CA370000}"/>
    <cellStyle name="Normal 5 5 2 2 2 4" xfId="14697" xr:uid="{00000000-0005-0000-0000-0000CB370000}"/>
    <cellStyle name="Normal 5 5 2 2 2 4 2" xfId="14698" xr:uid="{00000000-0005-0000-0000-0000CC370000}"/>
    <cellStyle name="Normal 5 5 2 2 2 4 2 2" xfId="14699" xr:uid="{00000000-0005-0000-0000-0000CD370000}"/>
    <cellStyle name="Normal 5 5 2 2 2 4 3" xfId="14700" xr:uid="{00000000-0005-0000-0000-0000CE370000}"/>
    <cellStyle name="Normal 5 5 2 2 2 5" xfId="14701" xr:uid="{00000000-0005-0000-0000-0000CF370000}"/>
    <cellStyle name="Normal 5 5 2 2 2 5 2" xfId="14702" xr:uid="{00000000-0005-0000-0000-0000D0370000}"/>
    <cellStyle name="Normal 5 5 2 2 2 6" xfId="14703" xr:uid="{00000000-0005-0000-0000-0000D1370000}"/>
    <cellStyle name="Normal 5 5 2 2 3" xfId="14704" xr:uid="{00000000-0005-0000-0000-0000D2370000}"/>
    <cellStyle name="Normal 5 5 2 2 3 2" xfId="14705" xr:uid="{00000000-0005-0000-0000-0000D3370000}"/>
    <cellStyle name="Normal 5 5 2 2 3 2 2" xfId="14706" xr:uid="{00000000-0005-0000-0000-0000D4370000}"/>
    <cellStyle name="Normal 5 5 2 2 3 2 2 2" xfId="14707" xr:uid="{00000000-0005-0000-0000-0000D5370000}"/>
    <cellStyle name="Normal 5 5 2 2 3 2 3" xfId="14708" xr:uid="{00000000-0005-0000-0000-0000D6370000}"/>
    <cellStyle name="Normal 5 5 2 2 3 3" xfId="14709" xr:uid="{00000000-0005-0000-0000-0000D7370000}"/>
    <cellStyle name="Normal 5 5 2 2 3 3 2" xfId="14710" xr:uid="{00000000-0005-0000-0000-0000D8370000}"/>
    <cellStyle name="Normal 5 5 2 2 3 4" xfId="14711" xr:uid="{00000000-0005-0000-0000-0000D9370000}"/>
    <cellStyle name="Normal 5 5 2 2 4" xfId="14712" xr:uid="{00000000-0005-0000-0000-0000DA370000}"/>
    <cellStyle name="Normal 5 5 2 2 4 2" xfId="14713" xr:uid="{00000000-0005-0000-0000-0000DB370000}"/>
    <cellStyle name="Normal 5 5 2 2 4 2 2" xfId="14714" xr:uid="{00000000-0005-0000-0000-0000DC370000}"/>
    <cellStyle name="Normal 5 5 2 2 4 2 2 2" xfId="14715" xr:uid="{00000000-0005-0000-0000-0000DD370000}"/>
    <cellStyle name="Normal 5 5 2 2 4 2 3" xfId="14716" xr:uid="{00000000-0005-0000-0000-0000DE370000}"/>
    <cellStyle name="Normal 5 5 2 2 4 3" xfId="14717" xr:uid="{00000000-0005-0000-0000-0000DF370000}"/>
    <cellStyle name="Normal 5 5 2 2 4 3 2" xfId="14718" xr:uid="{00000000-0005-0000-0000-0000E0370000}"/>
    <cellStyle name="Normal 5 5 2 2 4 4" xfId="14719" xr:uid="{00000000-0005-0000-0000-0000E1370000}"/>
    <cellStyle name="Normal 5 5 2 2 5" xfId="14720" xr:uid="{00000000-0005-0000-0000-0000E2370000}"/>
    <cellStyle name="Normal 5 5 2 2 5 2" xfId="14721" xr:uid="{00000000-0005-0000-0000-0000E3370000}"/>
    <cellStyle name="Normal 5 5 2 2 5 2 2" xfId="14722" xr:uid="{00000000-0005-0000-0000-0000E4370000}"/>
    <cellStyle name="Normal 5 5 2 2 5 3" xfId="14723" xr:uid="{00000000-0005-0000-0000-0000E5370000}"/>
    <cellStyle name="Normal 5 5 2 2 6" xfId="14724" xr:uid="{00000000-0005-0000-0000-0000E6370000}"/>
    <cellStyle name="Normal 5 5 2 2 6 2" xfId="14725" xr:uid="{00000000-0005-0000-0000-0000E7370000}"/>
    <cellStyle name="Normal 5 5 2 2 7" xfId="14726" xr:uid="{00000000-0005-0000-0000-0000E8370000}"/>
    <cellStyle name="Normal 5 5 3" xfId="14727" xr:uid="{00000000-0005-0000-0000-0000E9370000}"/>
    <cellStyle name="Normal 5 5 3 2" xfId="14728" xr:uid="{00000000-0005-0000-0000-0000EA370000}"/>
    <cellStyle name="Normal 5 5 3 2 2" xfId="14729" xr:uid="{00000000-0005-0000-0000-0000EB370000}"/>
    <cellStyle name="Normal 5 5 3 2 2 2" xfId="14730" xr:uid="{00000000-0005-0000-0000-0000EC370000}"/>
    <cellStyle name="Normal 5 5 3 2 2 2 2" xfId="14731" xr:uid="{00000000-0005-0000-0000-0000ED370000}"/>
    <cellStyle name="Normal 5 5 3 2 2 2 2 2" xfId="14732" xr:uid="{00000000-0005-0000-0000-0000EE370000}"/>
    <cellStyle name="Normal 5 5 3 2 2 2 3" xfId="14733" xr:uid="{00000000-0005-0000-0000-0000EF370000}"/>
    <cellStyle name="Normal 5 5 3 2 2 3" xfId="14734" xr:uid="{00000000-0005-0000-0000-0000F0370000}"/>
    <cellStyle name="Normal 5 5 3 2 2 3 2" xfId="14735" xr:uid="{00000000-0005-0000-0000-0000F1370000}"/>
    <cellStyle name="Normal 5 5 3 2 2 4" xfId="14736" xr:uid="{00000000-0005-0000-0000-0000F2370000}"/>
    <cellStyle name="Normal 5 5 3 2 3" xfId="14737" xr:uid="{00000000-0005-0000-0000-0000F3370000}"/>
    <cellStyle name="Normal 5 5 3 2 3 2" xfId="14738" xr:uid="{00000000-0005-0000-0000-0000F4370000}"/>
    <cellStyle name="Normal 5 5 3 2 3 2 2" xfId="14739" xr:uid="{00000000-0005-0000-0000-0000F5370000}"/>
    <cellStyle name="Normal 5 5 3 2 3 2 2 2" xfId="14740" xr:uid="{00000000-0005-0000-0000-0000F6370000}"/>
    <cellStyle name="Normal 5 5 3 2 3 2 3" xfId="14741" xr:uid="{00000000-0005-0000-0000-0000F7370000}"/>
    <cellStyle name="Normal 5 5 3 2 3 3" xfId="14742" xr:uid="{00000000-0005-0000-0000-0000F8370000}"/>
    <cellStyle name="Normal 5 5 3 2 3 3 2" xfId="14743" xr:uid="{00000000-0005-0000-0000-0000F9370000}"/>
    <cellStyle name="Normal 5 5 3 2 3 4" xfId="14744" xr:uid="{00000000-0005-0000-0000-0000FA370000}"/>
    <cellStyle name="Normal 5 5 3 2 4" xfId="14745" xr:uid="{00000000-0005-0000-0000-0000FB370000}"/>
    <cellStyle name="Normal 5 5 3 2 4 2" xfId="14746" xr:uid="{00000000-0005-0000-0000-0000FC370000}"/>
    <cellStyle name="Normal 5 5 3 2 4 2 2" xfId="14747" xr:uid="{00000000-0005-0000-0000-0000FD370000}"/>
    <cellStyle name="Normal 5 5 3 2 4 3" xfId="14748" xr:uid="{00000000-0005-0000-0000-0000FE370000}"/>
    <cellStyle name="Normal 5 5 3 2 5" xfId="14749" xr:uid="{00000000-0005-0000-0000-0000FF370000}"/>
    <cellStyle name="Normal 5 5 3 2 5 2" xfId="14750" xr:uid="{00000000-0005-0000-0000-000000380000}"/>
    <cellStyle name="Normal 5 5 3 2 6" xfId="14751" xr:uid="{00000000-0005-0000-0000-000001380000}"/>
    <cellStyle name="Normal 5 5 3 3" xfId="14752" xr:uid="{00000000-0005-0000-0000-000002380000}"/>
    <cellStyle name="Normal 5 5 3 3 2" xfId="14753" xr:uid="{00000000-0005-0000-0000-000003380000}"/>
    <cellStyle name="Normal 5 5 3 3 2 2" xfId="14754" xr:uid="{00000000-0005-0000-0000-000004380000}"/>
    <cellStyle name="Normal 5 5 3 3 2 2 2" xfId="14755" xr:uid="{00000000-0005-0000-0000-000005380000}"/>
    <cellStyle name="Normal 5 5 3 3 2 3" xfId="14756" xr:uid="{00000000-0005-0000-0000-000006380000}"/>
    <cellStyle name="Normal 5 5 3 3 3" xfId="14757" xr:uid="{00000000-0005-0000-0000-000007380000}"/>
    <cellStyle name="Normal 5 5 3 3 3 2" xfId="14758" xr:uid="{00000000-0005-0000-0000-000008380000}"/>
    <cellStyle name="Normal 5 5 3 3 4" xfId="14759" xr:uid="{00000000-0005-0000-0000-000009380000}"/>
    <cellStyle name="Normal 5 5 3 4" xfId="14760" xr:uid="{00000000-0005-0000-0000-00000A380000}"/>
    <cellStyle name="Normal 5 5 3 4 2" xfId="14761" xr:uid="{00000000-0005-0000-0000-00000B380000}"/>
    <cellStyle name="Normal 5 5 3 4 2 2" xfId="14762" xr:uid="{00000000-0005-0000-0000-00000C380000}"/>
    <cellStyle name="Normal 5 5 3 4 2 2 2" xfId="14763" xr:uid="{00000000-0005-0000-0000-00000D380000}"/>
    <cellStyle name="Normal 5 5 3 4 2 3" xfId="14764" xr:uid="{00000000-0005-0000-0000-00000E380000}"/>
    <cellStyle name="Normal 5 5 3 4 3" xfId="14765" xr:uid="{00000000-0005-0000-0000-00000F380000}"/>
    <cellStyle name="Normal 5 5 3 4 3 2" xfId="14766" xr:uid="{00000000-0005-0000-0000-000010380000}"/>
    <cellStyle name="Normal 5 5 3 4 4" xfId="14767" xr:uid="{00000000-0005-0000-0000-000011380000}"/>
    <cellStyle name="Normal 5 5 3 5" xfId="14768" xr:uid="{00000000-0005-0000-0000-000012380000}"/>
    <cellStyle name="Normal 5 5 3 5 2" xfId="14769" xr:uid="{00000000-0005-0000-0000-000013380000}"/>
    <cellStyle name="Normal 5 5 3 5 2 2" xfId="14770" xr:uid="{00000000-0005-0000-0000-000014380000}"/>
    <cellStyle name="Normal 5 5 3 5 3" xfId="14771" xr:uid="{00000000-0005-0000-0000-000015380000}"/>
    <cellStyle name="Normal 5 5 3 6" xfId="14772" xr:uid="{00000000-0005-0000-0000-000016380000}"/>
    <cellStyle name="Normal 5 5 3 6 2" xfId="14773" xr:uid="{00000000-0005-0000-0000-000017380000}"/>
    <cellStyle name="Normal 5 5 4" xfId="14774" xr:uid="{00000000-0005-0000-0000-000018380000}"/>
    <cellStyle name="Normal 5 5 4 2" xfId="14775" xr:uid="{00000000-0005-0000-0000-000019380000}"/>
    <cellStyle name="Normal 5 5 4 2 2" xfId="14776" xr:uid="{00000000-0005-0000-0000-00001A380000}"/>
    <cellStyle name="Normal 5 5 4 2 2 2" xfId="14777" xr:uid="{00000000-0005-0000-0000-00001B380000}"/>
    <cellStyle name="Normal 5 5 4 2 2 2 2" xfId="14778" xr:uid="{00000000-0005-0000-0000-00001C380000}"/>
    <cellStyle name="Normal 5 5 4 2 2 3" xfId="14779" xr:uid="{00000000-0005-0000-0000-00001D380000}"/>
    <cellStyle name="Normal 5 5 4 2 3" xfId="14780" xr:uid="{00000000-0005-0000-0000-00001E380000}"/>
    <cellStyle name="Normal 5 5 4 2 3 2" xfId="14781" xr:uid="{00000000-0005-0000-0000-00001F380000}"/>
    <cellStyle name="Normal 5 5 4 2 4" xfId="14782" xr:uid="{00000000-0005-0000-0000-000020380000}"/>
    <cellStyle name="Normal 5 5 4 3" xfId="14783" xr:uid="{00000000-0005-0000-0000-000021380000}"/>
    <cellStyle name="Normal 5 5 4 3 2" xfId="14784" xr:uid="{00000000-0005-0000-0000-000022380000}"/>
    <cellStyle name="Normal 5 5 4 3 2 2" xfId="14785" xr:uid="{00000000-0005-0000-0000-000023380000}"/>
    <cellStyle name="Normal 5 5 4 3 2 2 2" xfId="14786" xr:uid="{00000000-0005-0000-0000-000024380000}"/>
    <cellStyle name="Normal 5 5 4 3 2 3" xfId="14787" xr:uid="{00000000-0005-0000-0000-000025380000}"/>
    <cellStyle name="Normal 5 5 4 3 3" xfId="14788" xr:uid="{00000000-0005-0000-0000-000026380000}"/>
    <cellStyle name="Normal 5 5 4 3 3 2" xfId="14789" xr:uid="{00000000-0005-0000-0000-000027380000}"/>
    <cellStyle name="Normal 5 5 4 3 4" xfId="14790" xr:uid="{00000000-0005-0000-0000-000028380000}"/>
    <cellStyle name="Normal 5 5 4 4" xfId="14791" xr:uid="{00000000-0005-0000-0000-000029380000}"/>
    <cellStyle name="Normal 5 5 4 4 2" xfId="14792" xr:uid="{00000000-0005-0000-0000-00002A380000}"/>
    <cellStyle name="Normal 5 5 4 4 2 2" xfId="14793" xr:uid="{00000000-0005-0000-0000-00002B380000}"/>
    <cellStyle name="Normal 5 5 4 4 3" xfId="14794" xr:uid="{00000000-0005-0000-0000-00002C380000}"/>
    <cellStyle name="Normal 5 5 4 5" xfId="14795" xr:uid="{00000000-0005-0000-0000-00002D380000}"/>
    <cellStyle name="Normal 5 5 4 5 2" xfId="14796" xr:uid="{00000000-0005-0000-0000-00002E380000}"/>
    <cellStyle name="Normal 5 5 4 6" xfId="14797" xr:uid="{00000000-0005-0000-0000-00002F380000}"/>
    <cellStyle name="Normal 5 5 5" xfId="14798" xr:uid="{00000000-0005-0000-0000-000030380000}"/>
    <cellStyle name="Normal 5 5 5 2" xfId="14799" xr:uid="{00000000-0005-0000-0000-000031380000}"/>
    <cellStyle name="Normal 5 5 5 2 2" xfId="14800" xr:uid="{00000000-0005-0000-0000-000032380000}"/>
    <cellStyle name="Normal 5 5 5 2 2 2" xfId="14801" xr:uid="{00000000-0005-0000-0000-000033380000}"/>
    <cellStyle name="Normal 5 5 5 2 3" xfId="14802" xr:uid="{00000000-0005-0000-0000-000034380000}"/>
    <cellStyle name="Normal 5 5 5 3" xfId="14803" xr:uid="{00000000-0005-0000-0000-000035380000}"/>
    <cellStyle name="Normal 5 5 5 3 2" xfId="14804" xr:uid="{00000000-0005-0000-0000-000036380000}"/>
    <cellStyle name="Normal 5 5 5 4" xfId="14805" xr:uid="{00000000-0005-0000-0000-000037380000}"/>
    <cellStyle name="Normal 5 5 6" xfId="14806" xr:uid="{00000000-0005-0000-0000-000038380000}"/>
    <cellStyle name="Normal 5 5 6 2" xfId="14807" xr:uid="{00000000-0005-0000-0000-000039380000}"/>
    <cellStyle name="Normal 5 5 6 2 2" xfId="14808" xr:uid="{00000000-0005-0000-0000-00003A380000}"/>
    <cellStyle name="Normal 5 5 6 2 2 2" xfId="14809" xr:uid="{00000000-0005-0000-0000-00003B380000}"/>
    <cellStyle name="Normal 5 5 6 2 3" xfId="14810" xr:uid="{00000000-0005-0000-0000-00003C380000}"/>
    <cellStyle name="Normal 5 5 6 3" xfId="14811" xr:uid="{00000000-0005-0000-0000-00003D380000}"/>
    <cellStyle name="Normal 5 5 6 3 2" xfId="14812" xr:uid="{00000000-0005-0000-0000-00003E380000}"/>
    <cellStyle name="Normal 5 5 6 4" xfId="14813" xr:uid="{00000000-0005-0000-0000-00003F380000}"/>
    <cellStyle name="Normal 5 5 7" xfId="14814" xr:uid="{00000000-0005-0000-0000-000040380000}"/>
    <cellStyle name="Normal 5 5 7 2" xfId="14815" xr:uid="{00000000-0005-0000-0000-000041380000}"/>
    <cellStyle name="Normal 5 5 7 2 2" xfId="14816" xr:uid="{00000000-0005-0000-0000-000042380000}"/>
    <cellStyle name="Normal 5 5 7 3" xfId="14817" xr:uid="{00000000-0005-0000-0000-000043380000}"/>
    <cellStyle name="Normal 5 5 8" xfId="14818" xr:uid="{00000000-0005-0000-0000-000044380000}"/>
    <cellStyle name="Normal 5 5 8 2" xfId="14819" xr:uid="{00000000-0005-0000-0000-000045380000}"/>
    <cellStyle name="Normal 5 6" xfId="5313" xr:uid="{00000000-0005-0000-0000-000046380000}"/>
    <cellStyle name="Normal 5 6 2" xfId="14820" xr:uid="{00000000-0005-0000-0000-000047380000}"/>
    <cellStyle name="Normal 5 6 2 2" xfId="14821" xr:uid="{00000000-0005-0000-0000-000048380000}"/>
    <cellStyle name="Normal 5 6 2 2 2" xfId="14822" xr:uid="{00000000-0005-0000-0000-000049380000}"/>
    <cellStyle name="Normal 5 6 2 2 2 2" xfId="14823" xr:uid="{00000000-0005-0000-0000-00004A380000}"/>
    <cellStyle name="Normal 5 6 2 2 2 2 2" xfId="14824" xr:uid="{00000000-0005-0000-0000-00004B380000}"/>
    <cellStyle name="Normal 5 6 2 2 2 2 2 2" xfId="14825" xr:uid="{00000000-0005-0000-0000-00004C380000}"/>
    <cellStyle name="Normal 5 6 2 2 2 2 2 2 2" xfId="14826" xr:uid="{00000000-0005-0000-0000-00004D380000}"/>
    <cellStyle name="Normal 5 6 2 2 2 2 2 3" xfId="14827" xr:uid="{00000000-0005-0000-0000-00004E380000}"/>
    <cellStyle name="Normal 5 6 2 2 2 2 3" xfId="14828" xr:uid="{00000000-0005-0000-0000-00004F380000}"/>
    <cellStyle name="Normal 5 6 2 2 2 2 3 2" xfId="14829" xr:uid="{00000000-0005-0000-0000-000050380000}"/>
    <cellStyle name="Normal 5 6 2 2 2 2 4" xfId="14830" xr:uid="{00000000-0005-0000-0000-000051380000}"/>
    <cellStyle name="Normal 5 6 2 2 2 3" xfId="14831" xr:uid="{00000000-0005-0000-0000-000052380000}"/>
    <cellStyle name="Normal 5 6 2 2 2 3 2" xfId="14832" xr:uid="{00000000-0005-0000-0000-000053380000}"/>
    <cellStyle name="Normal 5 6 2 2 2 3 2 2" xfId="14833" xr:uid="{00000000-0005-0000-0000-000054380000}"/>
    <cellStyle name="Normal 5 6 2 2 2 3 2 2 2" xfId="14834" xr:uid="{00000000-0005-0000-0000-000055380000}"/>
    <cellStyle name="Normal 5 6 2 2 2 3 2 3" xfId="14835" xr:uid="{00000000-0005-0000-0000-000056380000}"/>
    <cellStyle name="Normal 5 6 2 2 2 3 3" xfId="14836" xr:uid="{00000000-0005-0000-0000-000057380000}"/>
    <cellStyle name="Normal 5 6 2 2 2 3 3 2" xfId="14837" xr:uid="{00000000-0005-0000-0000-000058380000}"/>
    <cellStyle name="Normal 5 6 2 2 2 3 4" xfId="14838" xr:uid="{00000000-0005-0000-0000-000059380000}"/>
    <cellStyle name="Normal 5 6 2 2 2 4" xfId="14839" xr:uid="{00000000-0005-0000-0000-00005A380000}"/>
    <cellStyle name="Normal 5 6 2 2 2 4 2" xfId="14840" xr:uid="{00000000-0005-0000-0000-00005B380000}"/>
    <cellStyle name="Normal 5 6 2 2 2 4 2 2" xfId="14841" xr:uid="{00000000-0005-0000-0000-00005C380000}"/>
    <cellStyle name="Normal 5 6 2 2 2 4 3" xfId="14842" xr:uid="{00000000-0005-0000-0000-00005D380000}"/>
    <cellStyle name="Normal 5 6 2 2 2 5" xfId="14843" xr:uid="{00000000-0005-0000-0000-00005E380000}"/>
    <cellStyle name="Normal 5 6 2 2 2 5 2" xfId="14844" xr:uid="{00000000-0005-0000-0000-00005F380000}"/>
    <cellStyle name="Normal 5 6 2 2 2 6" xfId="14845" xr:uid="{00000000-0005-0000-0000-000060380000}"/>
    <cellStyle name="Normal 5 6 2 2 3" xfId="14846" xr:uid="{00000000-0005-0000-0000-000061380000}"/>
    <cellStyle name="Normal 5 6 2 2 3 2" xfId="14847" xr:uid="{00000000-0005-0000-0000-000062380000}"/>
    <cellStyle name="Normal 5 6 2 2 3 2 2" xfId="14848" xr:uid="{00000000-0005-0000-0000-000063380000}"/>
    <cellStyle name="Normal 5 6 2 2 3 2 2 2" xfId="14849" xr:uid="{00000000-0005-0000-0000-000064380000}"/>
    <cellStyle name="Normal 5 6 2 2 3 2 3" xfId="14850" xr:uid="{00000000-0005-0000-0000-000065380000}"/>
    <cellStyle name="Normal 5 6 2 2 3 3" xfId="14851" xr:uid="{00000000-0005-0000-0000-000066380000}"/>
    <cellStyle name="Normal 5 6 2 2 3 3 2" xfId="14852" xr:uid="{00000000-0005-0000-0000-000067380000}"/>
    <cellStyle name="Normal 5 6 2 2 3 4" xfId="14853" xr:uid="{00000000-0005-0000-0000-000068380000}"/>
    <cellStyle name="Normal 5 6 2 2 4" xfId="14854" xr:uid="{00000000-0005-0000-0000-000069380000}"/>
    <cellStyle name="Normal 5 6 2 2 4 2" xfId="14855" xr:uid="{00000000-0005-0000-0000-00006A380000}"/>
    <cellStyle name="Normal 5 6 2 2 4 2 2" xfId="14856" xr:uid="{00000000-0005-0000-0000-00006B380000}"/>
    <cellStyle name="Normal 5 6 2 2 4 2 2 2" xfId="14857" xr:uid="{00000000-0005-0000-0000-00006C380000}"/>
    <cellStyle name="Normal 5 6 2 2 4 2 3" xfId="14858" xr:uid="{00000000-0005-0000-0000-00006D380000}"/>
    <cellStyle name="Normal 5 6 2 2 4 3" xfId="14859" xr:uid="{00000000-0005-0000-0000-00006E380000}"/>
    <cellStyle name="Normal 5 6 2 2 4 3 2" xfId="14860" xr:uid="{00000000-0005-0000-0000-00006F380000}"/>
    <cellStyle name="Normal 5 6 2 2 4 4" xfId="14861" xr:uid="{00000000-0005-0000-0000-000070380000}"/>
    <cellStyle name="Normal 5 6 2 2 5" xfId="14862" xr:uid="{00000000-0005-0000-0000-000071380000}"/>
    <cellStyle name="Normal 5 6 2 2 5 2" xfId="14863" xr:uid="{00000000-0005-0000-0000-000072380000}"/>
    <cellStyle name="Normal 5 6 2 2 5 2 2" xfId="14864" xr:uid="{00000000-0005-0000-0000-000073380000}"/>
    <cellStyle name="Normal 5 6 2 2 5 3" xfId="14865" xr:uid="{00000000-0005-0000-0000-000074380000}"/>
    <cellStyle name="Normal 5 6 2 2 6" xfId="14866" xr:uid="{00000000-0005-0000-0000-000075380000}"/>
    <cellStyle name="Normal 5 6 2 2 6 2" xfId="14867" xr:uid="{00000000-0005-0000-0000-000076380000}"/>
    <cellStyle name="Normal 5 6 2 2 7" xfId="14868" xr:uid="{00000000-0005-0000-0000-000077380000}"/>
    <cellStyle name="Normal 5 6 3" xfId="14869" xr:uid="{00000000-0005-0000-0000-000078380000}"/>
    <cellStyle name="Normal 5 6 3 2" xfId="14870" xr:uid="{00000000-0005-0000-0000-000079380000}"/>
    <cellStyle name="Normal 5 6 3 2 2" xfId="14871" xr:uid="{00000000-0005-0000-0000-00007A380000}"/>
    <cellStyle name="Normal 5 6 3 2 2 2" xfId="14872" xr:uid="{00000000-0005-0000-0000-00007B380000}"/>
    <cellStyle name="Normal 5 6 3 2 2 2 2" xfId="14873" xr:uid="{00000000-0005-0000-0000-00007C380000}"/>
    <cellStyle name="Normal 5 6 3 2 2 2 2 2" xfId="14874" xr:uid="{00000000-0005-0000-0000-00007D380000}"/>
    <cellStyle name="Normal 5 6 3 2 2 2 3" xfId="14875" xr:uid="{00000000-0005-0000-0000-00007E380000}"/>
    <cellStyle name="Normal 5 6 3 2 2 3" xfId="14876" xr:uid="{00000000-0005-0000-0000-00007F380000}"/>
    <cellStyle name="Normal 5 6 3 2 2 3 2" xfId="14877" xr:uid="{00000000-0005-0000-0000-000080380000}"/>
    <cellStyle name="Normal 5 6 3 2 2 4" xfId="14878" xr:uid="{00000000-0005-0000-0000-000081380000}"/>
    <cellStyle name="Normal 5 6 3 2 3" xfId="14879" xr:uid="{00000000-0005-0000-0000-000082380000}"/>
    <cellStyle name="Normal 5 6 3 2 3 2" xfId="14880" xr:uid="{00000000-0005-0000-0000-000083380000}"/>
    <cellStyle name="Normal 5 6 3 2 3 2 2" xfId="14881" xr:uid="{00000000-0005-0000-0000-000084380000}"/>
    <cellStyle name="Normal 5 6 3 2 3 2 2 2" xfId="14882" xr:uid="{00000000-0005-0000-0000-000085380000}"/>
    <cellStyle name="Normal 5 6 3 2 3 2 3" xfId="14883" xr:uid="{00000000-0005-0000-0000-000086380000}"/>
    <cellStyle name="Normal 5 6 3 2 3 3" xfId="14884" xr:uid="{00000000-0005-0000-0000-000087380000}"/>
    <cellStyle name="Normal 5 6 3 2 3 3 2" xfId="14885" xr:uid="{00000000-0005-0000-0000-000088380000}"/>
    <cellStyle name="Normal 5 6 3 2 3 4" xfId="14886" xr:uid="{00000000-0005-0000-0000-000089380000}"/>
    <cellStyle name="Normal 5 6 3 2 4" xfId="14887" xr:uid="{00000000-0005-0000-0000-00008A380000}"/>
    <cellStyle name="Normal 5 6 3 2 4 2" xfId="14888" xr:uid="{00000000-0005-0000-0000-00008B380000}"/>
    <cellStyle name="Normal 5 6 3 2 4 2 2" xfId="14889" xr:uid="{00000000-0005-0000-0000-00008C380000}"/>
    <cellStyle name="Normal 5 6 3 2 4 3" xfId="14890" xr:uid="{00000000-0005-0000-0000-00008D380000}"/>
    <cellStyle name="Normal 5 6 3 2 5" xfId="14891" xr:uid="{00000000-0005-0000-0000-00008E380000}"/>
    <cellStyle name="Normal 5 6 3 2 5 2" xfId="14892" xr:uid="{00000000-0005-0000-0000-00008F380000}"/>
    <cellStyle name="Normal 5 6 3 2 6" xfId="14893" xr:uid="{00000000-0005-0000-0000-000090380000}"/>
    <cellStyle name="Normal 5 6 3 3" xfId="14894" xr:uid="{00000000-0005-0000-0000-000091380000}"/>
    <cellStyle name="Normal 5 6 3 3 2" xfId="14895" xr:uid="{00000000-0005-0000-0000-000092380000}"/>
    <cellStyle name="Normal 5 6 3 3 2 2" xfId="14896" xr:uid="{00000000-0005-0000-0000-000093380000}"/>
    <cellStyle name="Normal 5 6 3 3 2 2 2" xfId="14897" xr:uid="{00000000-0005-0000-0000-000094380000}"/>
    <cellStyle name="Normal 5 6 3 3 2 3" xfId="14898" xr:uid="{00000000-0005-0000-0000-000095380000}"/>
    <cellStyle name="Normal 5 6 3 3 3" xfId="14899" xr:uid="{00000000-0005-0000-0000-000096380000}"/>
    <cellStyle name="Normal 5 6 3 3 3 2" xfId="14900" xr:uid="{00000000-0005-0000-0000-000097380000}"/>
    <cellStyle name="Normal 5 6 3 3 4" xfId="14901" xr:uid="{00000000-0005-0000-0000-000098380000}"/>
    <cellStyle name="Normal 5 6 3 4" xfId="14902" xr:uid="{00000000-0005-0000-0000-000099380000}"/>
    <cellStyle name="Normal 5 6 3 4 2" xfId="14903" xr:uid="{00000000-0005-0000-0000-00009A380000}"/>
    <cellStyle name="Normal 5 6 3 4 2 2" xfId="14904" xr:uid="{00000000-0005-0000-0000-00009B380000}"/>
    <cellStyle name="Normal 5 6 3 4 2 2 2" xfId="14905" xr:uid="{00000000-0005-0000-0000-00009C380000}"/>
    <cellStyle name="Normal 5 6 3 4 2 3" xfId="14906" xr:uid="{00000000-0005-0000-0000-00009D380000}"/>
    <cellStyle name="Normal 5 6 3 4 3" xfId="14907" xr:uid="{00000000-0005-0000-0000-00009E380000}"/>
    <cellStyle name="Normal 5 6 3 4 3 2" xfId="14908" xr:uid="{00000000-0005-0000-0000-00009F380000}"/>
    <cellStyle name="Normal 5 6 3 4 4" xfId="14909" xr:uid="{00000000-0005-0000-0000-0000A0380000}"/>
    <cellStyle name="Normal 5 6 3 5" xfId="14910" xr:uid="{00000000-0005-0000-0000-0000A1380000}"/>
    <cellStyle name="Normal 5 6 3 5 2" xfId="14911" xr:uid="{00000000-0005-0000-0000-0000A2380000}"/>
    <cellStyle name="Normal 5 6 3 5 2 2" xfId="14912" xr:uid="{00000000-0005-0000-0000-0000A3380000}"/>
    <cellStyle name="Normal 5 6 3 5 3" xfId="14913" xr:uid="{00000000-0005-0000-0000-0000A4380000}"/>
    <cellStyle name="Normal 5 6 3 6" xfId="14914" xr:uid="{00000000-0005-0000-0000-0000A5380000}"/>
    <cellStyle name="Normal 5 6 3 6 2" xfId="14915" xr:uid="{00000000-0005-0000-0000-0000A6380000}"/>
    <cellStyle name="Normal 5 6 3 7" xfId="14916" xr:uid="{00000000-0005-0000-0000-0000A7380000}"/>
    <cellStyle name="Normal 5 6 4" xfId="14917" xr:uid="{00000000-0005-0000-0000-0000A8380000}"/>
    <cellStyle name="Normal 5 6 4 2" xfId="14918" xr:uid="{00000000-0005-0000-0000-0000A9380000}"/>
    <cellStyle name="Normal 5 6 4 2 2" xfId="14919" xr:uid="{00000000-0005-0000-0000-0000AA380000}"/>
    <cellStyle name="Normal 5 6 4 2 2 2" xfId="14920" xr:uid="{00000000-0005-0000-0000-0000AB380000}"/>
    <cellStyle name="Normal 5 6 4 2 2 2 2" xfId="14921" xr:uid="{00000000-0005-0000-0000-0000AC380000}"/>
    <cellStyle name="Normal 5 6 4 2 2 3" xfId="14922" xr:uid="{00000000-0005-0000-0000-0000AD380000}"/>
    <cellStyle name="Normal 5 6 4 2 3" xfId="14923" xr:uid="{00000000-0005-0000-0000-0000AE380000}"/>
    <cellStyle name="Normal 5 6 4 2 3 2" xfId="14924" xr:uid="{00000000-0005-0000-0000-0000AF380000}"/>
    <cellStyle name="Normal 5 6 4 2 4" xfId="14925" xr:uid="{00000000-0005-0000-0000-0000B0380000}"/>
    <cellStyle name="Normal 5 6 4 3" xfId="14926" xr:uid="{00000000-0005-0000-0000-0000B1380000}"/>
    <cellStyle name="Normal 5 6 4 3 2" xfId="14927" xr:uid="{00000000-0005-0000-0000-0000B2380000}"/>
    <cellStyle name="Normal 5 6 4 3 2 2" xfId="14928" xr:uid="{00000000-0005-0000-0000-0000B3380000}"/>
    <cellStyle name="Normal 5 6 4 3 2 2 2" xfId="14929" xr:uid="{00000000-0005-0000-0000-0000B4380000}"/>
    <cellStyle name="Normal 5 6 4 3 2 3" xfId="14930" xr:uid="{00000000-0005-0000-0000-0000B5380000}"/>
    <cellStyle name="Normal 5 6 4 3 3" xfId="14931" xr:uid="{00000000-0005-0000-0000-0000B6380000}"/>
    <cellStyle name="Normal 5 6 4 3 3 2" xfId="14932" xr:uid="{00000000-0005-0000-0000-0000B7380000}"/>
    <cellStyle name="Normal 5 6 4 3 4" xfId="14933" xr:uid="{00000000-0005-0000-0000-0000B8380000}"/>
    <cellStyle name="Normal 5 6 4 4" xfId="14934" xr:uid="{00000000-0005-0000-0000-0000B9380000}"/>
    <cellStyle name="Normal 5 6 4 4 2" xfId="14935" xr:uid="{00000000-0005-0000-0000-0000BA380000}"/>
    <cellStyle name="Normal 5 6 4 4 2 2" xfId="14936" xr:uid="{00000000-0005-0000-0000-0000BB380000}"/>
    <cellStyle name="Normal 5 6 4 4 3" xfId="14937" xr:uid="{00000000-0005-0000-0000-0000BC380000}"/>
    <cellStyle name="Normal 5 6 4 5" xfId="14938" xr:uid="{00000000-0005-0000-0000-0000BD380000}"/>
    <cellStyle name="Normal 5 6 4 5 2" xfId="14939" xr:uid="{00000000-0005-0000-0000-0000BE380000}"/>
    <cellStyle name="Normal 5 6 4 6" xfId="14940" xr:uid="{00000000-0005-0000-0000-0000BF380000}"/>
    <cellStyle name="Normal 5 6 5" xfId="14941" xr:uid="{00000000-0005-0000-0000-0000C0380000}"/>
    <cellStyle name="Normal 5 6 5 2" xfId="14942" xr:uid="{00000000-0005-0000-0000-0000C1380000}"/>
    <cellStyle name="Normal 5 6 5 2 2" xfId="14943" xr:uid="{00000000-0005-0000-0000-0000C2380000}"/>
    <cellStyle name="Normal 5 6 5 2 2 2" xfId="14944" xr:uid="{00000000-0005-0000-0000-0000C3380000}"/>
    <cellStyle name="Normal 5 6 5 2 3" xfId="14945" xr:uid="{00000000-0005-0000-0000-0000C4380000}"/>
    <cellStyle name="Normal 5 6 5 3" xfId="14946" xr:uid="{00000000-0005-0000-0000-0000C5380000}"/>
    <cellStyle name="Normal 5 6 5 3 2" xfId="14947" xr:uid="{00000000-0005-0000-0000-0000C6380000}"/>
    <cellStyle name="Normal 5 6 5 4" xfId="14948" xr:uid="{00000000-0005-0000-0000-0000C7380000}"/>
    <cellStyle name="Normal 5 6 6" xfId="14949" xr:uid="{00000000-0005-0000-0000-0000C8380000}"/>
    <cellStyle name="Normal 5 6 6 2" xfId="14950" xr:uid="{00000000-0005-0000-0000-0000C9380000}"/>
    <cellStyle name="Normal 5 6 6 2 2" xfId="14951" xr:uid="{00000000-0005-0000-0000-0000CA380000}"/>
    <cellStyle name="Normal 5 6 6 2 2 2" xfId="14952" xr:uid="{00000000-0005-0000-0000-0000CB380000}"/>
    <cellStyle name="Normal 5 6 6 2 3" xfId="14953" xr:uid="{00000000-0005-0000-0000-0000CC380000}"/>
    <cellStyle name="Normal 5 6 6 3" xfId="14954" xr:uid="{00000000-0005-0000-0000-0000CD380000}"/>
    <cellStyle name="Normal 5 6 6 3 2" xfId="14955" xr:uid="{00000000-0005-0000-0000-0000CE380000}"/>
    <cellStyle name="Normal 5 6 6 4" xfId="14956" xr:uid="{00000000-0005-0000-0000-0000CF380000}"/>
    <cellStyle name="Normal 5 6 7" xfId="14957" xr:uid="{00000000-0005-0000-0000-0000D0380000}"/>
    <cellStyle name="Normal 5 6 7 2" xfId="14958" xr:uid="{00000000-0005-0000-0000-0000D1380000}"/>
    <cellStyle name="Normal 5 6 7 2 2" xfId="14959" xr:uid="{00000000-0005-0000-0000-0000D2380000}"/>
    <cellStyle name="Normal 5 6 7 3" xfId="14960" xr:uid="{00000000-0005-0000-0000-0000D3380000}"/>
    <cellStyle name="Normal 5 6 8" xfId="14961" xr:uid="{00000000-0005-0000-0000-0000D4380000}"/>
    <cellStyle name="Normal 5 6 8 2" xfId="14962" xr:uid="{00000000-0005-0000-0000-0000D5380000}"/>
    <cellStyle name="Normal 5 7" xfId="5314" xr:uid="{00000000-0005-0000-0000-0000D6380000}"/>
    <cellStyle name="Normal 5 7 2" xfId="14963" xr:uid="{00000000-0005-0000-0000-0000D7380000}"/>
    <cellStyle name="Normal 5 7 2 2" xfId="14964" xr:uid="{00000000-0005-0000-0000-0000D8380000}"/>
    <cellStyle name="Normal 5 7 3" xfId="14965" xr:uid="{00000000-0005-0000-0000-0000D9380000}"/>
    <cellStyle name="Normal 5 8" xfId="14966" xr:uid="{00000000-0005-0000-0000-0000DA380000}"/>
    <cellStyle name="Normal 5 8 2" xfId="14967" xr:uid="{00000000-0005-0000-0000-0000DB380000}"/>
    <cellStyle name="Normal 5 8 2 2" xfId="14968" xr:uid="{00000000-0005-0000-0000-0000DC380000}"/>
    <cellStyle name="Normal 5 8 3" xfId="14969" xr:uid="{00000000-0005-0000-0000-0000DD380000}"/>
    <cellStyle name="Normal 5 9" xfId="14970" xr:uid="{00000000-0005-0000-0000-0000DE380000}"/>
    <cellStyle name="Normal 5 9 2" xfId="14971" xr:uid="{00000000-0005-0000-0000-0000DF380000}"/>
    <cellStyle name="Normal 5 9 2 2" xfId="14972" xr:uid="{00000000-0005-0000-0000-0000E0380000}"/>
    <cellStyle name="Normal 5 9 3" xfId="14973" xr:uid="{00000000-0005-0000-0000-0000E1380000}"/>
    <cellStyle name="Normal 5_BANK RECO" xfId="5315" xr:uid="{00000000-0005-0000-0000-0000E2380000}"/>
    <cellStyle name="Normal 50" xfId="5316" xr:uid="{00000000-0005-0000-0000-0000E3380000}"/>
    <cellStyle name="Normal 50 2" xfId="14974" xr:uid="{00000000-0005-0000-0000-0000E4380000}"/>
    <cellStyle name="Normal 50 3" xfId="14975" xr:uid="{00000000-0005-0000-0000-0000E5380000}"/>
    <cellStyle name="Normal 500" xfId="14976" xr:uid="{00000000-0005-0000-0000-0000E6380000}"/>
    <cellStyle name="Normal 501" xfId="14977" xr:uid="{00000000-0005-0000-0000-0000E7380000}"/>
    <cellStyle name="Normal 502" xfId="14978" xr:uid="{00000000-0005-0000-0000-0000E8380000}"/>
    <cellStyle name="Normal 503" xfId="14979" xr:uid="{00000000-0005-0000-0000-0000E9380000}"/>
    <cellStyle name="Normal 504" xfId="14980" xr:uid="{00000000-0005-0000-0000-0000EA380000}"/>
    <cellStyle name="Normal 505" xfId="14981" xr:uid="{00000000-0005-0000-0000-0000EB380000}"/>
    <cellStyle name="Normal 506" xfId="14982" xr:uid="{00000000-0005-0000-0000-0000EC380000}"/>
    <cellStyle name="Normal 507" xfId="14983" xr:uid="{00000000-0005-0000-0000-0000ED380000}"/>
    <cellStyle name="Normal 508" xfId="14984" xr:uid="{00000000-0005-0000-0000-0000EE380000}"/>
    <cellStyle name="Normal 509" xfId="14985" xr:uid="{00000000-0005-0000-0000-0000EF380000}"/>
    <cellStyle name="Normal 51" xfId="5317" xr:uid="{00000000-0005-0000-0000-0000F0380000}"/>
    <cellStyle name="Normal 51 2" xfId="14986" xr:uid="{00000000-0005-0000-0000-0000F1380000}"/>
    <cellStyle name="Normal 51 2 2" xfId="14987" xr:uid="{00000000-0005-0000-0000-0000F2380000}"/>
    <cellStyle name="Normal 51 2 2 2" xfId="14988" xr:uid="{00000000-0005-0000-0000-0000F3380000}"/>
    <cellStyle name="Normal 51 2 3" xfId="14989" xr:uid="{00000000-0005-0000-0000-0000F4380000}"/>
    <cellStyle name="Normal 51 3" xfId="14990" xr:uid="{00000000-0005-0000-0000-0000F5380000}"/>
    <cellStyle name="Normal 51 3 2" xfId="14991" xr:uid="{00000000-0005-0000-0000-0000F6380000}"/>
    <cellStyle name="Normal 51 4" xfId="14992" xr:uid="{00000000-0005-0000-0000-0000F7380000}"/>
    <cellStyle name="Normal 510" xfId="14993" xr:uid="{00000000-0005-0000-0000-0000F8380000}"/>
    <cellStyle name="Normal 511" xfId="14994" xr:uid="{00000000-0005-0000-0000-0000F9380000}"/>
    <cellStyle name="Normal 512" xfId="14995" xr:uid="{00000000-0005-0000-0000-0000FA380000}"/>
    <cellStyle name="Normal 513" xfId="14996" xr:uid="{00000000-0005-0000-0000-0000FB380000}"/>
    <cellStyle name="Normal 514" xfId="14997" xr:uid="{00000000-0005-0000-0000-0000FC380000}"/>
    <cellStyle name="Normal 515" xfId="14998" xr:uid="{00000000-0005-0000-0000-0000FD380000}"/>
    <cellStyle name="Normal 516" xfId="14999" xr:uid="{00000000-0005-0000-0000-0000FE380000}"/>
    <cellStyle name="Normal 517" xfId="15000" xr:uid="{00000000-0005-0000-0000-0000FF380000}"/>
    <cellStyle name="Normal 518" xfId="15001" xr:uid="{00000000-0005-0000-0000-000000390000}"/>
    <cellStyle name="Normal 519" xfId="15002" xr:uid="{00000000-0005-0000-0000-000001390000}"/>
    <cellStyle name="Normal 52" xfId="5318" xr:uid="{00000000-0005-0000-0000-000002390000}"/>
    <cellStyle name="Normal 52 2" xfId="15003" xr:uid="{00000000-0005-0000-0000-000003390000}"/>
    <cellStyle name="Normal 52 2 2" xfId="15004" xr:uid="{00000000-0005-0000-0000-000004390000}"/>
    <cellStyle name="Normal 52 2 2 2" xfId="15005" xr:uid="{00000000-0005-0000-0000-000005390000}"/>
    <cellStyle name="Normal 52 2 2 2 2" xfId="15006" xr:uid="{00000000-0005-0000-0000-000006390000}"/>
    <cellStyle name="Normal 52 2 2 2 2 2" xfId="15007" xr:uid="{00000000-0005-0000-0000-000007390000}"/>
    <cellStyle name="Normal 52 2 2 2 2 2 2" xfId="15008" xr:uid="{00000000-0005-0000-0000-000008390000}"/>
    <cellStyle name="Normal 52 2 2 2 2 3" xfId="15009" xr:uid="{00000000-0005-0000-0000-000009390000}"/>
    <cellStyle name="Normal 52 2 2 2 3" xfId="15010" xr:uid="{00000000-0005-0000-0000-00000A390000}"/>
    <cellStyle name="Normal 52 2 2 2 3 2" xfId="15011" xr:uid="{00000000-0005-0000-0000-00000B390000}"/>
    <cellStyle name="Normal 52 2 2 2 4" xfId="15012" xr:uid="{00000000-0005-0000-0000-00000C390000}"/>
    <cellStyle name="Normal 52 2 2 3" xfId="15013" xr:uid="{00000000-0005-0000-0000-00000D390000}"/>
    <cellStyle name="Normal 52 2 2 3 2" xfId="15014" xr:uid="{00000000-0005-0000-0000-00000E390000}"/>
    <cellStyle name="Normal 52 2 2 3 2 2" xfId="15015" xr:uid="{00000000-0005-0000-0000-00000F390000}"/>
    <cellStyle name="Normal 52 2 2 3 2 2 2" xfId="15016" xr:uid="{00000000-0005-0000-0000-000010390000}"/>
    <cellStyle name="Normal 52 2 2 3 2 3" xfId="15017" xr:uid="{00000000-0005-0000-0000-000011390000}"/>
    <cellStyle name="Normal 52 2 2 3 3" xfId="15018" xr:uid="{00000000-0005-0000-0000-000012390000}"/>
    <cellStyle name="Normal 52 2 2 3 3 2" xfId="15019" xr:uid="{00000000-0005-0000-0000-000013390000}"/>
    <cellStyle name="Normal 52 2 2 3 4" xfId="15020" xr:uid="{00000000-0005-0000-0000-000014390000}"/>
    <cellStyle name="Normal 52 2 2 4" xfId="15021" xr:uid="{00000000-0005-0000-0000-000015390000}"/>
    <cellStyle name="Normal 52 2 2 4 2" xfId="15022" xr:uid="{00000000-0005-0000-0000-000016390000}"/>
    <cellStyle name="Normal 52 2 2 4 2 2" xfId="15023" xr:uid="{00000000-0005-0000-0000-000017390000}"/>
    <cellStyle name="Normal 52 2 2 4 3" xfId="15024" xr:uid="{00000000-0005-0000-0000-000018390000}"/>
    <cellStyle name="Normal 52 2 2 5" xfId="15025" xr:uid="{00000000-0005-0000-0000-000019390000}"/>
    <cellStyle name="Normal 52 2 2 5 2" xfId="15026" xr:uid="{00000000-0005-0000-0000-00001A390000}"/>
    <cellStyle name="Normal 52 2 2 6" xfId="15027" xr:uid="{00000000-0005-0000-0000-00001B390000}"/>
    <cellStyle name="Normal 52 2 3" xfId="15028" xr:uid="{00000000-0005-0000-0000-00001C390000}"/>
    <cellStyle name="Normal 52 2 3 2" xfId="15029" xr:uid="{00000000-0005-0000-0000-00001D390000}"/>
    <cellStyle name="Normal 52 2 3 2 2" xfId="15030" xr:uid="{00000000-0005-0000-0000-00001E390000}"/>
    <cellStyle name="Normal 52 2 3 2 2 2" xfId="15031" xr:uid="{00000000-0005-0000-0000-00001F390000}"/>
    <cellStyle name="Normal 52 2 3 2 3" xfId="15032" xr:uid="{00000000-0005-0000-0000-000020390000}"/>
    <cellStyle name="Normal 52 2 3 3" xfId="15033" xr:uid="{00000000-0005-0000-0000-000021390000}"/>
    <cellStyle name="Normal 52 2 3 3 2" xfId="15034" xr:uid="{00000000-0005-0000-0000-000022390000}"/>
    <cellStyle name="Normal 52 2 3 4" xfId="15035" xr:uid="{00000000-0005-0000-0000-000023390000}"/>
    <cellStyle name="Normal 52 2 4" xfId="15036" xr:uid="{00000000-0005-0000-0000-000024390000}"/>
    <cellStyle name="Normal 52 2 4 2" xfId="15037" xr:uid="{00000000-0005-0000-0000-000025390000}"/>
    <cellStyle name="Normal 52 2 4 2 2" xfId="15038" xr:uid="{00000000-0005-0000-0000-000026390000}"/>
    <cellStyle name="Normal 52 2 4 2 2 2" xfId="15039" xr:uid="{00000000-0005-0000-0000-000027390000}"/>
    <cellStyle name="Normal 52 2 4 2 3" xfId="15040" xr:uid="{00000000-0005-0000-0000-000028390000}"/>
    <cellStyle name="Normal 52 2 4 3" xfId="15041" xr:uid="{00000000-0005-0000-0000-000029390000}"/>
    <cellStyle name="Normal 52 2 4 3 2" xfId="15042" xr:uid="{00000000-0005-0000-0000-00002A390000}"/>
    <cellStyle name="Normal 52 2 4 4" xfId="15043" xr:uid="{00000000-0005-0000-0000-00002B390000}"/>
    <cellStyle name="Normal 52 2 5" xfId="15044" xr:uid="{00000000-0005-0000-0000-00002C390000}"/>
    <cellStyle name="Normal 52 2 5 2" xfId="15045" xr:uid="{00000000-0005-0000-0000-00002D390000}"/>
    <cellStyle name="Normal 52 2 5 2 2" xfId="15046" xr:uid="{00000000-0005-0000-0000-00002E390000}"/>
    <cellStyle name="Normal 52 2 5 3" xfId="15047" xr:uid="{00000000-0005-0000-0000-00002F390000}"/>
    <cellStyle name="Normal 52 2 6" xfId="15048" xr:uid="{00000000-0005-0000-0000-000030390000}"/>
    <cellStyle name="Normal 52 2 6 2" xfId="15049" xr:uid="{00000000-0005-0000-0000-000031390000}"/>
    <cellStyle name="Normal 52 2 7" xfId="15050" xr:uid="{00000000-0005-0000-0000-000032390000}"/>
    <cellStyle name="Normal 520" xfId="15051" xr:uid="{00000000-0005-0000-0000-000033390000}"/>
    <cellStyle name="Normal 521" xfId="15052" xr:uid="{00000000-0005-0000-0000-000034390000}"/>
    <cellStyle name="Normal 522" xfId="15053" xr:uid="{00000000-0005-0000-0000-000035390000}"/>
    <cellStyle name="Normal 523" xfId="15054" xr:uid="{00000000-0005-0000-0000-000036390000}"/>
    <cellStyle name="Normal 524" xfId="15055" xr:uid="{00000000-0005-0000-0000-000037390000}"/>
    <cellStyle name="Normal 525" xfId="15056" xr:uid="{00000000-0005-0000-0000-000038390000}"/>
    <cellStyle name="Normal 526" xfId="15057" xr:uid="{00000000-0005-0000-0000-000039390000}"/>
    <cellStyle name="Normal 527" xfId="15058" xr:uid="{00000000-0005-0000-0000-00003A390000}"/>
    <cellStyle name="Normal 528" xfId="15059" xr:uid="{00000000-0005-0000-0000-00003B390000}"/>
    <cellStyle name="Normal 529" xfId="15060" xr:uid="{00000000-0005-0000-0000-00003C390000}"/>
    <cellStyle name="Normal 53" xfId="5319" xr:uid="{00000000-0005-0000-0000-00003D390000}"/>
    <cellStyle name="Normal 53 2" xfId="15061" xr:uid="{00000000-0005-0000-0000-00003E390000}"/>
    <cellStyle name="Normal 53 2 2" xfId="15062" xr:uid="{00000000-0005-0000-0000-00003F390000}"/>
    <cellStyle name="Normal 53 3" xfId="15063" xr:uid="{00000000-0005-0000-0000-000040390000}"/>
    <cellStyle name="Normal 530" xfId="15064" xr:uid="{00000000-0005-0000-0000-000041390000}"/>
    <cellStyle name="Normal 531" xfId="15065" xr:uid="{00000000-0005-0000-0000-000042390000}"/>
    <cellStyle name="Normal 532" xfId="15066" xr:uid="{00000000-0005-0000-0000-000043390000}"/>
    <cellStyle name="Normal 533" xfId="15067" xr:uid="{00000000-0005-0000-0000-000044390000}"/>
    <cellStyle name="Normal 534" xfId="15068" xr:uid="{00000000-0005-0000-0000-000045390000}"/>
    <cellStyle name="Normal 535" xfId="15069" xr:uid="{00000000-0005-0000-0000-000046390000}"/>
    <cellStyle name="Normal 536" xfId="15070" xr:uid="{00000000-0005-0000-0000-000047390000}"/>
    <cellStyle name="Normal 537" xfId="15071" xr:uid="{00000000-0005-0000-0000-000048390000}"/>
    <cellStyle name="Normal 538" xfId="15072" xr:uid="{00000000-0005-0000-0000-000049390000}"/>
    <cellStyle name="Normal 539" xfId="15073" xr:uid="{00000000-0005-0000-0000-00004A390000}"/>
    <cellStyle name="Normal 54" xfId="5320" xr:uid="{00000000-0005-0000-0000-00004B390000}"/>
    <cellStyle name="Normal 54 2" xfId="15074" xr:uid="{00000000-0005-0000-0000-00004C390000}"/>
    <cellStyle name="Normal 54 2 2" xfId="15075" xr:uid="{00000000-0005-0000-0000-00004D390000}"/>
    <cellStyle name="Normal 54 2 2 2" xfId="15076" xr:uid="{00000000-0005-0000-0000-00004E390000}"/>
    <cellStyle name="Normal 54 2 2 2 2" xfId="15077" xr:uid="{00000000-0005-0000-0000-00004F390000}"/>
    <cellStyle name="Normal 54 2 2 2 2 2" xfId="15078" xr:uid="{00000000-0005-0000-0000-000050390000}"/>
    <cellStyle name="Normal 54 2 2 2 2 2 2" xfId="15079" xr:uid="{00000000-0005-0000-0000-000051390000}"/>
    <cellStyle name="Normal 54 2 2 2 2 3" xfId="15080" xr:uid="{00000000-0005-0000-0000-000052390000}"/>
    <cellStyle name="Normal 54 2 2 2 3" xfId="15081" xr:uid="{00000000-0005-0000-0000-000053390000}"/>
    <cellStyle name="Normal 54 2 2 2 3 2" xfId="15082" xr:uid="{00000000-0005-0000-0000-000054390000}"/>
    <cellStyle name="Normal 54 2 2 2 4" xfId="15083" xr:uid="{00000000-0005-0000-0000-000055390000}"/>
    <cellStyle name="Normal 54 2 2 3" xfId="15084" xr:uid="{00000000-0005-0000-0000-000056390000}"/>
    <cellStyle name="Normal 54 2 2 3 2" xfId="15085" xr:uid="{00000000-0005-0000-0000-000057390000}"/>
    <cellStyle name="Normal 54 2 2 3 2 2" xfId="15086" xr:uid="{00000000-0005-0000-0000-000058390000}"/>
    <cellStyle name="Normal 54 2 2 3 2 2 2" xfId="15087" xr:uid="{00000000-0005-0000-0000-000059390000}"/>
    <cellStyle name="Normal 54 2 2 3 2 3" xfId="15088" xr:uid="{00000000-0005-0000-0000-00005A390000}"/>
    <cellStyle name="Normal 54 2 2 3 3" xfId="15089" xr:uid="{00000000-0005-0000-0000-00005B390000}"/>
    <cellStyle name="Normal 54 2 2 3 3 2" xfId="15090" xr:uid="{00000000-0005-0000-0000-00005C390000}"/>
    <cellStyle name="Normal 54 2 2 3 4" xfId="15091" xr:uid="{00000000-0005-0000-0000-00005D390000}"/>
    <cellStyle name="Normal 54 2 2 4" xfId="15092" xr:uid="{00000000-0005-0000-0000-00005E390000}"/>
    <cellStyle name="Normal 54 2 2 4 2" xfId="15093" xr:uid="{00000000-0005-0000-0000-00005F390000}"/>
    <cellStyle name="Normal 54 2 2 4 2 2" xfId="15094" xr:uid="{00000000-0005-0000-0000-000060390000}"/>
    <cellStyle name="Normal 54 2 2 4 3" xfId="15095" xr:uid="{00000000-0005-0000-0000-000061390000}"/>
    <cellStyle name="Normal 54 2 2 5" xfId="15096" xr:uid="{00000000-0005-0000-0000-000062390000}"/>
    <cellStyle name="Normal 54 2 2 5 2" xfId="15097" xr:uid="{00000000-0005-0000-0000-000063390000}"/>
    <cellStyle name="Normal 54 2 2 6" xfId="15098" xr:uid="{00000000-0005-0000-0000-000064390000}"/>
    <cellStyle name="Normal 54 2 3" xfId="15099" xr:uid="{00000000-0005-0000-0000-000065390000}"/>
    <cellStyle name="Normal 54 2 3 2" xfId="15100" xr:uid="{00000000-0005-0000-0000-000066390000}"/>
    <cellStyle name="Normal 54 2 3 2 2" xfId="15101" xr:uid="{00000000-0005-0000-0000-000067390000}"/>
    <cellStyle name="Normal 54 2 3 2 2 2" xfId="15102" xr:uid="{00000000-0005-0000-0000-000068390000}"/>
    <cellStyle name="Normal 54 2 3 2 3" xfId="15103" xr:uid="{00000000-0005-0000-0000-000069390000}"/>
    <cellStyle name="Normal 54 2 3 3" xfId="15104" xr:uid="{00000000-0005-0000-0000-00006A390000}"/>
    <cellStyle name="Normal 54 2 3 3 2" xfId="15105" xr:uid="{00000000-0005-0000-0000-00006B390000}"/>
    <cellStyle name="Normal 54 2 3 4" xfId="15106" xr:uid="{00000000-0005-0000-0000-00006C390000}"/>
    <cellStyle name="Normal 54 2 4" xfId="15107" xr:uid="{00000000-0005-0000-0000-00006D390000}"/>
    <cellStyle name="Normal 54 2 4 2" xfId="15108" xr:uid="{00000000-0005-0000-0000-00006E390000}"/>
    <cellStyle name="Normal 54 2 4 2 2" xfId="15109" xr:uid="{00000000-0005-0000-0000-00006F390000}"/>
    <cellStyle name="Normal 54 2 4 2 2 2" xfId="15110" xr:uid="{00000000-0005-0000-0000-000070390000}"/>
    <cellStyle name="Normal 54 2 4 2 3" xfId="15111" xr:uid="{00000000-0005-0000-0000-000071390000}"/>
    <cellStyle name="Normal 54 2 4 3" xfId="15112" xr:uid="{00000000-0005-0000-0000-000072390000}"/>
    <cellStyle name="Normal 54 2 4 3 2" xfId="15113" xr:uid="{00000000-0005-0000-0000-000073390000}"/>
    <cellStyle name="Normal 54 2 4 4" xfId="15114" xr:uid="{00000000-0005-0000-0000-000074390000}"/>
    <cellStyle name="Normal 54 2 5" xfId="15115" xr:uid="{00000000-0005-0000-0000-000075390000}"/>
    <cellStyle name="Normal 54 2 5 2" xfId="15116" xr:uid="{00000000-0005-0000-0000-000076390000}"/>
    <cellStyle name="Normal 54 2 5 2 2" xfId="15117" xr:uid="{00000000-0005-0000-0000-000077390000}"/>
    <cellStyle name="Normal 54 2 5 3" xfId="15118" xr:uid="{00000000-0005-0000-0000-000078390000}"/>
    <cellStyle name="Normal 54 2 6" xfId="15119" xr:uid="{00000000-0005-0000-0000-000079390000}"/>
    <cellStyle name="Normal 54 2 6 2" xfId="15120" xr:uid="{00000000-0005-0000-0000-00007A390000}"/>
    <cellStyle name="Normal 54 2 7" xfId="15121" xr:uid="{00000000-0005-0000-0000-00007B390000}"/>
    <cellStyle name="Normal 54 3" xfId="15122" xr:uid="{00000000-0005-0000-0000-00007C390000}"/>
    <cellStyle name="Normal 540" xfId="15123" xr:uid="{00000000-0005-0000-0000-00007D390000}"/>
    <cellStyle name="Normal 541" xfId="15124" xr:uid="{00000000-0005-0000-0000-00007E390000}"/>
    <cellStyle name="Normal 542" xfId="15125" xr:uid="{00000000-0005-0000-0000-00007F390000}"/>
    <cellStyle name="Normal 543" xfId="15126" xr:uid="{00000000-0005-0000-0000-000080390000}"/>
    <cellStyle name="Normal 544" xfId="15127" xr:uid="{00000000-0005-0000-0000-000081390000}"/>
    <cellStyle name="Normal 545" xfId="15128" xr:uid="{00000000-0005-0000-0000-000082390000}"/>
    <cellStyle name="Normal 546" xfId="15129" xr:uid="{00000000-0005-0000-0000-000083390000}"/>
    <cellStyle name="Normal 547" xfId="15130" xr:uid="{00000000-0005-0000-0000-000084390000}"/>
    <cellStyle name="Normal 548" xfId="15131" xr:uid="{00000000-0005-0000-0000-000085390000}"/>
    <cellStyle name="Normal 549" xfId="15132" xr:uid="{00000000-0005-0000-0000-000086390000}"/>
    <cellStyle name="Normal 55" xfId="5321" xr:uid="{00000000-0005-0000-0000-000087390000}"/>
    <cellStyle name="Normal 55 2" xfId="5322" xr:uid="{00000000-0005-0000-0000-000088390000}"/>
    <cellStyle name="Normal 55 2 2" xfId="15133" xr:uid="{00000000-0005-0000-0000-000089390000}"/>
    <cellStyle name="Normal 55 3" xfId="15134" xr:uid="{00000000-0005-0000-0000-00008A390000}"/>
    <cellStyle name="Normal 550" xfId="15135" xr:uid="{00000000-0005-0000-0000-00008B390000}"/>
    <cellStyle name="Normal 551" xfId="15136" xr:uid="{00000000-0005-0000-0000-00008C390000}"/>
    <cellStyle name="Normal 552" xfId="15137" xr:uid="{00000000-0005-0000-0000-00008D390000}"/>
    <cellStyle name="Normal 553" xfId="15138" xr:uid="{00000000-0005-0000-0000-00008E390000}"/>
    <cellStyle name="Normal 554" xfId="15139" xr:uid="{00000000-0005-0000-0000-00008F390000}"/>
    <cellStyle name="Normal 555" xfId="15140" xr:uid="{00000000-0005-0000-0000-000090390000}"/>
    <cellStyle name="Normal 556" xfId="15141" xr:uid="{00000000-0005-0000-0000-000091390000}"/>
    <cellStyle name="Normal 557" xfId="15142" xr:uid="{00000000-0005-0000-0000-000092390000}"/>
    <cellStyle name="Normal 558" xfId="15143" xr:uid="{00000000-0005-0000-0000-000093390000}"/>
    <cellStyle name="Normal 559" xfId="15144" xr:uid="{00000000-0005-0000-0000-000094390000}"/>
    <cellStyle name="Normal 56" xfId="5323" xr:uid="{00000000-0005-0000-0000-000095390000}"/>
    <cellStyle name="Normal 56 2" xfId="15145" xr:uid="{00000000-0005-0000-0000-000096390000}"/>
    <cellStyle name="Normal 560" xfId="15146" xr:uid="{00000000-0005-0000-0000-000097390000}"/>
    <cellStyle name="Normal 561" xfId="15147" xr:uid="{00000000-0005-0000-0000-000098390000}"/>
    <cellStyle name="Normal 562" xfId="15148" xr:uid="{00000000-0005-0000-0000-000099390000}"/>
    <cellStyle name="Normal 563" xfId="15149" xr:uid="{00000000-0005-0000-0000-00009A390000}"/>
    <cellStyle name="Normal 564" xfId="15150" xr:uid="{00000000-0005-0000-0000-00009B390000}"/>
    <cellStyle name="Normal 565" xfId="15151" xr:uid="{00000000-0005-0000-0000-00009C390000}"/>
    <cellStyle name="Normal 566" xfId="15152" xr:uid="{00000000-0005-0000-0000-00009D390000}"/>
    <cellStyle name="Normal 567" xfId="15153" xr:uid="{00000000-0005-0000-0000-00009E390000}"/>
    <cellStyle name="Normal 568" xfId="15154" xr:uid="{00000000-0005-0000-0000-00009F390000}"/>
    <cellStyle name="Normal 569" xfId="15155" xr:uid="{00000000-0005-0000-0000-0000A0390000}"/>
    <cellStyle name="Normal 57" xfId="5324" xr:uid="{00000000-0005-0000-0000-0000A1390000}"/>
    <cellStyle name="Normal 57 2" xfId="15156" xr:uid="{00000000-0005-0000-0000-0000A2390000}"/>
    <cellStyle name="Normal 57 2 2" xfId="15157" xr:uid="{00000000-0005-0000-0000-0000A3390000}"/>
    <cellStyle name="Normal 57 3" xfId="15158" xr:uid="{00000000-0005-0000-0000-0000A4390000}"/>
    <cellStyle name="Normal 570" xfId="15159" xr:uid="{00000000-0005-0000-0000-0000A5390000}"/>
    <cellStyle name="Normal 571" xfId="15160" xr:uid="{00000000-0005-0000-0000-0000A6390000}"/>
    <cellStyle name="Normal 572" xfId="15161" xr:uid="{00000000-0005-0000-0000-0000A7390000}"/>
    <cellStyle name="Normal 573" xfId="15162" xr:uid="{00000000-0005-0000-0000-0000A8390000}"/>
    <cellStyle name="Normal 574" xfId="15163" xr:uid="{00000000-0005-0000-0000-0000A9390000}"/>
    <cellStyle name="Normal 575" xfId="15164" xr:uid="{00000000-0005-0000-0000-0000AA390000}"/>
    <cellStyle name="Normal 576" xfId="15165" xr:uid="{00000000-0005-0000-0000-0000AB390000}"/>
    <cellStyle name="Normal 577" xfId="15166" xr:uid="{00000000-0005-0000-0000-0000AC390000}"/>
    <cellStyle name="Normal 578" xfId="15167" xr:uid="{00000000-0005-0000-0000-0000AD390000}"/>
    <cellStyle name="Normal 579" xfId="15168" xr:uid="{00000000-0005-0000-0000-0000AE390000}"/>
    <cellStyle name="Normal 58" xfId="5325" xr:uid="{00000000-0005-0000-0000-0000AF390000}"/>
    <cellStyle name="Normal 58 2" xfId="15169" xr:uid="{00000000-0005-0000-0000-0000B0390000}"/>
    <cellStyle name="Normal 58 2 2" xfId="15170" xr:uid="{00000000-0005-0000-0000-0000B1390000}"/>
    <cellStyle name="Normal 58 2 2 2" xfId="15171" xr:uid="{00000000-0005-0000-0000-0000B2390000}"/>
    <cellStyle name="Normal 58 2 2 2 2" xfId="15172" xr:uid="{00000000-0005-0000-0000-0000B3390000}"/>
    <cellStyle name="Normal 58 2 2 2 2 2" xfId="15173" xr:uid="{00000000-0005-0000-0000-0000B4390000}"/>
    <cellStyle name="Normal 58 2 2 2 2 2 2" xfId="15174" xr:uid="{00000000-0005-0000-0000-0000B5390000}"/>
    <cellStyle name="Normal 58 2 2 2 2 3" xfId="15175" xr:uid="{00000000-0005-0000-0000-0000B6390000}"/>
    <cellStyle name="Normal 58 2 2 2 3" xfId="15176" xr:uid="{00000000-0005-0000-0000-0000B7390000}"/>
    <cellStyle name="Normal 58 2 2 2 3 2" xfId="15177" xr:uid="{00000000-0005-0000-0000-0000B8390000}"/>
    <cellStyle name="Normal 58 2 2 2 4" xfId="15178" xr:uid="{00000000-0005-0000-0000-0000B9390000}"/>
    <cellStyle name="Normal 58 2 2 3" xfId="15179" xr:uid="{00000000-0005-0000-0000-0000BA390000}"/>
    <cellStyle name="Normal 58 2 2 3 2" xfId="15180" xr:uid="{00000000-0005-0000-0000-0000BB390000}"/>
    <cellStyle name="Normal 58 2 2 3 2 2" xfId="15181" xr:uid="{00000000-0005-0000-0000-0000BC390000}"/>
    <cellStyle name="Normal 58 2 2 3 2 2 2" xfId="15182" xr:uid="{00000000-0005-0000-0000-0000BD390000}"/>
    <cellStyle name="Normal 58 2 2 3 2 3" xfId="15183" xr:uid="{00000000-0005-0000-0000-0000BE390000}"/>
    <cellStyle name="Normal 58 2 2 3 3" xfId="15184" xr:uid="{00000000-0005-0000-0000-0000BF390000}"/>
    <cellStyle name="Normal 58 2 2 3 3 2" xfId="15185" xr:uid="{00000000-0005-0000-0000-0000C0390000}"/>
    <cellStyle name="Normal 58 2 2 3 4" xfId="15186" xr:uid="{00000000-0005-0000-0000-0000C1390000}"/>
    <cellStyle name="Normal 58 2 2 4" xfId="15187" xr:uid="{00000000-0005-0000-0000-0000C2390000}"/>
    <cellStyle name="Normal 58 2 2 4 2" xfId="15188" xr:uid="{00000000-0005-0000-0000-0000C3390000}"/>
    <cellStyle name="Normal 58 2 2 4 2 2" xfId="15189" xr:uid="{00000000-0005-0000-0000-0000C4390000}"/>
    <cellStyle name="Normal 58 2 2 4 3" xfId="15190" xr:uid="{00000000-0005-0000-0000-0000C5390000}"/>
    <cellStyle name="Normal 58 2 2 5" xfId="15191" xr:uid="{00000000-0005-0000-0000-0000C6390000}"/>
    <cellStyle name="Normal 58 2 2 5 2" xfId="15192" xr:uid="{00000000-0005-0000-0000-0000C7390000}"/>
    <cellStyle name="Normal 58 2 2 6" xfId="15193" xr:uid="{00000000-0005-0000-0000-0000C8390000}"/>
    <cellStyle name="Normal 58 2 3" xfId="15194" xr:uid="{00000000-0005-0000-0000-0000C9390000}"/>
    <cellStyle name="Normal 58 2 3 2" xfId="15195" xr:uid="{00000000-0005-0000-0000-0000CA390000}"/>
    <cellStyle name="Normal 58 2 3 2 2" xfId="15196" xr:uid="{00000000-0005-0000-0000-0000CB390000}"/>
    <cellStyle name="Normal 58 2 3 2 2 2" xfId="15197" xr:uid="{00000000-0005-0000-0000-0000CC390000}"/>
    <cellStyle name="Normal 58 2 3 2 3" xfId="15198" xr:uid="{00000000-0005-0000-0000-0000CD390000}"/>
    <cellStyle name="Normal 58 2 3 3" xfId="15199" xr:uid="{00000000-0005-0000-0000-0000CE390000}"/>
    <cellStyle name="Normal 58 2 3 3 2" xfId="15200" xr:uid="{00000000-0005-0000-0000-0000CF390000}"/>
    <cellStyle name="Normal 58 2 3 4" xfId="15201" xr:uid="{00000000-0005-0000-0000-0000D0390000}"/>
    <cellStyle name="Normal 58 2 4" xfId="15202" xr:uid="{00000000-0005-0000-0000-0000D1390000}"/>
    <cellStyle name="Normal 58 2 4 2" xfId="15203" xr:uid="{00000000-0005-0000-0000-0000D2390000}"/>
    <cellStyle name="Normal 58 2 4 2 2" xfId="15204" xr:uid="{00000000-0005-0000-0000-0000D3390000}"/>
    <cellStyle name="Normal 58 2 4 2 2 2" xfId="15205" xr:uid="{00000000-0005-0000-0000-0000D4390000}"/>
    <cellStyle name="Normal 58 2 4 2 3" xfId="15206" xr:uid="{00000000-0005-0000-0000-0000D5390000}"/>
    <cellStyle name="Normal 58 2 4 3" xfId="15207" xr:uid="{00000000-0005-0000-0000-0000D6390000}"/>
    <cellStyle name="Normal 58 2 4 3 2" xfId="15208" xr:uid="{00000000-0005-0000-0000-0000D7390000}"/>
    <cellStyle name="Normal 58 2 4 4" xfId="15209" xr:uid="{00000000-0005-0000-0000-0000D8390000}"/>
    <cellStyle name="Normal 58 2 5" xfId="15210" xr:uid="{00000000-0005-0000-0000-0000D9390000}"/>
    <cellStyle name="Normal 58 2 5 2" xfId="15211" xr:uid="{00000000-0005-0000-0000-0000DA390000}"/>
    <cellStyle name="Normal 58 2 5 2 2" xfId="15212" xr:uid="{00000000-0005-0000-0000-0000DB390000}"/>
    <cellStyle name="Normal 58 2 5 3" xfId="15213" xr:uid="{00000000-0005-0000-0000-0000DC390000}"/>
    <cellStyle name="Normal 58 2 6" xfId="15214" xr:uid="{00000000-0005-0000-0000-0000DD390000}"/>
    <cellStyle name="Normal 58 2 6 2" xfId="15215" xr:uid="{00000000-0005-0000-0000-0000DE390000}"/>
    <cellStyle name="Normal 58 2 7" xfId="15216" xr:uid="{00000000-0005-0000-0000-0000DF390000}"/>
    <cellStyle name="Normal 58 3" xfId="15217" xr:uid="{00000000-0005-0000-0000-0000E0390000}"/>
    <cellStyle name="Normal 580" xfId="15218" xr:uid="{00000000-0005-0000-0000-0000E1390000}"/>
    <cellStyle name="Normal 581" xfId="15219" xr:uid="{00000000-0005-0000-0000-0000E2390000}"/>
    <cellStyle name="Normal 582" xfId="15220" xr:uid="{00000000-0005-0000-0000-0000E3390000}"/>
    <cellStyle name="Normal 583" xfId="15221" xr:uid="{00000000-0005-0000-0000-0000E4390000}"/>
    <cellStyle name="Normal 584" xfId="15222" xr:uid="{00000000-0005-0000-0000-0000E5390000}"/>
    <cellStyle name="Normal 585" xfId="15223" xr:uid="{00000000-0005-0000-0000-0000E6390000}"/>
    <cellStyle name="Normal 586" xfId="15224" xr:uid="{00000000-0005-0000-0000-0000E7390000}"/>
    <cellStyle name="Normal 587" xfId="15225" xr:uid="{00000000-0005-0000-0000-0000E8390000}"/>
    <cellStyle name="Normal 588" xfId="15226" xr:uid="{00000000-0005-0000-0000-0000E9390000}"/>
    <cellStyle name="Normal 589" xfId="15227" xr:uid="{00000000-0005-0000-0000-0000EA390000}"/>
    <cellStyle name="Normal 59" xfId="5326" xr:uid="{00000000-0005-0000-0000-0000EB390000}"/>
    <cellStyle name="Normal 59 2" xfId="15228" xr:uid="{00000000-0005-0000-0000-0000EC390000}"/>
    <cellStyle name="Normal 590" xfId="15229" xr:uid="{00000000-0005-0000-0000-0000ED390000}"/>
    <cellStyle name="Normal 591" xfId="15230" xr:uid="{00000000-0005-0000-0000-0000EE390000}"/>
    <cellStyle name="Normal 592" xfId="15231" xr:uid="{00000000-0005-0000-0000-0000EF390000}"/>
    <cellStyle name="Normal 593" xfId="15232" xr:uid="{00000000-0005-0000-0000-0000F0390000}"/>
    <cellStyle name="Normal 594" xfId="15233" xr:uid="{00000000-0005-0000-0000-0000F1390000}"/>
    <cellStyle name="Normal 595" xfId="15234" xr:uid="{00000000-0005-0000-0000-0000F2390000}"/>
    <cellStyle name="Normal 596" xfId="15235" xr:uid="{00000000-0005-0000-0000-0000F3390000}"/>
    <cellStyle name="Normal 597" xfId="15236" xr:uid="{00000000-0005-0000-0000-0000F4390000}"/>
    <cellStyle name="Normal 598" xfId="15237" xr:uid="{00000000-0005-0000-0000-0000F5390000}"/>
    <cellStyle name="Normal 599" xfId="15238" xr:uid="{00000000-0005-0000-0000-0000F6390000}"/>
    <cellStyle name="Normal 6" xfId="2431" xr:uid="{00000000-0005-0000-0000-0000F7390000}"/>
    <cellStyle name="Normal 6 10" xfId="7432" xr:uid="{00000000-0005-0000-0000-0000F8390000}"/>
    <cellStyle name="Normal 6 10 2" xfId="15239" xr:uid="{00000000-0005-0000-0000-0000F9390000}"/>
    <cellStyle name="Normal 6 10 2 2" xfId="15240" xr:uid="{00000000-0005-0000-0000-0000FA390000}"/>
    <cellStyle name="Normal 6 10 2 2 2" xfId="15241" xr:uid="{00000000-0005-0000-0000-0000FB390000}"/>
    <cellStyle name="Normal 6 10 2 2 2 2" xfId="15242" xr:uid="{00000000-0005-0000-0000-0000FC390000}"/>
    <cellStyle name="Normal 6 10 2 2 2 2 2" xfId="15243" xr:uid="{00000000-0005-0000-0000-0000FD390000}"/>
    <cellStyle name="Normal 6 10 2 2 2 3" xfId="15244" xr:uid="{00000000-0005-0000-0000-0000FE390000}"/>
    <cellStyle name="Normal 6 10 2 2 3" xfId="15245" xr:uid="{00000000-0005-0000-0000-0000FF390000}"/>
    <cellStyle name="Normal 6 10 2 2 3 2" xfId="15246" xr:uid="{00000000-0005-0000-0000-0000003A0000}"/>
    <cellStyle name="Normal 6 10 2 2 4" xfId="15247" xr:uid="{00000000-0005-0000-0000-0000013A0000}"/>
    <cellStyle name="Normal 6 10 2 3" xfId="15248" xr:uid="{00000000-0005-0000-0000-0000023A0000}"/>
    <cellStyle name="Normal 6 10 2 3 2" xfId="15249" xr:uid="{00000000-0005-0000-0000-0000033A0000}"/>
    <cellStyle name="Normal 6 10 2 3 2 2" xfId="15250" xr:uid="{00000000-0005-0000-0000-0000043A0000}"/>
    <cellStyle name="Normal 6 10 2 3 2 2 2" xfId="15251" xr:uid="{00000000-0005-0000-0000-0000053A0000}"/>
    <cellStyle name="Normal 6 10 2 3 2 3" xfId="15252" xr:uid="{00000000-0005-0000-0000-0000063A0000}"/>
    <cellStyle name="Normal 6 10 2 3 3" xfId="15253" xr:uid="{00000000-0005-0000-0000-0000073A0000}"/>
    <cellStyle name="Normal 6 10 2 3 3 2" xfId="15254" xr:uid="{00000000-0005-0000-0000-0000083A0000}"/>
    <cellStyle name="Normal 6 10 2 3 4" xfId="15255" xr:uid="{00000000-0005-0000-0000-0000093A0000}"/>
    <cellStyle name="Normal 6 10 2 4" xfId="15256" xr:uid="{00000000-0005-0000-0000-00000A3A0000}"/>
    <cellStyle name="Normal 6 10 2 4 2" xfId="15257" xr:uid="{00000000-0005-0000-0000-00000B3A0000}"/>
    <cellStyle name="Normal 6 10 2 4 2 2" xfId="15258" xr:uid="{00000000-0005-0000-0000-00000C3A0000}"/>
    <cellStyle name="Normal 6 10 2 4 3" xfId="15259" xr:uid="{00000000-0005-0000-0000-00000D3A0000}"/>
    <cellStyle name="Normal 6 10 2 5" xfId="15260" xr:uid="{00000000-0005-0000-0000-00000E3A0000}"/>
    <cellStyle name="Normal 6 10 2 5 2" xfId="15261" xr:uid="{00000000-0005-0000-0000-00000F3A0000}"/>
    <cellStyle name="Normal 6 10 2 6" xfId="15262" xr:uid="{00000000-0005-0000-0000-0000103A0000}"/>
    <cellStyle name="Normal 6 10 3" xfId="15263" xr:uid="{00000000-0005-0000-0000-0000113A0000}"/>
    <cellStyle name="Normal 6 10 3 2" xfId="15264" xr:uid="{00000000-0005-0000-0000-0000123A0000}"/>
    <cellStyle name="Normal 6 10 3 2 2" xfId="15265" xr:uid="{00000000-0005-0000-0000-0000133A0000}"/>
    <cellStyle name="Normal 6 10 3 2 2 2" xfId="15266" xr:uid="{00000000-0005-0000-0000-0000143A0000}"/>
    <cellStyle name="Normal 6 10 3 2 3" xfId="15267" xr:uid="{00000000-0005-0000-0000-0000153A0000}"/>
    <cellStyle name="Normal 6 10 3 3" xfId="15268" xr:uid="{00000000-0005-0000-0000-0000163A0000}"/>
    <cellStyle name="Normal 6 10 3 3 2" xfId="15269" xr:uid="{00000000-0005-0000-0000-0000173A0000}"/>
    <cellStyle name="Normal 6 10 3 4" xfId="15270" xr:uid="{00000000-0005-0000-0000-0000183A0000}"/>
    <cellStyle name="Normal 6 10 4" xfId="15271" xr:uid="{00000000-0005-0000-0000-0000193A0000}"/>
    <cellStyle name="Normal 6 10 4 2" xfId="15272" xr:uid="{00000000-0005-0000-0000-00001A3A0000}"/>
    <cellStyle name="Normal 6 10 4 2 2" xfId="15273" xr:uid="{00000000-0005-0000-0000-00001B3A0000}"/>
    <cellStyle name="Normal 6 10 4 2 2 2" xfId="15274" xr:uid="{00000000-0005-0000-0000-00001C3A0000}"/>
    <cellStyle name="Normal 6 10 4 2 3" xfId="15275" xr:uid="{00000000-0005-0000-0000-00001D3A0000}"/>
    <cellStyle name="Normal 6 10 4 3" xfId="15276" xr:uid="{00000000-0005-0000-0000-00001E3A0000}"/>
    <cellStyle name="Normal 6 10 4 3 2" xfId="15277" xr:uid="{00000000-0005-0000-0000-00001F3A0000}"/>
    <cellStyle name="Normal 6 10 4 4" xfId="15278" xr:uid="{00000000-0005-0000-0000-0000203A0000}"/>
    <cellStyle name="Normal 6 10 5" xfId="15279" xr:uid="{00000000-0005-0000-0000-0000213A0000}"/>
    <cellStyle name="Normal 6 10 5 2" xfId="15280" xr:uid="{00000000-0005-0000-0000-0000223A0000}"/>
    <cellStyle name="Normal 6 10 5 2 2" xfId="15281" xr:uid="{00000000-0005-0000-0000-0000233A0000}"/>
    <cellStyle name="Normal 6 10 5 3" xfId="15282" xr:uid="{00000000-0005-0000-0000-0000243A0000}"/>
    <cellStyle name="Normal 6 10 6" xfId="15283" xr:uid="{00000000-0005-0000-0000-0000253A0000}"/>
    <cellStyle name="Normal 6 10 6 2" xfId="15284" xr:uid="{00000000-0005-0000-0000-0000263A0000}"/>
    <cellStyle name="Normal 6 11" xfId="8087" xr:uid="{00000000-0005-0000-0000-0000273A0000}"/>
    <cellStyle name="Normal 6 11 2" xfId="15285" xr:uid="{00000000-0005-0000-0000-0000283A0000}"/>
    <cellStyle name="Normal 6 11 2 2" xfId="15286" xr:uid="{00000000-0005-0000-0000-0000293A0000}"/>
    <cellStyle name="Normal 6 11 2 2 2" xfId="15287" xr:uid="{00000000-0005-0000-0000-00002A3A0000}"/>
    <cellStyle name="Normal 6 11 2 2 2 2" xfId="15288" xr:uid="{00000000-0005-0000-0000-00002B3A0000}"/>
    <cellStyle name="Normal 6 11 2 2 2 2 2" xfId="15289" xr:uid="{00000000-0005-0000-0000-00002C3A0000}"/>
    <cellStyle name="Normal 6 11 2 2 2 3" xfId="15290" xr:uid="{00000000-0005-0000-0000-00002D3A0000}"/>
    <cellStyle name="Normal 6 11 2 2 3" xfId="15291" xr:uid="{00000000-0005-0000-0000-00002E3A0000}"/>
    <cellStyle name="Normal 6 11 2 2 3 2" xfId="15292" xr:uid="{00000000-0005-0000-0000-00002F3A0000}"/>
    <cellStyle name="Normal 6 11 2 2 4" xfId="15293" xr:uid="{00000000-0005-0000-0000-0000303A0000}"/>
    <cellStyle name="Normal 6 11 2 3" xfId="15294" xr:uid="{00000000-0005-0000-0000-0000313A0000}"/>
    <cellStyle name="Normal 6 11 2 3 2" xfId="15295" xr:uid="{00000000-0005-0000-0000-0000323A0000}"/>
    <cellStyle name="Normal 6 11 2 3 2 2" xfId="15296" xr:uid="{00000000-0005-0000-0000-0000333A0000}"/>
    <cellStyle name="Normal 6 11 2 3 2 2 2" xfId="15297" xr:uid="{00000000-0005-0000-0000-0000343A0000}"/>
    <cellStyle name="Normal 6 11 2 3 2 3" xfId="15298" xr:uid="{00000000-0005-0000-0000-0000353A0000}"/>
    <cellStyle name="Normal 6 11 2 3 3" xfId="15299" xr:uid="{00000000-0005-0000-0000-0000363A0000}"/>
    <cellStyle name="Normal 6 11 2 3 3 2" xfId="15300" xr:uid="{00000000-0005-0000-0000-0000373A0000}"/>
    <cellStyle name="Normal 6 11 2 3 4" xfId="15301" xr:uid="{00000000-0005-0000-0000-0000383A0000}"/>
    <cellStyle name="Normal 6 11 2 4" xfId="15302" xr:uid="{00000000-0005-0000-0000-0000393A0000}"/>
    <cellStyle name="Normal 6 11 2 4 2" xfId="15303" xr:uid="{00000000-0005-0000-0000-00003A3A0000}"/>
    <cellStyle name="Normal 6 11 2 4 2 2" xfId="15304" xr:uid="{00000000-0005-0000-0000-00003B3A0000}"/>
    <cellStyle name="Normal 6 11 2 4 3" xfId="15305" xr:uid="{00000000-0005-0000-0000-00003C3A0000}"/>
    <cellStyle name="Normal 6 11 2 5" xfId="15306" xr:uid="{00000000-0005-0000-0000-00003D3A0000}"/>
    <cellStyle name="Normal 6 11 2 5 2" xfId="15307" xr:uid="{00000000-0005-0000-0000-00003E3A0000}"/>
    <cellStyle name="Normal 6 11 2 6" xfId="15308" xr:uid="{00000000-0005-0000-0000-00003F3A0000}"/>
    <cellStyle name="Normal 6 11 3" xfId="15309" xr:uid="{00000000-0005-0000-0000-0000403A0000}"/>
    <cellStyle name="Normal 6 11 3 2" xfId="15310" xr:uid="{00000000-0005-0000-0000-0000413A0000}"/>
    <cellStyle name="Normal 6 11 3 2 2" xfId="15311" xr:uid="{00000000-0005-0000-0000-0000423A0000}"/>
    <cellStyle name="Normal 6 11 3 2 2 2" xfId="15312" xr:uid="{00000000-0005-0000-0000-0000433A0000}"/>
    <cellStyle name="Normal 6 11 3 2 3" xfId="15313" xr:uid="{00000000-0005-0000-0000-0000443A0000}"/>
    <cellStyle name="Normal 6 11 3 3" xfId="15314" xr:uid="{00000000-0005-0000-0000-0000453A0000}"/>
    <cellStyle name="Normal 6 11 3 3 2" xfId="15315" xr:uid="{00000000-0005-0000-0000-0000463A0000}"/>
    <cellStyle name="Normal 6 11 3 4" xfId="15316" xr:uid="{00000000-0005-0000-0000-0000473A0000}"/>
    <cellStyle name="Normal 6 11 4" xfId="15317" xr:uid="{00000000-0005-0000-0000-0000483A0000}"/>
    <cellStyle name="Normal 6 11 4 2" xfId="15318" xr:uid="{00000000-0005-0000-0000-0000493A0000}"/>
    <cellStyle name="Normal 6 11 4 2 2" xfId="15319" xr:uid="{00000000-0005-0000-0000-00004A3A0000}"/>
    <cellStyle name="Normal 6 11 4 2 2 2" xfId="15320" xr:uid="{00000000-0005-0000-0000-00004B3A0000}"/>
    <cellStyle name="Normal 6 11 4 2 3" xfId="15321" xr:uid="{00000000-0005-0000-0000-00004C3A0000}"/>
    <cellStyle name="Normal 6 11 4 3" xfId="15322" xr:uid="{00000000-0005-0000-0000-00004D3A0000}"/>
    <cellStyle name="Normal 6 11 4 3 2" xfId="15323" xr:uid="{00000000-0005-0000-0000-00004E3A0000}"/>
    <cellStyle name="Normal 6 11 4 4" xfId="15324" xr:uid="{00000000-0005-0000-0000-00004F3A0000}"/>
    <cellStyle name="Normal 6 11 5" xfId="15325" xr:uid="{00000000-0005-0000-0000-0000503A0000}"/>
    <cellStyle name="Normal 6 11 5 2" xfId="15326" xr:uid="{00000000-0005-0000-0000-0000513A0000}"/>
    <cellStyle name="Normal 6 11 5 2 2" xfId="15327" xr:uid="{00000000-0005-0000-0000-0000523A0000}"/>
    <cellStyle name="Normal 6 11 5 3" xfId="15328" xr:uid="{00000000-0005-0000-0000-0000533A0000}"/>
    <cellStyle name="Normal 6 11 6" xfId="15329" xr:uid="{00000000-0005-0000-0000-0000543A0000}"/>
    <cellStyle name="Normal 6 11 6 2" xfId="15330" xr:uid="{00000000-0005-0000-0000-0000553A0000}"/>
    <cellStyle name="Normal 6 11 7" xfId="15331" xr:uid="{00000000-0005-0000-0000-0000563A0000}"/>
    <cellStyle name="Normal 6 12" xfId="15332" xr:uid="{00000000-0005-0000-0000-0000573A0000}"/>
    <cellStyle name="Normal 6 12 2" xfId="15333" xr:uid="{00000000-0005-0000-0000-0000583A0000}"/>
    <cellStyle name="Normal 6 12 2 2" xfId="15334" xr:uid="{00000000-0005-0000-0000-0000593A0000}"/>
    <cellStyle name="Normal 6 12 2 2 2" xfId="15335" xr:uid="{00000000-0005-0000-0000-00005A3A0000}"/>
    <cellStyle name="Normal 6 12 2 2 2 2" xfId="15336" xr:uid="{00000000-0005-0000-0000-00005B3A0000}"/>
    <cellStyle name="Normal 6 12 2 2 2 2 2" xfId="15337" xr:uid="{00000000-0005-0000-0000-00005C3A0000}"/>
    <cellStyle name="Normal 6 12 2 2 2 3" xfId="15338" xr:uid="{00000000-0005-0000-0000-00005D3A0000}"/>
    <cellStyle name="Normal 6 12 2 2 3" xfId="15339" xr:uid="{00000000-0005-0000-0000-00005E3A0000}"/>
    <cellStyle name="Normal 6 12 2 2 3 2" xfId="15340" xr:uid="{00000000-0005-0000-0000-00005F3A0000}"/>
    <cellStyle name="Normal 6 12 2 2 4" xfId="15341" xr:uid="{00000000-0005-0000-0000-0000603A0000}"/>
    <cellStyle name="Normal 6 12 2 3" xfId="15342" xr:uid="{00000000-0005-0000-0000-0000613A0000}"/>
    <cellStyle name="Normal 6 12 2 3 2" xfId="15343" xr:uid="{00000000-0005-0000-0000-0000623A0000}"/>
    <cellStyle name="Normal 6 12 2 3 2 2" xfId="15344" xr:uid="{00000000-0005-0000-0000-0000633A0000}"/>
    <cellStyle name="Normal 6 12 2 3 2 2 2" xfId="15345" xr:uid="{00000000-0005-0000-0000-0000643A0000}"/>
    <cellStyle name="Normal 6 12 2 3 2 3" xfId="15346" xr:uid="{00000000-0005-0000-0000-0000653A0000}"/>
    <cellStyle name="Normal 6 12 2 3 3" xfId="15347" xr:uid="{00000000-0005-0000-0000-0000663A0000}"/>
    <cellStyle name="Normal 6 12 2 3 3 2" xfId="15348" xr:uid="{00000000-0005-0000-0000-0000673A0000}"/>
    <cellStyle name="Normal 6 12 2 3 4" xfId="15349" xr:uid="{00000000-0005-0000-0000-0000683A0000}"/>
    <cellStyle name="Normal 6 12 2 4" xfId="15350" xr:uid="{00000000-0005-0000-0000-0000693A0000}"/>
    <cellStyle name="Normal 6 12 2 4 2" xfId="15351" xr:uid="{00000000-0005-0000-0000-00006A3A0000}"/>
    <cellStyle name="Normal 6 12 2 4 2 2" xfId="15352" xr:uid="{00000000-0005-0000-0000-00006B3A0000}"/>
    <cellStyle name="Normal 6 12 2 4 3" xfId="15353" xr:uid="{00000000-0005-0000-0000-00006C3A0000}"/>
    <cellStyle name="Normal 6 12 2 5" xfId="15354" xr:uid="{00000000-0005-0000-0000-00006D3A0000}"/>
    <cellStyle name="Normal 6 12 2 5 2" xfId="15355" xr:uid="{00000000-0005-0000-0000-00006E3A0000}"/>
    <cellStyle name="Normal 6 12 2 6" xfId="15356" xr:uid="{00000000-0005-0000-0000-00006F3A0000}"/>
    <cellStyle name="Normal 6 12 3" xfId="15357" xr:uid="{00000000-0005-0000-0000-0000703A0000}"/>
    <cellStyle name="Normal 6 12 3 2" xfId="15358" xr:uid="{00000000-0005-0000-0000-0000713A0000}"/>
    <cellStyle name="Normal 6 12 3 2 2" xfId="15359" xr:uid="{00000000-0005-0000-0000-0000723A0000}"/>
    <cellStyle name="Normal 6 12 3 2 2 2" xfId="15360" xr:uid="{00000000-0005-0000-0000-0000733A0000}"/>
    <cellStyle name="Normal 6 12 3 2 3" xfId="15361" xr:uid="{00000000-0005-0000-0000-0000743A0000}"/>
    <cellStyle name="Normal 6 12 3 3" xfId="15362" xr:uid="{00000000-0005-0000-0000-0000753A0000}"/>
    <cellStyle name="Normal 6 12 3 3 2" xfId="15363" xr:uid="{00000000-0005-0000-0000-0000763A0000}"/>
    <cellStyle name="Normal 6 12 3 4" xfId="15364" xr:uid="{00000000-0005-0000-0000-0000773A0000}"/>
    <cellStyle name="Normal 6 12 4" xfId="15365" xr:uid="{00000000-0005-0000-0000-0000783A0000}"/>
    <cellStyle name="Normal 6 12 4 2" xfId="15366" xr:uid="{00000000-0005-0000-0000-0000793A0000}"/>
    <cellStyle name="Normal 6 12 4 2 2" xfId="15367" xr:uid="{00000000-0005-0000-0000-00007A3A0000}"/>
    <cellStyle name="Normal 6 12 4 2 2 2" xfId="15368" xr:uid="{00000000-0005-0000-0000-00007B3A0000}"/>
    <cellStyle name="Normal 6 12 4 2 3" xfId="15369" xr:uid="{00000000-0005-0000-0000-00007C3A0000}"/>
    <cellStyle name="Normal 6 12 4 3" xfId="15370" xr:uid="{00000000-0005-0000-0000-00007D3A0000}"/>
    <cellStyle name="Normal 6 12 4 3 2" xfId="15371" xr:uid="{00000000-0005-0000-0000-00007E3A0000}"/>
    <cellStyle name="Normal 6 12 4 4" xfId="15372" xr:uid="{00000000-0005-0000-0000-00007F3A0000}"/>
    <cellStyle name="Normal 6 12 5" xfId="15373" xr:uid="{00000000-0005-0000-0000-0000803A0000}"/>
    <cellStyle name="Normal 6 12 5 2" xfId="15374" xr:uid="{00000000-0005-0000-0000-0000813A0000}"/>
    <cellStyle name="Normal 6 12 5 2 2" xfId="15375" xr:uid="{00000000-0005-0000-0000-0000823A0000}"/>
    <cellStyle name="Normal 6 12 5 3" xfId="15376" xr:uid="{00000000-0005-0000-0000-0000833A0000}"/>
    <cellStyle name="Normal 6 12 6" xfId="15377" xr:uid="{00000000-0005-0000-0000-0000843A0000}"/>
    <cellStyle name="Normal 6 12 6 2" xfId="15378" xr:uid="{00000000-0005-0000-0000-0000853A0000}"/>
    <cellStyle name="Normal 6 12 7" xfId="15379" xr:uid="{00000000-0005-0000-0000-0000863A0000}"/>
    <cellStyle name="Normal 6 13" xfId="15380" xr:uid="{00000000-0005-0000-0000-0000873A0000}"/>
    <cellStyle name="Normal 6 13 2" xfId="15381" xr:uid="{00000000-0005-0000-0000-0000883A0000}"/>
    <cellStyle name="Normal 6 13 2 2" xfId="15382" xr:uid="{00000000-0005-0000-0000-0000893A0000}"/>
    <cellStyle name="Normal 6 13 2 2 2" xfId="15383" xr:uid="{00000000-0005-0000-0000-00008A3A0000}"/>
    <cellStyle name="Normal 6 13 2 2 2 2" xfId="15384" xr:uid="{00000000-0005-0000-0000-00008B3A0000}"/>
    <cellStyle name="Normal 6 13 2 2 2 2 2" xfId="15385" xr:uid="{00000000-0005-0000-0000-00008C3A0000}"/>
    <cellStyle name="Normal 6 13 2 2 2 3" xfId="15386" xr:uid="{00000000-0005-0000-0000-00008D3A0000}"/>
    <cellStyle name="Normal 6 13 2 2 3" xfId="15387" xr:uid="{00000000-0005-0000-0000-00008E3A0000}"/>
    <cellStyle name="Normal 6 13 2 2 3 2" xfId="15388" xr:uid="{00000000-0005-0000-0000-00008F3A0000}"/>
    <cellStyle name="Normal 6 13 2 2 4" xfId="15389" xr:uid="{00000000-0005-0000-0000-0000903A0000}"/>
    <cellStyle name="Normal 6 13 2 3" xfId="15390" xr:uid="{00000000-0005-0000-0000-0000913A0000}"/>
    <cellStyle name="Normal 6 13 2 3 2" xfId="15391" xr:uid="{00000000-0005-0000-0000-0000923A0000}"/>
    <cellStyle name="Normal 6 13 2 3 2 2" xfId="15392" xr:uid="{00000000-0005-0000-0000-0000933A0000}"/>
    <cellStyle name="Normal 6 13 2 3 2 2 2" xfId="15393" xr:uid="{00000000-0005-0000-0000-0000943A0000}"/>
    <cellStyle name="Normal 6 13 2 3 2 3" xfId="15394" xr:uid="{00000000-0005-0000-0000-0000953A0000}"/>
    <cellStyle name="Normal 6 13 2 3 3" xfId="15395" xr:uid="{00000000-0005-0000-0000-0000963A0000}"/>
    <cellStyle name="Normal 6 13 2 3 3 2" xfId="15396" xr:uid="{00000000-0005-0000-0000-0000973A0000}"/>
    <cellStyle name="Normal 6 13 2 3 4" xfId="15397" xr:uid="{00000000-0005-0000-0000-0000983A0000}"/>
    <cellStyle name="Normal 6 13 2 4" xfId="15398" xr:uid="{00000000-0005-0000-0000-0000993A0000}"/>
    <cellStyle name="Normal 6 13 2 4 2" xfId="15399" xr:uid="{00000000-0005-0000-0000-00009A3A0000}"/>
    <cellStyle name="Normal 6 13 2 4 2 2" xfId="15400" xr:uid="{00000000-0005-0000-0000-00009B3A0000}"/>
    <cellStyle name="Normal 6 13 2 4 3" xfId="15401" xr:uid="{00000000-0005-0000-0000-00009C3A0000}"/>
    <cellStyle name="Normal 6 13 2 5" xfId="15402" xr:uid="{00000000-0005-0000-0000-00009D3A0000}"/>
    <cellStyle name="Normal 6 13 2 5 2" xfId="15403" xr:uid="{00000000-0005-0000-0000-00009E3A0000}"/>
    <cellStyle name="Normal 6 13 2 6" xfId="15404" xr:uid="{00000000-0005-0000-0000-00009F3A0000}"/>
    <cellStyle name="Normal 6 13 3" xfId="15405" xr:uid="{00000000-0005-0000-0000-0000A03A0000}"/>
    <cellStyle name="Normal 6 13 3 2" xfId="15406" xr:uid="{00000000-0005-0000-0000-0000A13A0000}"/>
    <cellStyle name="Normal 6 13 3 2 2" xfId="15407" xr:uid="{00000000-0005-0000-0000-0000A23A0000}"/>
    <cellStyle name="Normal 6 13 3 2 2 2" xfId="15408" xr:uid="{00000000-0005-0000-0000-0000A33A0000}"/>
    <cellStyle name="Normal 6 13 3 2 3" xfId="15409" xr:uid="{00000000-0005-0000-0000-0000A43A0000}"/>
    <cellStyle name="Normal 6 13 3 3" xfId="15410" xr:uid="{00000000-0005-0000-0000-0000A53A0000}"/>
    <cellStyle name="Normal 6 13 3 3 2" xfId="15411" xr:uid="{00000000-0005-0000-0000-0000A63A0000}"/>
    <cellStyle name="Normal 6 13 3 4" xfId="15412" xr:uid="{00000000-0005-0000-0000-0000A73A0000}"/>
    <cellStyle name="Normal 6 13 4" xfId="15413" xr:uid="{00000000-0005-0000-0000-0000A83A0000}"/>
    <cellStyle name="Normal 6 13 4 2" xfId="15414" xr:uid="{00000000-0005-0000-0000-0000A93A0000}"/>
    <cellStyle name="Normal 6 13 4 2 2" xfId="15415" xr:uid="{00000000-0005-0000-0000-0000AA3A0000}"/>
    <cellStyle name="Normal 6 13 4 2 2 2" xfId="15416" xr:uid="{00000000-0005-0000-0000-0000AB3A0000}"/>
    <cellStyle name="Normal 6 13 4 2 3" xfId="15417" xr:uid="{00000000-0005-0000-0000-0000AC3A0000}"/>
    <cellStyle name="Normal 6 13 4 3" xfId="15418" xr:uid="{00000000-0005-0000-0000-0000AD3A0000}"/>
    <cellStyle name="Normal 6 13 4 3 2" xfId="15419" xr:uid="{00000000-0005-0000-0000-0000AE3A0000}"/>
    <cellStyle name="Normal 6 13 4 4" xfId="15420" xr:uid="{00000000-0005-0000-0000-0000AF3A0000}"/>
    <cellStyle name="Normal 6 13 5" xfId="15421" xr:uid="{00000000-0005-0000-0000-0000B03A0000}"/>
    <cellStyle name="Normal 6 13 5 2" xfId="15422" xr:uid="{00000000-0005-0000-0000-0000B13A0000}"/>
    <cellStyle name="Normal 6 13 5 2 2" xfId="15423" xr:uid="{00000000-0005-0000-0000-0000B23A0000}"/>
    <cellStyle name="Normal 6 13 5 3" xfId="15424" xr:uid="{00000000-0005-0000-0000-0000B33A0000}"/>
    <cellStyle name="Normal 6 13 6" xfId="15425" xr:uid="{00000000-0005-0000-0000-0000B43A0000}"/>
    <cellStyle name="Normal 6 13 6 2" xfId="15426" xr:uid="{00000000-0005-0000-0000-0000B53A0000}"/>
    <cellStyle name="Normal 6 13 7" xfId="15427" xr:uid="{00000000-0005-0000-0000-0000B63A0000}"/>
    <cellStyle name="Normal 6 14" xfId="15428" xr:uid="{00000000-0005-0000-0000-0000B73A0000}"/>
    <cellStyle name="Normal 6 14 2" xfId="15429" xr:uid="{00000000-0005-0000-0000-0000B83A0000}"/>
    <cellStyle name="Normal 6 14 2 2" xfId="15430" xr:uid="{00000000-0005-0000-0000-0000B93A0000}"/>
    <cellStyle name="Normal 6 14 2 2 2" xfId="15431" xr:uid="{00000000-0005-0000-0000-0000BA3A0000}"/>
    <cellStyle name="Normal 6 14 2 2 2 2" xfId="15432" xr:uid="{00000000-0005-0000-0000-0000BB3A0000}"/>
    <cellStyle name="Normal 6 14 2 2 2 2 2" xfId="15433" xr:uid="{00000000-0005-0000-0000-0000BC3A0000}"/>
    <cellStyle name="Normal 6 14 2 2 2 3" xfId="15434" xr:uid="{00000000-0005-0000-0000-0000BD3A0000}"/>
    <cellStyle name="Normal 6 14 2 2 3" xfId="15435" xr:uid="{00000000-0005-0000-0000-0000BE3A0000}"/>
    <cellStyle name="Normal 6 14 2 2 3 2" xfId="15436" xr:uid="{00000000-0005-0000-0000-0000BF3A0000}"/>
    <cellStyle name="Normal 6 14 2 2 4" xfId="15437" xr:uid="{00000000-0005-0000-0000-0000C03A0000}"/>
    <cellStyle name="Normal 6 14 2 3" xfId="15438" xr:uid="{00000000-0005-0000-0000-0000C13A0000}"/>
    <cellStyle name="Normal 6 14 2 3 2" xfId="15439" xr:uid="{00000000-0005-0000-0000-0000C23A0000}"/>
    <cellStyle name="Normal 6 14 2 3 2 2" xfId="15440" xr:uid="{00000000-0005-0000-0000-0000C33A0000}"/>
    <cellStyle name="Normal 6 14 2 3 2 2 2" xfId="15441" xr:uid="{00000000-0005-0000-0000-0000C43A0000}"/>
    <cellStyle name="Normal 6 14 2 3 2 3" xfId="15442" xr:uid="{00000000-0005-0000-0000-0000C53A0000}"/>
    <cellStyle name="Normal 6 14 2 3 3" xfId="15443" xr:uid="{00000000-0005-0000-0000-0000C63A0000}"/>
    <cellStyle name="Normal 6 14 2 3 3 2" xfId="15444" xr:uid="{00000000-0005-0000-0000-0000C73A0000}"/>
    <cellStyle name="Normal 6 14 2 3 4" xfId="15445" xr:uid="{00000000-0005-0000-0000-0000C83A0000}"/>
    <cellStyle name="Normal 6 14 2 4" xfId="15446" xr:uid="{00000000-0005-0000-0000-0000C93A0000}"/>
    <cellStyle name="Normal 6 14 2 4 2" xfId="15447" xr:uid="{00000000-0005-0000-0000-0000CA3A0000}"/>
    <cellStyle name="Normal 6 14 2 4 2 2" xfId="15448" xr:uid="{00000000-0005-0000-0000-0000CB3A0000}"/>
    <cellStyle name="Normal 6 14 2 4 3" xfId="15449" xr:uid="{00000000-0005-0000-0000-0000CC3A0000}"/>
    <cellStyle name="Normal 6 14 2 5" xfId="15450" xr:uid="{00000000-0005-0000-0000-0000CD3A0000}"/>
    <cellStyle name="Normal 6 14 2 5 2" xfId="15451" xr:uid="{00000000-0005-0000-0000-0000CE3A0000}"/>
    <cellStyle name="Normal 6 14 2 6" xfId="15452" xr:uid="{00000000-0005-0000-0000-0000CF3A0000}"/>
    <cellStyle name="Normal 6 14 3" xfId="15453" xr:uid="{00000000-0005-0000-0000-0000D03A0000}"/>
    <cellStyle name="Normal 6 14 3 2" xfId="15454" xr:uid="{00000000-0005-0000-0000-0000D13A0000}"/>
    <cellStyle name="Normal 6 14 3 2 2" xfId="15455" xr:uid="{00000000-0005-0000-0000-0000D23A0000}"/>
    <cellStyle name="Normal 6 14 3 2 2 2" xfId="15456" xr:uid="{00000000-0005-0000-0000-0000D33A0000}"/>
    <cellStyle name="Normal 6 14 3 2 3" xfId="15457" xr:uid="{00000000-0005-0000-0000-0000D43A0000}"/>
    <cellStyle name="Normal 6 14 3 3" xfId="15458" xr:uid="{00000000-0005-0000-0000-0000D53A0000}"/>
    <cellStyle name="Normal 6 14 3 3 2" xfId="15459" xr:uid="{00000000-0005-0000-0000-0000D63A0000}"/>
    <cellStyle name="Normal 6 14 3 4" xfId="15460" xr:uid="{00000000-0005-0000-0000-0000D73A0000}"/>
    <cellStyle name="Normal 6 14 4" xfId="15461" xr:uid="{00000000-0005-0000-0000-0000D83A0000}"/>
    <cellStyle name="Normal 6 14 4 2" xfId="15462" xr:uid="{00000000-0005-0000-0000-0000D93A0000}"/>
    <cellStyle name="Normal 6 14 4 2 2" xfId="15463" xr:uid="{00000000-0005-0000-0000-0000DA3A0000}"/>
    <cellStyle name="Normal 6 14 4 2 2 2" xfId="15464" xr:uid="{00000000-0005-0000-0000-0000DB3A0000}"/>
    <cellStyle name="Normal 6 14 4 2 3" xfId="15465" xr:uid="{00000000-0005-0000-0000-0000DC3A0000}"/>
    <cellStyle name="Normal 6 14 4 3" xfId="15466" xr:uid="{00000000-0005-0000-0000-0000DD3A0000}"/>
    <cellStyle name="Normal 6 14 4 3 2" xfId="15467" xr:uid="{00000000-0005-0000-0000-0000DE3A0000}"/>
    <cellStyle name="Normal 6 14 4 4" xfId="15468" xr:uid="{00000000-0005-0000-0000-0000DF3A0000}"/>
    <cellStyle name="Normal 6 14 5" xfId="15469" xr:uid="{00000000-0005-0000-0000-0000E03A0000}"/>
    <cellStyle name="Normal 6 14 5 2" xfId="15470" xr:uid="{00000000-0005-0000-0000-0000E13A0000}"/>
    <cellStyle name="Normal 6 14 5 2 2" xfId="15471" xr:uid="{00000000-0005-0000-0000-0000E23A0000}"/>
    <cellStyle name="Normal 6 14 5 3" xfId="15472" xr:uid="{00000000-0005-0000-0000-0000E33A0000}"/>
    <cellStyle name="Normal 6 14 6" xfId="15473" xr:uid="{00000000-0005-0000-0000-0000E43A0000}"/>
    <cellStyle name="Normal 6 14 6 2" xfId="15474" xr:uid="{00000000-0005-0000-0000-0000E53A0000}"/>
    <cellStyle name="Normal 6 14 7" xfId="15475" xr:uid="{00000000-0005-0000-0000-0000E63A0000}"/>
    <cellStyle name="Normal 6 15" xfId="15476" xr:uid="{00000000-0005-0000-0000-0000E73A0000}"/>
    <cellStyle name="Normal 6 15 2" xfId="15477" xr:uid="{00000000-0005-0000-0000-0000E83A0000}"/>
    <cellStyle name="Normal 6 15 2 2" xfId="15478" xr:uid="{00000000-0005-0000-0000-0000E93A0000}"/>
    <cellStyle name="Normal 6 15 2 2 2" xfId="15479" xr:uid="{00000000-0005-0000-0000-0000EA3A0000}"/>
    <cellStyle name="Normal 6 15 2 2 2 2" xfId="15480" xr:uid="{00000000-0005-0000-0000-0000EB3A0000}"/>
    <cellStyle name="Normal 6 15 2 2 2 2 2" xfId="15481" xr:uid="{00000000-0005-0000-0000-0000EC3A0000}"/>
    <cellStyle name="Normal 6 15 2 2 2 3" xfId="15482" xr:uid="{00000000-0005-0000-0000-0000ED3A0000}"/>
    <cellStyle name="Normal 6 15 2 2 3" xfId="15483" xr:uid="{00000000-0005-0000-0000-0000EE3A0000}"/>
    <cellStyle name="Normal 6 15 2 2 3 2" xfId="15484" xr:uid="{00000000-0005-0000-0000-0000EF3A0000}"/>
    <cellStyle name="Normal 6 15 2 2 4" xfId="15485" xr:uid="{00000000-0005-0000-0000-0000F03A0000}"/>
    <cellStyle name="Normal 6 15 2 3" xfId="15486" xr:uid="{00000000-0005-0000-0000-0000F13A0000}"/>
    <cellStyle name="Normal 6 15 2 3 2" xfId="15487" xr:uid="{00000000-0005-0000-0000-0000F23A0000}"/>
    <cellStyle name="Normal 6 15 2 3 2 2" xfId="15488" xr:uid="{00000000-0005-0000-0000-0000F33A0000}"/>
    <cellStyle name="Normal 6 15 2 3 2 2 2" xfId="15489" xr:uid="{00000000-0005-0000-0000-0000F43A0000}"/>
    <cellStyle name="Normal 6 15 2 3 2 3" xfId="15490" xr:uid="{00000000-0005-0000-0000-0000F53A0000}"/>
    <cellStyle name="Normal 6 15 2 3 3" xfId="15491" xr:uid="{00000000-0005-0000-0000-0000F63A0000}"/>
    <cellStyle name="Normal 6 15 2 3 3 2" xfId="15492" xr:uid="{00000000-0005-0000-0000-0000F73A0000}"/>
    <cellStyle name="Normal 6 15 2 3 4" xfId="15493" xr:uid="{00000000-0005-0000-0000-0000F83A0000}"/>
    <cellStyle name="Normal 6 15 2 4" xfId="15494" xr:uid="{00000000-0005-0000-0000-0000F93A0000}"/>
    <cellStyle name="Normal 6 15 2 4 2" xfId="15495" xr:uid="{00000000-0005-0000-0000-0000FA3A0000}"/>
    <cellStyle name="Normal 6 15 2 4 2 2" xfId="15496" xr:uid="{00000000-0005-0000-0000-0000FB3A0000}"/>
    <cellStyle name="Normal 6 15 2 4 3" xfId="15497" xr:uid="{00000000-0005-0000-0000-0000FC3A0000}"/>
    <cellStyle name="Normal 6 15 2 5" xfId="15498" xr:uid="{00000000-0005-0000-0000-0000FD3A0000}"/>
    <cellStyle name="Normal 6 15 2 5 2" xfId="15499" xr:uid="{00000000-0005-0000-0000-0000FE3A0000}"/>
    <cellStyle name="Normal 6 15 2 6" xfId="15500" xr:uid="{00000000-0005-0000-0000-0000FF3A0000}"/>
    <cellStyle name="Normal 6 15 3" xfId="15501" xr:uid="{00000000-0005-0000-0000-0000003B0000}"/>
    <cellStyle name="Normal 6 15 3 2" xfId="15502" xr:uid="{00000000-0005-0000-0000-0000013B0000}"/>
    <cellStyle name="Normal 6 15 3 2 2" xfId="15503" xr:uid="{00000000-0005-0000-0000-0000023B0000}"/>
    <cellStyle name="Normal 6 15 3 2 2 2" xfId="15504" xr:uid="{00000000-0005-0000-0000-0000033B0000}"/>
    <cellStyle name="Normal 6 15 3 2 3" xfId="15505" xr:uid="{00000000-0005-0000-0000-0000043B0000}"/>
    <cellStyle name="Normal 6 15 3 3" xfId="15506" xr:uid="{00000000-0005-0000-0000-0000053B0000}"/>
    <cellStyle name="Normal 6 15 3 3 2" xfId="15507" xr:uid="{00000000-0005-0000-0000-0000063B0000}"/>
    <cellStyle name="Normal 6 15 3 4" xfId="15508" xr:uid="{00000000-0005-0000-0000-0000073B0000}"/>
    <cellStyle name="Normal 6 15 4" xfId="15509" xr:uid="{00000000-0005-0000-0000-0000083B0000}"/>
    <cellStyle name="Normal 6 15 4 2" xfId="15510" xr:uid="{00000000-0005-0000-0000-0000093B0000}"/>
    <cellStyle name="Normal 6 15 4 2 2" xfId="15511" xr:uid="{00000000-0005-0000-0000-00000A3B0000}"/>
    <cellStyle name="Normal 6 15 4 2 2 2" xfId="15512" xr:uid="{00000000-0005-0000-0000-00000B3B0000}"/>
    <cellStyle name="Normal 6 15 4 2 3" xfId="15513" xr:uid="{00000000-0005-0000-0000-00000C3B0000}"/>
    <cellStyle name="Normal 6 15 4 3" xfId="15514" xr:uid="{00000000-0005-0000-0000-00000D3B0000}"/>
    <cellStyle name="Normal 6 15 4 3 2" xfId="15515" xr:uid="{00000000-0005-0000-0000-00000E3B0000}"/>
    <cellStyle name="Normal 6 15 4 4" xfId="15516" xr:uid="{00000000-0005-0000-0000-00000F3B0000}"/>
    <cellStyle name="Normal 6 15 5" xfId="15517" xr:uid="{00000000-0005-0000-0000-0000103B0000}"/>
    <cellStyle name="Normal 6 15 5 2" xfId="15518" xr:uid="{00000000-0005-0000-0000-0000113B0000}"/>
    <cellStyle name="Normal 6 15 5 2 2" xfId="15519" xr:uid="{00000000-0005-0000-0000-0000123B0000}"/>
    <cellStyle name="Normal 6 15 5 3" xfId="15520" xr:uid="{00000000-0005-0000-0000-0000133B0000}"/>
    <cellStyle name="Normal 6 15 6" xfId="15521" xr:uid="{00000000-0005-0000-0000-0000143B0000}"/>
    <cellStyle name="Normal 6 15 6 2" xfId="15522" xr:uid="{00000000-0005-0000-0000-0000153B0000}"/>
    <cellStyle name="Normal 6 15 7" xfId="15523" xr:uid="{00000000-0005-0000-0000-0000163B0000}"/>
    <cellStyle name="Normal 6 16" xfId="15524" xr:uid="{00000000-0005-0000-0000-0000173B0000}"/>
    <cellStyle name="Normal 6 16 2" xfId="15525" xr:uid="{00000000-0005-0000-0000-0000183B0000}"/>
    <cellStyle name="Normal 6 16 2 2" xfId="15526" xr:uid="{00000000-0005-0000-0000-0000193B0000}"/>
    <cellStyle name="Normal 6 16 2 2 2" xfId="15527" xr:uid="{00000000-0005-0000-0000-00001A3B0000}"/>
    <cellStyle name="Normal 6 16 2 2 2 2" xfId="15528" xr:uid="{00000000-0005-0000-0000-00001B3B0000}"/>
    <cellStyle name="Normal 6 16 2 2 2 2 2" xfId="15529" xr:uid="{00000000-0005-0000-0000-00001C3B0000}"/>
    <cellStyle name="Normal 6 16 2 2 2 3" xfId="15530" xr:uid="{00000000-0005-0000-0000-00001D3B0000}"/>
    <cellStyle name="Normal 6 16 2 2 3" xfId="15531" xr:uid="{00000000-0005-0000-0000-00001E3B0000}"/>
    <cellStyle name="Normal 6 16 2 2 3 2" xfId="15532" xr:uid="{00000000-0005-0000-0000-00001F3B0000}"/>
    <cellStyle name="Normal 6 16 2 2 4" xfId="15533" xr:uid="{00000000-0005-0000-0000-0000203B0000}"/>
    <cellStyle name="Normal 6 16 2 3" xfId="15534" xr:uid="{00000000-0005-0000-0000-0000213B0000}"/>
    <cellStyle name="Normal 6 16 2 3 2" xfId="15535" xr:uid="{00000000-0005-0000-0000-0000223B0000}"/>
    <cellStyle name="Normal 6 16 2 3 2 2" xfId="15536" xr:uid="{00000000-0005-0000-0000-0000233B0000}"/>
    <cellStyle name="Normal 6 16 2 3 2 2 2" xfId="15537" xr:uid="{00000000-0005-0000-0000-0000243B0000}"/>
    <cellStyle name="Normal 6 16 2 3 2 3" xfId="15538" xr:uid="{00000000-0005-0000-0000-0000253B0000}"/>
    <cellStyle name="Normal 6 16 2 3 3" xfId="15539" xr:uid="{00000000-0005-0000-0000-0000263B0000}"/>
    <cellStyle name="Normal 6 16 2 3 3 2" xfId="15540" xr:uid="{00000000-0005-0000-0000-0000273B0000}"/>
    <cellStyle name="Normal 6 16 2 3 4" xfId="15541" xr:uid="{00000000-0005-0000-0000-0000283B0000}"/>
    <cellStyle name="Normal 6 16 2 4" xfId="15542" xr:uid="{00000000-0005-0000-0000-0000293B0000}"/>
    <cellStyle name="Normal 6 16 2 4 2" xfId="15543" xr:uid="{00000000-0005-0000-0000-00002A3B0000}"/>
    <cellStyle name="Normal 6 16 2 4 2 2" xfId="15544" xr:uid="{00000000-0005-0000-0000-00002B3B0000}"/>
    <cellStyle name="Normal 6 16 2 4 3" xfId="15545" xr:uid="{00000000-0005-0000-0000-00002C3B0000}"/>
    <cellStyle name="Normal 6 16 2 5" xfId="15546" xr:uid="{00000000-0005-0000-0000-00002D3B0000}"/>
    <cellStyle name="Normal 6 16 2 5 2" xfId="15547" xr:uid="{00000000-0005-0000-0000-00002E3B0000}"/>
    <cellStyle name="Normal 6 16 2 6" xfId="15548" xr:uid="{00000000-0005-0000-0000-00002F3B0000}"/>
    <cellStyle name="Normal 6 16 3" xfId="15549" xr:uid="{00000000-0005-0000-0000-0000303B0000}"/>
    <cellStyle name="Normal 6 16 3 2" xfId="15550" xr:uid="{00000000-0005-0000-0000-0000313B0000}"/>
    <cellStyle name="Normal 6 16 3 2 2" xfId="15551" xr:uid="{00000000-0005-0000-0000-0000323B0000}"/>
    <cellStyle name="Normal 6 16 3 2 2 2" xfId="15552" xr:uid="{00000000-0005-0000-0000-0000333B0000}"/>
    <cellStyle name="Normal 6 16 3 2 3" xfId="15553" xr:uid="{00000000-0005-0000-0000-0000343B0000}"/>
    <cellStyle name="Normal 6 16 3 3" xfId="15554" xr:uid="{00000000-0005-0000-0000-0000353B0000}"/>
    <cellStyle name="Normal 6 16 3 3 2" xfId="15555" xr:uid="{00000000-0005-0000-0000-0000363B0000}"/>
    <cellStyle name="Normal 6 16 3 4" xfId="15556" xr:uid="{00000000-0005-0000-0000-0000373B0000}"/>
    <cellStyle name="Normal 6 16 4" xfId="15557" xr:uid="{00000000-0005-0000-0000-0000383B0000}"/>
    <cellStyle name="Normal 6 16 4 2" xfId="15558" xr:uid="{00000000-0005-0000-0000-0000393B0000}"/>
    <cellStyle name="Normal 6 16 4 2 2" xfId="15559" xr:uid="{00000000-0005-0000-0000-00003A3B0000}"/>
    <cellStyle name="Normal 6 16 4 2 2 2" xfId="15560" xr:uid="{00000000-0005-0000-0000-00003B3B0000}"/>
    <cellStyle name="Normal 6 16 4 2 3" xfId="15561" xr:uid="{00000000-0005-0000-0000-00003C3B0000}"/>
    <cellStyle name="Normal 6 16 4 3" xfId="15562" xr:uid="{00000000-0005-0000-0000-00003D3B0000}"/>
    <cellStyle name="Normal 6 16 4 3 2" xfId="15563" xr:uid="{00000000-0005-0000-0000-00003E3B0000}"/>
    <cellStyle name="Normal 6 16 4 4" xfId="15564" xr:uid="{00000000-0005-0000-0000-00003F3B0000}"/>
    <cellStyle name="Normal 6 16 5" xfId="15565" xr:uid="{00000000-0005-0000-0000-0000403B0000}"/>
    <cellStyle name="Normal 6 16 5 2" xfId="15566" xr:uid="{00000000-0005-0000-0000-0000413B0000}"/>
    <cellStyle name="Normal 6 16 5 2 2" xfId="15567" xr:uid="{00000000-0005-0000-0000-0000423B0000}"/>
    <cellStyle name="Normal 6 16 5 3" xfId="15568" xr:uid="{00000000-0005-0000-0000-0000433B0000}"/>
    <cellStyle name="Normal 6 16 6" xfId="15569" xr:uid="{00000000-0005-0000-0000-0000443B0000}"/>
    <cellStyle name="Normal 6 16 6 2" xfId="15570" xr:uid="{00000000-0005-0000-0000-0000453B0000}"/>
    <cellStyle name="Normal 6 16 7" xfId="15571" xr:uid="{00000000-0005-0000-0000-0000463B0000}"/>
    <cellStyle name="Normal 6 17" xfId="15572" xr:uid="{00000000-0005-0000-0000-0000473B0000}"/>
    <cellStyle name="Normal 6 17 2" xfId="15573" xr:uid="{00000000-0005-0000-0000-0000483B0000}"/>
    <cellStyle name="Normal 6 17 2 2" xfId="15574" xr:uid="{00000000-0005-0000-0000-0000493B0000}"/>
    <cellStyle name="Normal 6 17 2 2 2" xfId="15575" xr:uid="{00000000-0005-0000-0000-00004A3B0000}"/>
    <cellStyle name="Normal 6 17 2 2 2 2" xfId="15576" xr:uid="{00000000-0005-0000-0000-00004B3B0000}"/>
    <cellStyle name="Normal 6 17 2 2 2 2 2" xfId="15577" xr:uid="{00000000-0005-0000-0000-00004C3B0000}"/>
    <cellStyle name="Normal 6 17 2 2 2 3" xfId="15578" xr:uid="{00000000-0005-0000-0000-00004D3B0000}"/>
    <cellStyle name="Normal 6 17 2 2 3" xfId="15579" xr:uid="{00000000-0005-0000-0000-00004E3B0000}"/>
    <cellStyle name="Normal 6 17 2 2 3 2" xfId="15580" xr:uid="{00000000-0005-0000-0000-00004F3B0000}"/>
    <cellStyle name="Normal 6 17 2 2 4" xfId="15581" xr:uid="{00000000-0005-0000-0000-0000503B0000}"/>
    <cellStyle name="Normal 6 17 2 3" xfId="15582" xr:uid="{00000000-0005-0000-0000-0000513B0000}"/>
    <cellStyle name="Normal 6 17 2 3 2" xfId="15583" xr:uid="{00000000-0005-0000-0000-0000523B0000}"/>
    <cellStyle name="Normal 6 17 2 3 2 2" xfId="15584" xr:uid="{00000000-0005-0000-0000-0000533B0000}"/>
    <cellStyle name="Normal 6 17 2 3 2 2 2" xfId="15585" xr:uid="{00000000-0005-0000-0000-0000543B0000}"/>
    <cellStyle name="Normal 6 17 2 3 2 3" xfId="15586" xr:uid="{00000000-0005-0000-0000-0000553B0000}"/>
    <cellStyle name="Normal 6 17 2 3 3" xfId="15587" xr:uid="{00000000-0005-0000-0000-0000563B0000}"/>
    <cellStyle name="Normal 6 17 2 3 3 2" xfId="15588" xr:uid="{00000000-0005-0000-0000-0000573B0000}"/>
    <cellStyle name="Normal 6 17 2 3 4" xfId="15589" xr:uid="{00000000-0005-0000-0000-0000583B0000}"/>
    <cellStyle name="Normal 6 17 2 4" xfId="15590" xr:uid="{00000000-0005-0000-0000-0000593B0000}"/>
    <cellStyle name="Normal 6 17 2 4 2" xfId="15591" xr:uid="{00000000-0005-0000-0000-00005A3B0000}"/>
    <cellStyle name="Normal 6 17 2 4 2 2" xfId="15592" xr:uid="{00000000-0005-0000-0000-00005B3B0000}"/>
    <cellStyle name="Normal 6 17 2 4 3" xfId="15593" xr:uid="{00000000-0005-0000-0000-00005C3B0000}"/>
    <cellStyle name="Normal 6 17 2 5" xfId="15594" xr:uid="{00000000-0005-0000-0000-00005D3B0000}"/>
    <cellStyle name="Normal 6 17 2 5 2" xfId="15595" xr:uid="{00000000-0005-0000-0000-00005E3B0000}"/>
    <cellStyle name="Normal 6 17 2 6" xfId="15596" xr:uid="{00000000-0005-0000-0000-00005F3B0000}"/>
    <cellStyle name="Normal 6 17 3" xfId="15597" xr:uid="{00000000-0005-0000-0000-0000603B0000}"/>
    <cellStyle name="Normal 6 17 3 2" xfId="15598" xr:uid="{00000000-0005-0000-0000-0000613B0000}"/>
    <cellStyle name="Normal 6 17 3 2 2" xfId="15599" xr:uid="{00000000-0005-0000-0000-0000623B0000}"/>
    <cellStyle name="Normal 6 17 3 2 2 2" xfId="15600" xr:uid="{00000000-0005-0000-0000-0000633B0000}"/>
    <cellStyle name="Normal 6 17 3 2 3" xfId="15601" xr:uid="{00000000-0005-0000-0000-0000643B0000}"/>
    <cellStyle name="Normal 6 17 3 3" xfId="15602" xr:uid="{00000000-0005-0000-0000-0000653B0000}"/>
    <cellStyle name="Normal 6 17 3 3 2" xfId="15603" xr:uid="{00000000-0005-0000-0000-0000663B0000}"/>
    <cellStyle name="Normal 6 17 3 4" xfId="15604" xr:uid="{00000000-0005-0000-0000-0000673B0000}"/>
    <cellStyle name="Normal 6 17 4" xfId="15605" xr:uid="{00000000-0005-0000-0000-0000683B0000}"/>
    <cellStyle name="Normal 6 17 4 2" xfId="15606" xr:uid="{00000000-0005-0000-0000-0000693B0000}"/>
    <cellStyle name="Normal 6 17 4 2 2" xfId="15607" xr:uid="{00000000-0005-0000-0000-00006A3B0000}"/>
    <cellStyle name="Normal 6 17 4 2 2 2" xfId="15608" xr:uid="{00000000-0005-0000-0000-00006B3B0000}"/>
    <cellStyle name="Normal 6 17 4 2 3" xfId="15609" xr:uid="{00000000-0005-0000-0000-00006C3B0000}"/>
    <cellStyle name="Normal 6 17 4 3" xfId="15610" xr:uid="{00000000-0005-0000-0000-00006D3B0000}"/>
    <cellStyle name="Normal 6 17 4 3 2" xfId="15611" xr:uid="{00000000-0005-0000-0000-00006E3B0000}"/>
    <cellStyle name="Normal 6 17 4 4" xfId="15612" xr:uid="{00000000-0005-0000-0000-00006F3B0000}"/>
    <cellStyle name="Normal 6 17 5" xfId="15613" xr:uid="{00000000-0005-0000-0000-0000703B0000}"/>
    <cellStyle name="Normal 6 17 5 2" xfId="15614" xr:uid="{00000000-0005-0000-0000-0000713B0000}"/>
    <cellStyle name="Normal 6 17 5 2 2" xfId="15615" xr:uid="{00000000-0005-0000-0000-0000723B0000}"/>
    <cellStyle name="Normal 6 17 5 3" xfId="15616" xr:uid="{00000000-0005-0000-0000-0000733B0000}"/>
    <cellStyle name="Normal 6 17 6" xfId="15617" xr:uid="{00000000-0005-0000-0000-0000743B0000}"/>
    <cellStyle name="Normal 6 17 6 2" xfId="15618" xr:uid="{00000000-0005-0000-0000-0000753B0000}"/>
    <cellStyle name="Normal 6 17 7" xfId="15619" xr:uid="{00000000-0005-0000-0000-0000763B0000}"/>
    <cellStyle name="Normal 6 18" xfId="15620" xr:uid="{00000000-0005-0000-0000-0000773B0000}"/>
    <cellStyle name="Normal 6 18 2" xfId="15621" xr:uid="{00000000-0005-0000-0000-0000783B0000}"/>
    <cellStyle name="Normal 6 18 2 2" xfId="15622" xr:uid="{00000000-0005-0000-0000-0000793B0000}"/>
    <cellStyle name="Normal 6 18 2 2 2" xfId="15623" xr:uid="{00000000-0005-0000-0000-00007A3B0000}"/>
    <cellStyle name="Normal 6 18 2 2 2 2" xfId="15624" xr:uid="{00000000-0005-0000-0000-00007B3B0000}"/>
    <cellStyle name="Normal 6 18 2 2 2 2 2" xfId="15625" xr:uid="{00000000-0005-0000-0000-00007C3B0000}"/>
    <cellStyle name="Normal 6 18 2 2 2 3" xfId="15626" xr:uid="{00000000-0005-0000-0000-00007D3B0000}"/>
    <cellStyle name="Normal 6 18 2 2 3" xfId="15627" xr:uid="{00000000-0005-0000-0000-00007E3B0000}"/>
    <cellStyle name="Normal 6 18 2 2 3 2" xfId="15628" xr:uid="{00000000-0005-0000-0000-00007F3B0000}"/>
    <cellStyle name="Normal 6 18 2 2 4" xfId="15629" xr:uid="{00000000-0005-0000-0000-0000803B0000}"/>
    <cellStyle name="Normal 6 18 2 3" xfId="15630" xr:uid="{00000000-0005-0000-0000-0000813B0000}"/>
    <cellStyle name="Normal 6 18 2 3 2" xfId="15631" xr:uid="{00000000-0005-0000-0000-0000823B0000}"/>
    <cellStyle name="Normal 6 18 2 3 2 2" xfId="15632" xr:uid="{00000000-0005-0000-0000-0000833B0000}"/>
    <cellStyle name="Normal 6 18 2 3 2 2 2" xfId="15633" xr:uid="{00000000-0005-0000-0000-0000843B0000}"/>
    <cellStyle name="Normal 6 18 2 3 2 3" xfId="15634" xr:uid="{00000000-0005-0000-0000-0000853B0000}"/>
    <cellStyle name="Normal 6 18 2 3 3" xfId="15635" xr:uid="{00000000-0005-0000-0000-0000863B0000}"/>
    <cellStyle name="Normal 6 18 2 3 3 2" xfId="15636" xr:uid="{00000000-0005-0000-0000-0000873B0000}"/>
    <cellStyle name="Normal 6 18 2 3 4" xfId="15637" xr:uid="{00000000-0005-0000-0000-0000883B0000}"/>
    <cellStyle name="Normal 6 18 2 4" xfId="15638" xr:uid="{00000000-0005-0000-0000-0000893B0000}"/>
    <cellStyle name="Normal 6 18 2 4 2" xfId="15639" xr:uid="{00000000-0005-0000-0000-00008A3B0000}"/>
    <cellStyle name="Normal 6 18 2 4 2 2" xfId="15640" xr:uid="{00000000-0005-0000-0000-00008B3B0000}"/>
    <cellStyle name="Normal 6 18 2 4 3" xfId="15641" xr:uid="{00000000-0005-0000-0000-00008C3B0000}"/>
    <cellStyle name="Normal 6 18 2 5" xfId="15642" xr:uid="{00000000-0005-0000-0000-00008D3B0000}"/>
    <cellStyle name="Normal 6 18 2 5 2" xfId="15643" xr:uid="{00000000-0005-0000-0000-00008E3B0000}"/>
    <cellStyle name="Normal 6 18 2 6" xfId="15644" xr:uid="{00000000-0005-0000-0000-00008F3B0000}"/>
    <cellStyle name="Normal 6 18 3" xfId="15645" xr:uid="{00000000-0005-0000-0000-0000903B0000}"/>
    <cellStyle name="Normal 6 18 3 2" xfId="15646" xr:uid="{00000000-0005-0000-0000-0000913B0000}"/>
    <cellStyle name="Normal 6 18 3 2 2" xfId="15647" xr:uid="{00000000-0005-0000-0000-0000923B0000}"/>
    <cellStyle name="Normal 6 18 3 2 2 2" xfId="15648" xr:uid="{00000000-0005-0000-0000-0000933B0000}"/>
    <cellStyle name="Normal 6 18 3 2 3" xfId="15649" xr:uid="{00000000-0005-0000-0000-0000943B0000}"/>
    <cellStyle name="Normal 6 18 3 3" xfId="15650" xr:uid="{00000000-0005-0000-0000-0000953B0000}"/>
    <cellStyle name="Normal 6 18 3 3 2" xfId="15651" xr:uid="{00000000-0005-0000-0000-0000963B0000}"/>
    <cellStyle name="Normal 6 18 3 4" xfId="15652" xr:uid="{00000000-0005-0000-0000-0000973B0000}"/>
    <cellStyle name="Normal 6 18 4" xfId="15653" xr:uid="{00000000-0005-0000-0000-0000983B0000}"/>
    <cellStyle name="Normal 6 18 4 2" xfId="15654" xr:uid="{00000000-0005-0000-0000-0000993B0000}"/>
    <cellStyle name="Normal 6 18 4 2 2" xfId="15655" xr:uid="{00000000-0005-0000-0000-00009A3B0000}"/>
    <cellStyle name="Normal 6 18 4 2 2 2" xfId="15656" xr:uid="{00000000-0005-0000-0000-00009B3B0000}"/>
    <cellStyle name="Normal 6 18 4 2 3" xfId="15657" xr:uid="{00000000-0005-0000-0000-00009C3B0000}"/>
    <cellStyle name="Normal 6 18 4 3" xfId="15658" xr:uid="{00000000-0005-0000-0000-00009D3B0000}"/>
    <cellStyle name="Normal 6 18 4 3 2" xfId="15659" xr:uid="{00000000-0005-0000-0000-00009E3B0000}"/>
    <cellStyle name="Normal 6 18 4 4" xfId="15660" xr:uid="{00000000-0005-0000-0000-00009F3B0000}"/>
    <cellStyle name="Normal 6 18 5" xfId="15661" xr:uid="{00000000-0005-0000-0000-0000A03B0000}"/>
    <cellStyle name="Normal 6 18 5 2" xfId="15662" xr:uid="{00000000-0005-0000-0000-0000A13B0000}"/>
    <cellStyle name="Normal 6 18 5 2 2" xfId="15663" xr:uid="{00000000-0005-0000-0000-0000A23B0000}"/>
    <cellStyle name="Normal 6 18 5 3" xfId="15664" xr:uid="{00000000-0005-0000-0000-0000A33B0000}"/>
    <cellStyle name="Normal 6 18 6" xfId="15665" xr:uid="{00000000-0005-0000-0000-0000A43B0000}"/>
    <cellStyle name="Normal 6 18 6 2" xfId="15666" xr:uid="{00000000-0005-0000-0000-0000A53B0000}"/>
    <cellStyle name="Normal 6 18 7" xfId="15667" xr:uid="{00000000-0005-0000-0000-0000A63B0000}"/>
    <cellStyle name="Normal 6 19" xfId="15668" xr:uid="{00000000-0005-0000-0000-0000A73B0000}"/>
    <cellStyle name="Normal 6 19 2" xfId="15669" xr:uid="{00000000-0005-0000-0000-0000A83B0000}"/>
    <cellStyle name="Normal 6 19 2 2" xfId="15670" xr:uid="{00000000-0005-0000-0000-0000A93B0000}"/>
    <cellStyle name="Normal 6 19 2 2 2" xfId="15671" xr:uid="{00000000-0005-0000-0000-0000AA3B0000}"/>
    <cellStyle name="Normal 6 19 2 2 2 2" xfId="15672" xr:uid="{00000000-0005-0000-0000-0000AB3B0000}"/>
    <cellStyle name="Normal 6 19 2 2 2 2 2" xfId="15673" xr:uid="{00000000-0005-0000-0000-0000AC3B0000}"/>
    <cellStyle name="Normal 6 19 2 2 2 3" xfId="15674" xr:uid="{00000000-0005-0000-0000-0000AD3B0000}"/>
    <cellStyle name="Normal 6 19 2 2 3" xfId="15675" xr:uid="{00000000-0005-0000-0000-0000AE3B0000}"/>
    <cellStyle name="Normal 6 19 2 2 3 2" xfId="15676" xr:uid="{00000000-0005-0000-0000-0000AF3B0000}"/>
    <cellStyle name="Normal 6 19 2 2 4" xfId="15677" xr:uid="{00000000-0005-0000-0000-0000B03B0000}"/>
    <cellStyle name="Normal 6 19 2 3" xfId="15678" xr:uid="{00000000-0005-0000-0000-0000B13B0000}"/>
    <cellStyle name="Normal 6 19 2 3 2" xfId="15679" xr:uid="{00000000-0005-0000-0000-0000B23B0000}"/>
    <cellStyle name="Normal 6 19 2 3 2 2" xfId="15680" xr:uid="{00000000-0005-0000-0000-0000B33B0000}"/>
    <cellStyle name="Normal 6 19 2 3 2 2 2" xfId="15681" xr:uid="{00000000-0005-0000-0000-0000B43B0000}"/>
    <cellStyle name="Normal 6 19 2 3 2 3" xfId="15682" xr:uid="{00000000-0005-0000-0000-0000B53B0000}"/>
    <cellStyle name="Normal 6 19 2 3 3" xfId="15683" xr:uid="{00000000-0005-0000-0000-0000B63B0000}"/>
    <cellStyle name="Normal 6 19 2 3 3 2" xfId="15684" xr:uid="{00000000-0005-0000-0000-0000B73B0000}"/>
    <cellStyle name="Normal 6 19 2 3 4" xfId="15685" xr:uid="{00000000-0005-0000-0000-0000B83B0000}"/>
    <cellStyle name="Normal 6 19 2 4" xfId="15686" xr:uid="{00000000-0005-0000-0000-0000B93B0000}"/>
    <cellStyle name="Normal 6 19 2 4 2" xfId="15687" xr:uid="{00000000-0005-0000-0000-0000BA3B0000}"/>
    <cellStyle name="Normal 6 19 2 4 2 2" xfId="15688" xr:uid="{00000000-0005-0000-0000-0000BB3B0000}"/>
    <cellStyle name="Normal 6 19 2 4 3" xfId="15689" xr:uid="{00000000-0005-0000-0000-0000BC3B0000}"/>
    <cellStyle name="Normal 6 19 2 5" xfId="15690" xr:uid="{00000000-0005-0000-0000-0000BD3B0000}"/>
    <cellStyle name="Normal 6 19 2 5 2" xfId="15691" xr:uid="{00000000-0005-0000-0000-0000BE3B0000}"/>
    <cellStyle name="Normal 6 19 2 6" xfId="15692" xr:uid="{00000000-0005-0000-0000-0000BF3B0000}"/>
    <cellStyle name="Normal 6 19 3" xfId="15693" xr:uid="{00000000-0005-0000-0000-0000C03B0000}"/>
    <cellStyle name="Normal 6 19 3 2" xfId="15694" xr:uid="{00000000-0005-0000-0000-0000C13B0000}"/>
    <cellStyle name="Normal 6 19 3 2 2" xfId="15695" xr:uid="{00000000-0005-0000-0000-0000C23B0000}"/>
    <cellStyle name="Normal 6 19 3 2 2 2" xfId="15696" xr:uid="{00000000-0005-0000-0000-0000C33B0000}"/>
    <cellStyle name="Normal 6 19 3 2 3" xfId="15697" xr:uid="{00000000-0005-0000-0000-0000C43B0000}"/>
    <cellStyle name="Normal 6 19 3 3" xfId="15698" xr:uid="{00000000-0005-0000-0000-0000C53B0000}"/>
    <cellStyle name="Normal 6 19 3 3 2" xfId="15699" xr:uid="{00000000-0005-0000-0000-0000C63B0000}"/>
    <cellStyle name="Normal 6 19 3 4" xfId="15700" xr:uid="{00000000-0005-0000-0000-0000C73B0000}"/>
    <cellStyle name="Normal 6 19 4" xfId="15701" xr:uid="{00000000-0005-0000-0000-0000C83B0000}"/>
    <cellStyle name="Normal 6 19 4 2" xfId="15702" xr:uid="{00000000-0005-0000-0000-0000C93B0000}"/>
    <cellStyle name="Normal 6 19 4 2 2" xfId="15703" xr:uid="{00000000-0005-0000-0000-0000CA3B0000}"/>
    <cellStyle name="Normal 6 19 4 2 2 2" xfId="15704" xr:uid="{00000000-0005-0000-0000-0000CB3B0000}"/>
    <cellStyle name="Normal 6 19 4 2 3" xfId="15705" xr:uid="{00000000-0005-0000-0000-0000CC3B0000}"/>
    <cellStyle name="Normal 6 19 4 3" xfId="15706" xr:uid="{00000000-0005-0000-0000-0000CD3B0000}"/>
    <cellStyle name="Normal 6 19 4 3 2" xfId="15707" xr:uid="{00000000-0005-0000-0000-0000CE3B0000}"/>
    <cellStyle name="Normal 6 19 4 4" xfId="15708" xr:uid="{00000000-0005-0000-0000-0000CF3B0000}"/>
    <cellStyle name="Normal 6 19 5" xfId="15709" xr:uid="{00000000-0005-0000-0000-0000D03B0000}"/>
    <cellStyle name="Normal 6 19 5 2" xfId="15710" xr:uid="{00000000-0005-0000-0000-0000D13B0000}"/>
    <cellStyle name="Normal 6 19 5 2 2" xfId="15711" xr:uid="{00000000-0005-0000-0000-0000D23B0000}"/>
    <cellStyle name="Normal 6 19 5 3" xfId="15712" xr:uid="{00000000-0005-0000-0000-0000D33B0000}"/>
    <cellStyle name="Normal 6 19 6" xfId="15713" xr:uid="{00000000-0005-0000-0000-0000D43B0000}"/>
    <cellStyle name="Normal 6 19 6 2" xfId="15714" xr:uid="{00000000-0005-0000-0000-0000D53B0000}"/>
    <cellStyle name="Normal 6 19 7" xfId="15715" xr:uid="{00000000-0005-0000-0000-0000D63B0000}"/>
    <cellStyle name="Normal 6 2" xfId="2432" xr:uid="{00000000-0005-0000-0000-0000D73B0000}"/>
    <cellStyle name="Normal 6 2 2" xfId="5327" xr:uid="{00000000-0005-0000-0000-0000D83B0000}"/>
    <cellStyle name="Normal 6 2 2 2" xfId="7433" xr:uid="{00000000-0005-0000-0000-0000D93B0000}"/>
    <cellStyle name="Normal 6 2 2 2 2" xfId="7434" xr:uid="{00000000-0005-0000-0000-0000DA3B0000}"/>
    <cellStyle name="Normal 6 2 2 2 2 2" xfId="8088" xr:uid="{00000000-0005-0000-0000-0000DB3B0000}"/>
    <cellStyle name="Normal 6 2 2 2 2 2 2" xfId="8089" xr:uid="{00000000-0005-0000-0000-0000DC3B0000}"/>
    <cellStyle name="Normal 6 2 2 2 3" xfId="7435" xr:uid="{00000000-0005-0000-0000-0000DD3B0000}"/>
    <cellStyle name="Normal 6 2 2 2 4" xfId="7436" xr:uid="{00000000-0005-0000-0000-0000DE3B0000}"/>
    <cellStyle name="Normal 6 2 2 2 5" xfId="8090" xr:uid="{00000000-0005-0000-0000-0000DF3B0000}"/>
    <cellStyle name="Normal 6 2 2 3" xfId="7437" xr:uid="{00000000-0005-0000-0000-0000E03B0000}"/>
    <cellStyle name="Normal 6 2 2 3 2" xfId="15716" xr:uid="{00000000-0005-0000-0000-0000E13B0000}"/>
    <cellStyle name="Normal 6 2 2 3 2 2" xfId="15717" xr:uid="{00000000-0005-0000-0000-0000E23B0000}"/>
    <cellStyle name="Normal 6 2 2 3 2 2 2" xfId="15718" xr:uid="{00000000-0005-0000-0000-0000E33B0000}"/>
    <cellStyle name="Normal 6 2 2 3 2 2 2 2" xfId="15719" xr:uid="{00000000-0005-0000-0000-0000E43B0000}"/>
    <cellStyle name="Normal 6 2 2 3 2 2 3" xfId="15720" xr:uid="{00000000-0005-0000-0000-0000E53B0000}"/>
    <cellStyle name="Normal 6 2 2 3 2 3" xfId="15721" xr:uid="{00000000-0005-0000-0000-0000E63B0000}"/>
    <cellStyle name="Normal 6 2 2 3 2 3 2" xfId="15722" xr:uid="{00000000-0005-0000-0000-0000E73B0000}"/>
    <cellStyle name="Normal 6 2 2 3 2 4" xfId="15723" xr:uid="{00000000-0005-0000-0000-0000E83B0000}"/>
    <cellStyle name="Normal 6 2 2 3 3" xfId="15724" xr:uid="{00000000-0005-0000-0000-0000E93B0000}"/>
    <cellStyle name="Normal 6 2 2 3 3 2" xfId="15725" xr:uid="{00000000-0005-0000-0000-0000EA3B0000}"/>
    <cellStyle name="Normal 6 2 2 3 3 2 2" xfId="15726" xr:uid="{00000000-0005-0000-0000-0000EB3B0000}"/>
    <cellStyle name="Normal 6 2 2 3 3 2 2 2" xfId="15727" xr:uid="{00000000-0005-0000-0000-0000EC3B0000}"/>
    <cellStyle name="Normal 6 2 2 3 3 2 3" xfId="15728" xr:uid="{00000000-0005-0000-0000-0000ED3B0000}"/>
    <cellStyle name="Normal 6 2 2 3 3 3" xfId="15729" xr:uid="{00000000-0005-0000-0000-0000EE3B0000}"/>
    <cellStyle name="Normal 6 2 2 3 3 3 2" xfId="15730" xr:uid="{00000000-0005-0000-0000-0000EF3B0000}"/>
    <cellStyle name="Normal 6 2 2 3 3 4" xfId="15731" xr:uid="{00000000-0005-0000-0000-0000F03B0000}"/>
    <cellStyle name="Normal 6 2 2 3 4" xfId="15732" xr:uid="{00000000-0005-0000-0000-0000F13B0000}"/>
    <cellStyle name="Normal 6 2 2 3 4 2" xfId="15733" xr:uid="{00000000-0005-0000-0000-0000F23B0000}"/>
    <cellStyle name="Normal 6 2 2 3 4 2 2" xfId="15734" xr:uid="{00000000-0005-0000-0000-0000F33B0000}"/>
    <cellStyle name="Normal 6 2 2 3 4 3" xfId="15735" xr:uid="{00000000-0005-0000-0000-0000F43B0000}"/>
    <cellStyle name="Normal 6 2 2 3 5" xfId="15736" xr:uid="{00000000-0005-0000-0000-0000F53B0000}"/>
    <cellStyle name="Normal 6 2 2 3 5 2" xfId="15737" xr:uid="{00000000-0005-0000-0000-0000F63B0000}"/>
    <cellStyle name="Normal 6 2 2 4" xfId="7438" xr:uid="{00000000-0005-0000-0000-0000F73B0000}"/>
    <cellStyle name="Normal 6 2 2 4 2" xfId="15738" xr:uid="{00000000-0005-0000-0000-0000F83B0000}"/>
    <cellStyle name="Normal 6 2 2 4 2 2" xfId="15739" xr:uid="{00000000-0005-0000-0000-0000F93B0000}"/>
    <cellStyle name="Normal 6 2 2 4 2 2 2" xfId="15740" xr:uid="{00000000-0005-0000-0000-0000FA3B0000}"/>
    <cellStyle name="Normal 6 2 2 4 2 3" xfId="15741" xr:uid="{00000000-0005-0000-0000-0000FB3B0000}"/>
    <cellStyle name="Normal 6 2 2 4 3" xfId="15742" xr:uid="{00000000-0005-0000-0000-0000FC3B0000}"/>
    <cellStyle name="Normal 6 2 2 4 3 2" xfId="15743" xr:uid="{00000000-0005-0000-0000-0000FD3B0000}"/>
    <cellStyle name="Normal 6 2 2 5" xfId="8091" xr:uid="{00000000-0005-0000-0000-0000FE3B0000}"/>
    <cellStyle name="Normal 6 2 2 5 2" xfId="15744" xr:uid="{00000000-0005-0000-0000-0000FF3B0000}"/>
    <cellStyle name="Normal 6 2 2 5 2 2" xfId="15745" xr:uid="{00000000-0005-0000-0000-0000003C0000}"/>
    <cellStyle name="Normal 6 2 2 5 2 2 2" xfId="15746" xr:uid="{00000000-0005-0000-0000-0000013C0000}"/>
    <cellStyle name="Normal 6 2 2 5 2 3" xfId="15747" xr:uid="{00000000-0005-0000-0000-0000023C0000}"/>
    <cellStyle name="Normal 6 2 2 5 3" xfId="15748" xr:uid="{00000000-0005-0000-0000-0000033C0000}"/>
    <cellStyle name="Normal 6 2 2 5 3 2" xfId="15749" xr:uid="{00000000-0005-0000-0000-0000043C0000}"/>
    <cellStyle name="Normal 6 2 2 5 4" xfId="15750" xr:uid="{00000000-0005-0000-0000-0000053C0000}"/>
    <cellStyle name="Normal 6 2 2 6" xfId="15751" xr:uid="{00000000-0005-0000-0000-0000063C0000}"/>
    <cellStyle name="Normal 6 2 2 6 2" xfId="15752" xr:uid="{00000000-0005-0000-0000-0000073C0000}"/>
    <cellStyle name="Normal 6 2 2 6 2 2" xfId="15753" xr:uid="{00000000-0005-0000-0000-0000083C0000}"/>
    <cellStyle name="Normal 6 2 2 6 3" xfId="15754" xr:uid="{00000000-0005-0000-0000-0000093C0000}"/>
    <cellStyle name="Normal 6 2 2 7" xfId="15755" xr:uid="{00000000-0005-0000-0000-00000A3C0000}"/>
    <cellStyle name="Normal 6 2 2 7 2" xfId="15756" xr:uid="{00000000-0005-0000-0000-00000B3C0000}"/>
    <cellStyle name="Normal 6 2 3" xfId="7439" xr:uid="{00000000-0005-0000-0000-00000C3C0000}"/>
    <cellStyle name="Normal 6 2 3 2" xfId="15757" xr:uid="{00000000-0005-0000-0000-00000D3C0000}"/>
    <cellStyle name="Normal 6 2 3 3" xfId="15758" xr:uid="{00000000-0005-0000-0000-00000E3C0000}"/>
    <cellStyle name="Normal 6 2 4" xfId="7440" xr:uid="{00000000-0005-0000-0000-00000F3C0000}"/>
    <cellStyle name="Normal 6 2 4 2" xfId="15759" xr:uid="{00000000-0005-0000-0000-0000103C0000}"/>
    <cellStyle name="Normal 6 2 4 2 2" xfId="15760" xr:uid="{00000000-0005-0000-0000-0000113C0000}"/>
    <cellStyle name="Normal 6 2 4 2 2 2" xfId="15761" xr:uid="{00000000-0005-0000-0000-0000123C0000}"/>
    <cellStyle name="Normal 6 2 4 2 2 2 2" xfId="15762" xr:uid="{00000000-0005-0000-0000-0000133C0000}"/>
    <cellStyle name="Normal 6 2 4 2 2 2 2 2" xfId="15763" xr:uid="{00000000-0005-0000-0000-0000143C0000}"/>
    <cellStyle name="Normal 6 2 4 2 2 2 3" xfId="15764" xr:uid="{00000000-0005-0000-0000-0000153C0000}"/>
    <cellStyle name="Normal 6 2 4 2 2 3" xfId="15765" xr:uid="{00000000-0005-0000-0000-0000163C0000}"/>
    <cellStyle name="Normal 6 2 4 2 2 3 2" xfId="15766" xr:uid="{00000000-0005-0000-0000-0000173C0000}"/>
    <cellStyle name="Normal 6 2 4 2 2 4" xfId="15767" xr:uid="{00000000-0005-0000-0000-0000183C0000}"/>
    <cellStyle name="Normal 6 2 4 2 3" xfId="15768" xr:uid="{00000000-0005-0000-0000-0000193C0000}"/>
    <cellStyle name="Normal 6 2 4 2 3 2" xfId="15769" xr:uid="{00000000-0005-0000-0000-00001A3C0000}"/>
    <cellStyle name="Normal 6 2 4 2 3 2 2" xfId="15770" xr:uid="{00000000-0005-0000-0000-00001B3C0000}"/>
    <cellStyle name="Normal 6 2 4 2 3 2 2 2" xfId="15771" xr:uid="{00000000-0005-0000-0000-00001C3C0000}"/>
    <cellStyle name="Normal 6 2 4 2 3 2 3" xfId="15772" xr:uid="{00000000-0005-0000-0000-00001D3C0000}"/>
    <cellStyle name="Normal 6 2 4 2 3 3" xfId="15773" xr:uid="{00000000-0005-0000-0000-00001E3C0000}"/>
    <cellStyle name="Normal 6 2 4 2 3 3 2" xfId="15774" xr:uid="{00000000-0005-0000-0000-00001F3C0000}"/>
    <cellStyle name="Normal 6 2 4 2 3 4" xfId="15775" xr:uid="{00000000-0005-0000-0000-0000203C0000}"/>
    <cellStyle name="Normal 6 2 4 2 4" xfId="15776" xr:uid="{00000000-0005-0000-0000-0000213C0000}"/>
    <cellStyle name="Normal 6 2 4 2 4 2" xfId="15777" xr:uid="{00000000-0005-0000-0000-0000223C0000}"/>
    <cellStyle name="Normal 6 2 4 2 4 2 2" xfId="15778" xr:uid="{00000000-0005-0000-0000-0000233C0000}"/>
    <cellStyle name="Normal 6 2 4 2 4 3" xfId="15779" xr:uid="{00000000-0005-0000-0000-0000243C0000}"/>
    <cellStyle name="Normal 6 2 4 2 5" xfId="15780" xr:uid="{00000000-0005-0000-0000-0000253C0000}"/>
    <cellStyle name="Normal 6 2 4 2 5 2" xfId="15781" xr:uid="{00000000-0005-0000-0000-0000263C0000}"/>
    <cellStyle name="Normal 6 2 4 2 6" xfId="15782" xr:uid="{00000000-0005-0000-0000-0000273C0000}"/>
    <cellStyle name="Normal 6 2 4 3" xfId="15783" xr:uid="{00000000-0005-0000-0000-0000283C0000}"/>
    <cellStyle name="Normal 6 2 4 3 2" xfId="15784" xr:uid="{00000000-0005-0000-0000-0000293C0000}"/>
    <cellStyle name="Normal 6 2 4 3 2 2" xfId="15785" xr:uid="{00000000-0005-0000-0000-00002A3C0000}"/>
    <cellStyle name="Normal 6 2 4 3 2 2 2" xfId="15786" xr:uid="{00000000-0005-0000-0000-00002B3C0000}"/>
    <cellStyle name="Normal 6 2 4 3 2 3" xfId="15787" xr:uid="{00000000-0005-0000-0000-00002C3C0000}"/>
    <cellStyle name="Normal 6 2 4 3 3" xfId="15788" xr:uid="{00000000-0005-0000-0000-00002D3C0000}"/>
    <cellStyle name="Normal 6 2 4 3 3 2" xfId="15789" xr:uid="{00000000-0005-0000-0000-00002E3C0000}"/>
    <cellStyle name="Normal 6 2 4 3 4" xfId="15790" xr:uid="{00000000-0005-0000-0000-00002F3C0000}"/>
    <cellStyle name="Normal 6 2 4 4" xfId="15791" xr:uid="{00000000-0005-0000-0000-0000303C0000}"/>
    <cellStyle name="Normal 6 2 4 4 2" xfId="15792" xr:uid="{00000000-0005-0000-0000-0000313C0000}"/>
    <cellStyle name="Normal 6 2 4 4 2 2" xfId="15793" xr:uid="{00000000-0005-0000-0000-0000323C0000}"/>
    <cellStyle name="Normal 6 2 4 4 2 2 2" xfId="15794" xr:uid="{00000000-0005-0000-0000-0000333C0000}"/>
    <cellStyle name="Normal 6 2 4 4 2 3" xfId="15795" xr:uid="{00000000-0005-0000-0000-0000343C0000}"/>
    <cellStyle name="Normal 6 2 4 4 3" xfId="15796" xr:uid="{00000000-0005-0000-0000-0000353C0000}"/>
    <cellStyle name="Normal 6 2 4 4 3 2" xfId="15797" xr:uid="{00000000-0005-0000-0000-0000363C0000}"/>
    <cellStyle name="Normal 6 2 4 4 4" xfId="15798" xr:uid="{00000000-0005-0000-0000-0000373C0000}"/>
    <cellStyle name="Normal 6 2 4 5" xfId="15799" xr:uid="{00000000-0005-0000-0000-0000383C0000}"/>
    <cellStyle name="Normal 6 2 4 5 2" xfId="15800" xr:uid="{00000000-0005-0000-0000-0000393C0000}"/>
    <cellStyle name="Normal 6 2 4 5 2 2" xfId="15801" xr:uid="{00000000-0005-0000-0000-00003A3C0000}"/>
    <cellStyle name="Normal 6 2 4 5 3" xfId="15802" xr:uid="{00000000-0005-0000-0000-00003B3C0000}"/>
    <cellStyle name="Normal 6 2 4 6" xfId="15803" xr:uid="{00000000-0005-0000-0000-00003C3C0000}"/>
    <cellStyle name="Normal 6 2 4 6 2" xfId="15804" xr:uid="{00000000-0005-0000-0000-00003D3C0000}"/>
    <cellStyle name="Normal 6 2 5" xfId="7441" xr:uid="{00000000-0005-0000-0000-00003E3C0000}"/>
    <cellStyle name="Normal 6 2 6" xfId="7442" xr:uid="{00000000-0005-0000-0000-00003F3C0000}"/>
    <cellStyle name="Normal 6 2 7" xfId="8092" xr:uid="{00000000-0005-0000-0000-0000403C0000}"/>
    <cellStyle name="Normal 6 20" xfId="15805" xr:uid="{00000000-0005-0000-0000-0000413C0000}"/>
    <cellStyle name="Normal 6 20 2" xfId="15806" xr:uid="{00000000-0005-0000-0000-0000423C0000}"/>
    <cellStyle name="Normal 6 20 2 2" xfId="15807" xr:uid="{00000000-0005-0000-0000-0000433C0000}"/>
    <cellStyle name="Normal 6 20 2 2 2" xfId="15808" xr:uid="{00000000-0005-0000-0000-0000443C0000}"/>
    <cellStyle name="Normal 6 20 2 2 2 2" xfId="15809" xr:uid="{00000000-0005-0000-0000-0000453C0000}"/>
    <cellStyle name="Normal 6 20 2 2 2 2 2" xfId="15810" xr:uid="{00000000-0005-0000-0000-0000463C0000}"/>
    <cellStyle name="Normal 6 20 2 2 2 3" xfId="15811" xr:uid="{00000000-0005-0000-0000-0000473C0000}"/>
    <cellStyle name="Normal 6 20 2 2 3" xfId="15812" xr:uid="{00000000-0005-0000-0000-0000483C0000}"/>
    <cellStyle name="Normal 6 20 2 2 3 2" xfId="15813" xr:uid="{00000000-0005-0000-0000-0000493C0000}"/>
    <cellStyle name="Normal 6 20 2 2 4" xfId="15814" xr:uid="{00000000-0005-0000-0000-00004A3C0000}"/>
    <cellStyle name="Normal 6 20 2 3" xfId="15815" xr:uid="{00000000-0005-0000-0000-00004B3C0000}"/>
    <cellStyle name="Normal 6 20 2 3 2" xfId="15816" xr:uid="{00000000-0005-0000-0000-00004C3C0000}"/>
    <cellStyle name="Normal 6 20 2 3 2 2" xfId="15817" xr:uid="{00000000-0005-0000-0000-00004D3C0000}"/>
    <cellStyle name="Normal 6 20 2 3 2 2 2" xfId="15818" xr:uid="{00000000-0005-0000-0000-00004E3C0000}"/>
    <cellStyle name="Normal 6 20 2 3 2 3" xfId="15819" xr:uid="{00000000-0005-0000-0000-00004F3C0000}"/>
    <cellStyle name="Normal 6 20 2 3 3" xfId="15820" xr:uid="{00000000-0005-0000-0000-0000503C0000}"/>
    <cellStyle name="Normal 6 20 2 3 3 2" xfId="15821" xr:uid="{00000000-0005-0000-0000-0000513C0000}"/>
    <cellStyle name="Normal 6 20 2 3 4" xfId="15822" xr:uid="{00000000-0005-0000-0000-0000523C0000}"/>
    <cellStyle name="Normal 6 20 2 4" xfId="15823" xr:uid="{00000000-0005-0000-0000-0000533C0000}"/>
    <cellStyle name="Normal 6 20 2 4 2" xfId="15824" xr:uid="{00000000-0005-0000-0000-0000543C0000}"/>
    <cellStyle name="Normal 6 20 2 4 2 2" xfId="15825" xr:uid="{00000000-0005-0000-0000-0000553C0000}"/>
    <cellStyle name="Normal 6 20 2 4 3" xfId="15826" xr:uid="{00000000-0005-0000-0000-0000563C0000}"/>
    <cellStyle name="Normal 6 20 2 5" xfId="15827" xr:uid="{00000000-0005-0000-0000-0000573C0000}"/>
    <cellStyle name="Normal 6 20 2 5 2" xfId="15828" xr:uid="{00000000-0005-0000-0000-0000583C0000}"/>
    <cellStyle name="Normal 6 20 2 6" xfId="15829" xr:uid="{00000000-0005-0000-0000-0000593C0000}"/>
    <cellStyle name="Normal 6 20 3" xfId="15830" xr:uid="{00000000-0005-0000-0000-00005A3C0000}"/>
    <cellStyle name="Normal 6 20 3 2" xfId="15831" xr:uid="{00000000-0005-0000-0000-00005B3C0000}"/>
    <cellStyle name="Normal 6 20 3 2 2" xfId="15832" xr:uid="{00000000-0005-0000-0000-00005C3C0000}"/>
    <cellStyle name="Normal 6 20 3 2 2 2" xfId="15833" xr:uid="{00000000-0005-0000-0000-00005D3C0000}"/>
    <cellStyle name="Normal 6 20 3 2 3" xfId="15834" xr:uid="{00000000-0005-0000-0000-00005E3C0000}"/>
    <cellStyle name="Normal 6 20 3 3" xfId="15835" xr:uid="{00000000-0005-0000-0000-00005F3C0000}"/>
    <cellStyle name="Normal 6 20 3 3 2" xfId="15836" xr:uid="{00000000-0005-0000-0000-0000603C0000}"/>
    <cellStyle name="Normal 6 20 3 4" xfId="15837" xr:uid="{00000000-0005-0000-0000-0000613C0000}"/>
    <cellStyle name="Normal 6 20 4" xfId="15838" xr:uid="{00000000-0005-0000-0000-0000623C0000}"/>
    <cellStyle name="Normal 6 20 4 2" xfId="15839" xr:uid="{00000000-0005-0000-0000-0000633C0000}"/>
    <cellStyle name="Normal 6 20 4 2 2" xfId="15840" xr:uid="{00000000-0005-0000-0000-0000643C0000}"/>
    <cellStyle name="Normal 6 20 4 2 2 2" xfId="15841" xr:uid="{00000000-0005-0000-0000-0000653C0000}"/>
    <cellStyle name="Normal 6 20 4 2 3" xfId="15842" xr:uid="{00000000-0005-0000-0000-0000663C0000}"/>
    <cellStyle name="Normal 6 20 4 3" xfId="15843" xr:uid="{00000000-0005-0000-0000-0000673C0000}"/>
    <cellStyle name="Normal 6 20 4 3 2" xfId="15844" xr:uid="{00000000-0005-0000-0000-0000683C0000}"/>
    <cellStyle name="Normal 6 20 4 4" xfId="15845" xr:uid="{00000000-0005-0000-0000-0000693C0000}"/>
    <cellStyle name="Normal 6 20 5" xfId="15846" xr:uid="{00000000-0005-0000-0000-00006A3C0000}"/>
    <cellStyle name="Normal 6 20 5 2" xfId="15847" xr:uid="{00000000-0005-0000-0000-00006B3C0000}"/>
    <cellStyle name="Normal 6 20 5 2 2" xfId="15848" xr:uid="{00000000-0005-0000-0000-00006C3C0000}"/>
    <cellStyle name="Normal 6 20 5 3" xfId="15849" xr:uid="{00000000-0005-0000-0000-00006D3C0000}"/>
    <cellStyle name="Normal 6 20 6" xfId="15850" xr:uid="{00000000-0005-0000-0000-00006E3C0000}"/>
    <cellStyle name="Normal 6 20 6 2" xfId="15851" xr:uid="{00000000-0005-0000-0000-00006F3C0000}"/>
    <cellStyle name="Normal 6 20 7" xfId="15852" xr:uid="{00000000-0005-0000-0000-0000703C0000}"/>
    <cellStyle name="Normal 6 21" xfId="15853" xr:uid="{00000000-0005-0000-0000-0000713C0000}"/>
    <cellStyle name="Normal 6 21 2" xfId="15854" xr:uid="{00000000-0005-0000-0000-0000723C0000}"/>
    <cellStyle name="Normal 6 21 2 2" xfId="15855" xr:uid="{00000000-0005-0000-0000-0000733C0000}"/>
    <cellStyle name="Normal 6 21 2 2 2" xfId="15856" xr:uid="{00000000-0005-0000-0000-0000743C0000}"/>
    <cellStyle name="Normal 6 21 2 2 2 2" xfId="15857" xr:uid="{00000000-0005-0000-0000-0000753C0000}"/>
    <cellStyle name="Normal 6 21 2 2 2 2 2" xfId="15858" xr:uid="{00000000-0005-0000-0000-0000763C0000}"/>
    <cellStyle name="Normal 6 21 2 2 2 3" xfId="15859" xr:uid="{00000000-0005-0000-0000-0000773C0000}"/>
    <cellStyle name="Normal 6 21 2 2 3" xfId="15860" xr:uid="{00000000-0005-0000-0000-0000783C0000}"/>
    <cellStyle name="Normal 6 21 2 2 3 2" xfId="15861" xr:uid="{00000000-0005-0000-0000-0000793C0000}"/>
    <cellStyle name="Normal 6 21 2 2 4" xfId="15862" xr:uid="{00000000-0005-0000-0000-00007A3C0000}"/>
    <cellStyle name="Normal 6 21 2 3" xfId="15863" xr:uid="{00000000-0005-0000-0000-00007B3C0000}"/>
    <cellStyle name="Normal 6 21 2 3 2" xfId="15864" xr:uid="{00000000-0005-0000-0000-00007C3C0000}"/>
    <cellStyle name="Normal 6 21 2 3 2 2" xfId="15865" xr:uid="{00000000-0005-0000-0000-00007D3C0000}"/>
    <cellStyle name="Normal 6 21 2 3 2 2 2" xfId="15866" xr:uid="{00000000-0005-0000-0000-00007E3C0000}"/>
    <cellStyle name="Normal 6 21 2 3 2 3" xfId="15867" xr:uid="{00000000-0005-0000-0000-00007F3C0000}"/>
    <cellStyle name="Normal 6 21 2 3 3" xfId="15868" xr:uid="{00000000-0005-0000-0000-0000803C0000}"/>
    <cellStyle name="Normal 6 21 2 3 3 2" xfId="15869" xr:uid="{00000000-0005-0000-0000-0000813C0000}"/>
    <cellStyle name="Normal 6 21 2 3 4" xfId="15870" xr:uid="{00000000-0005-0000-0000-0000823C0000}"/>
    <cellStyle name="Normal 6 21 2 4" xfId="15871" xr:uid="{00000000-0005-0000-0000-0000833C0000}"/>
    <cellStyle name="Normal 6 21 2 4 2" xfId="15872" xr:uid="{00000000-0005-0000-0000-0000843C0000}"/>
    <cellStyle name="Normal 6 21 2 4 2 2" xfId="15873" xr:uid="{00000000-0005-0000-0000-0000853C0000}"/>
    <cellStyle name="Normal 6 21 2 4 3" xfId="15874" xr:uid="{00000000-0005-0000-0000-0000863C0000}"/>
    <cellStyle name="Normal 6 21 2 5" xfId="15875" xr:uid="{00000000-0005-0000-0000-0000873C0000}"/>
    <cellStyle name="Normal 6 21 2 5 2" xfId="15876" xr:uid="{00000000-0005-0000-0000-0000883C0000}"/>
    <cellStyle name="Normal 6 21 2 6" xfId="15877" xr:uid="{00000000-0005-0000-0000-0000893C0000}"/>
    <cellStyle name="Normal 6 21 3" xfId="15878" xr:uid="{00000000-0005-0000-0000-00008A3C0000}"/>
    <cellStyle name="Normal 6 21 3 2" xfId="15879" xr:uid="{00000000-0005-0000-0000-00008B3C0000}"/>
    <cellStyle name="Normal 6 21 3 2 2" xfId="15880" xr:uid="{00000000-0005-0000-0000-00008C3C0000}"/>
    <cellStyle name="Normal 6 21 3 2 2 2" xfId="15881" xr:uid="{00000000-0005-0000-0000-00008D3C0000}"/>
    <cellStyle name="Normal 6 21 3 2 3" xfId="15882" xr:uid="{00000000-0005-0000-0000-00008E3C0000}"/>
    <cellStyle name="Normal 6 21 3 3" xfId="15883" xr:uid="{00000000-0005-0000-0000-00008F3C0000}"/>
    <cellStyle name="Normal 6 21 3 3 2" xfId="15884" xr:uid="{00000000-0005-0000-0000-0000903C0000}"/>
    <cellStyle name="Normal 6 21 3 4" xfId="15885" xr:uid="{00000000-0005-0000-0000-0000913C0000}"/>
    <cellStyle name="Normal 6 21 4" xfId="15886" xr:uid="{00000000-0005-0000-0000-0000923C0000}"/>
    <cellStyle name="Normal 6 21 4 2" xfId="15887" xr:uid="{00000000-0005-0000-0000-0000933C0000}"/>
    <cellStyle name="Normal 6 21 4 2 2" xfId="15888" xr:uid="{00000000-0005-0000-0000-0000943C0000}"/>
    <cellStyle name="Normal 6 21 4 2 2 2" xfId="15889" xr:uid="{00000000-0005-0000-0000-0000953C0000}"/>
    <cellStyle name="Normal 6 21 4 2 3" xfId="15890" xr:uid="{00000000-0005-0000-0000-0000963C0000}"/>
    <cellStyle name="Normal 6 21 4 3" xfId="15891" xr:uid="{00000000-0005-0000-0000-0000973C0000}"/>
    <cellStyle name="Normal 6 21 4 3 2" xfId="15892" xr:uid="{00000000-0005-0000-0000-0000983C0000}"/>
    <cellStyle name="Normal 6 21 4 4" xfId="15893" xr:uid="{00000000-0005-0000-0000-0000993C0000}"/>
    <cellStyle name="Normal 6 21 5" xfId="15894" xr:uid="{00000000-0005-0000-0000-00009A3C0000}"/>
    <cellStyle name="Normal 6 21 5 2" xfId="15895" xr:uid="{00000000-0005-0000-0000-00009B3C0000}"/>
    <cellStyle name="Normal 6 21 5 2 2" xfId="15896" xr:uid="{00000000-0005-0000-0000-00009C3C0000}"/>
    <cellStyle name="Normal 6 21 5 3" xfId="15897" xr:uid="{00000000-0005-0000-0000-00009D3C0000}"/>
    <cellStyle name="Normal 6 21 6" xfId="15898" xr:uid="{00000000-0005-0000-0000-00009E3C0000}"/>
    <cellStyle name="Normal 6 21 6 2" xfId="15899" xr:uid="{00000000-0005-0000-0000-00009F3C0000}"/>
    <cellStyle name="Normal 6 21 7" xfId="15900" xr:uid="{00000000-0005-0000-0000-0000A03C0000}"/>
    <cellStyle name="Normal 6 22" xfId="15901" xr:uid="{00000000-0005-0000-0000-0000A13C0000}"/>
    <cellStyle name="Normal 6 22 2" xfId="15902" xr:uid="{00000000-0005-0000-0000-0000A23C0000}"/>
    <cellStyle name="Normal 6 22 2 2" xfId="15903" xr:uid="{00000000-0005-0000-0000-0000A33C0000}"/>
    <cellStyle name="Normal 6 22 2 2 2" xfId="15904" xr:uid="{00000000-0005-0000-0000-0000A43C0000}"/>
    <cellStyle name="Normal 6 22 2 2 2 2" xfId="15905" xr:uid="{00000000-0005-0000-0000-0000A53C0000}"/>
    <cellStyle name="Normal 6 22 2 2 2 2 2" xfId="15906" xr:uid="{00000000-0005-0000-0000-0000A63C0000}"/>
    <cellStyle name="Normal 6 22 2 2 2 3" xfId="15907" xr:uid="{00000000-0005-0000-0000-0000A73C0000}"/>
    <cellStyle name="Normal 6 22 2 2 3" xfId="15908" xr:uid="{00000000-0005-0000-0000-0000A83C0000}"/>
    <cellStyle name="Normal 6 22 2 2 3 2" xfId="15909" xr:uid="{00000000-0005-0000-0000-0000A93C0000}"/>
    <cellStyle name="Normal 6 22 2 2 4" xfId="15910" xr:uid="{00000000-0005-0000-0000-0000AA3C0000}"/>
    <cellStyle name="Normal 6 22 2 3" xfId="15911" xr:uid="{00000000-0005-0000-0000-0000AB3C0000}"/>
    <cellStyle name="Normal 6 22 2 3 2" xfId="15912" xr:uid="{00000000-0005-0000-0000-0000AC3C0000}"/>
    <cellStyle name="Normal 6 22 2 3 2 2" xfId="15913" xr:uid="{00000000-0005-0000-0000-0000AD3C0000}"/>
    <cellStyle name="Normal 6 22 2 3 2 2 2" xfId="15914" xr:uid="{00000000-0005-0000-0000-0000AE3C0000}"/>
    <cellStyle name="Normal 6 22 2 3 2 3" xfId="15915" xr:uid="{00000000-0005-0000-0000-0000AF3C0000}"/>
    <cellStyle name="Normal 6 22 2 3 3" xfId="15916" xr:uid="{00000000-0005-0000-0000-0000B03C0000}"/>
    <cellStyle name="Normal 6 22 2 3 3 2" xfId="15917" xr:uid="{00000000-0005-0000-0000-0000B13C0000}"/>
    <cellStyle name="Normal 6 22 2 3 4" xfId="15918" xr:uid="{00000000-0005-0000-0000-0000B23C0000}"/>
    <cellStyle name="Normal 6 22 2 4" xfId="15919" xr:uid="{00000000-0005-0000-0000-0000B33C0000}"/>
    <cellStyle name="Normal 6 22 2 4 2" xfId="15920" xr:uid="{00000000-0005-0000-0000-0000B43C0000}"/>
    <cellStyle name="Normal 6 22 2 4 2 2" xfId="15921" xr:uid="{00000000-0005-0000-0000-0000B53C0000}"/>
    <cellStyle name="Normal 6 22 2 4 3" xfId="15922" xr:uid="{00000000-0005-0000-0000-0000B63C0000}"/>
    <cellStyle name="Normal 6 22 2 5" xfId="15923" xr:uid="{00000000-0005-0000-0000-0000B73C0000}"/>
    <cellStyle name="Normal 6 22 2 5 2" xfId="15924" xr:uid="{00000000-0005-0000-0000-0000B83C0000}"/>
    <cellStyle name="Normal 6 22 2 6" xfId="15925" xr:uid="{00000000-0005-0000-0000-0000B93C0000}"/>
    <cellStyle name="Normal 6 22 3" xfId="15926" xr:uid="{00000000-0005-0000-0000-0000BA3C0000}"/>
    <cellStyle name="Normal 6 22 3 2" xfId="15927" xr:uid="{00000000-0005-0000-0000-0000BB3C0000}"/>
    <cellStyle name="Normal 6 22 3 2 2" xfId="15928" xr:uid="{00000000-0005-0000-0000-0000BC3C0000}"/>
    <cellStyle name="Normal 6 22 3 2 2 2" xfId="15929" xr:uid="{00000000-0005-0000-0000-0000BD3C0000}"/>
    <cellStyle name="Normal 6 22 3 2 3" xfId="15930" xr:uid="{00000000-0005-0000-0000-0000BE3C0000}"/>
    <cellStyle name="Normal 6 22 3 3" xfId="15931" xr:uid="{00000000-0005-0000-0000-0000BF3C0000}"/>
    <cellStyle name="Normal 6 22 3 3 2" xfId="15932" xr:uid="{00000000-0005-0000-0000-0000C03C0000}"/>
    <cellStyle name="Normal 6 22 3 4" xfId="15933" xr:uid="{00000000-0005-0000-0000-0000C13C0000}"/>
    <cellStyle name="Normal 6 22 4" xfId="15934" xr:uid="{00000000-0005-0000-0000-0000C23C0000}"/>
    <cellStyle name="Normal 6 22 4 2" xfId="15935" xr:uid="{00000000-0005-0000-0000-0000C33C0000}"/>
    <cellStyle name="Normal 6 22 4 2 2" xfId="15936" xr:uid="{00000000-0005-0000-0000-0000C43C0000}"/>
    <cellStyle name="Normal 6 22 4 2 2 2" xfId="15937" xr:uid="{00000000-0005-0000-0000-0000C53C0000}"/>
    <cellStyle name="Normal 6 22 4 2 3" xfId="15938" xr:uid="{00000000-0005-0000-0000-0000C63C0000}"/>
    <cellStyle name="Normal 6 22 4 3" xfId="15939" xr:uid="{00000000-0005-0000-0000-0000C73C0000}"/>
    <cellStyle name="Normal 6 22 4 3 2" xfId="15940" xr:uid="{00000000-0005-0000-0000-0000C83C0000}"/>
    <cellStyle name="Normal 6 22 4 4" xfId="15941" xr:uid="{00000000-0005-0000-0000-0000C93C0000}"/>
    <cellStyle name="Normal 6 22 5" xfId="15942" xr:uid="{00000000-0005-0000-0000-0000CA3C0000}"/>
    <cellStyle name="Normal 6 22 5 2" xfId="15943" xr:uid="{00000000-0005-0000-0000-0000CB3C0000}"/>
    <cellStyle name="Normal 6 22 5 2 2" xfId="15944" xr:uid="{00000000-0005-0000-0000-0000CC3C0000}"/>
    <cellStyle name="Normal 6 22 5 3" xfId="15945" xr:uid="{00000000-0005-0000-0000-0000CD3C0000}"/>
    <cellStyle name="Normal 6 22 6" xfId="15946" xr:uid="{00000000-0005-0000-0000-0000CE3C0000}"/>
    <cellStyle name="Normal 6 22 6 2" xfId="15947" xr:uid="{00000000-0005-0000-0000-0000CF3C0000}"/>
    <cellStyle name="Normal 6 22 7" xfId="15948" xr:uid="{00000000-0005-0000-0000-0000D03C0000}"/>
    <cellStyle name="Normal 6 23" xfId="15949" xr:uid="{00000000-0005-0000-0000-0000D13C0000}"/>
    <cellStyle name="Normal 6 23 2" xfId="15950" xr:uid="{00000000-0005-0000-0000-0000D23C0000}"/>
    <cellStyle name="Normal 6 23 2 2" xfId="15951" xr:uid="{00000000-0005-0000-0000-0000D33C0000}"/>
    <cellStyle name="Normal 6 23 2 2 2" xfId="15952" xr:uid="{00000000-0005-0000-0000-0000D43C0000}"/>
    <cellStyle name="Normal 6 23 2 2 2 2" xfId="15953" xr:uid="{00000000-0005-0000-0000-0000D53C0000}"/>
    <cellStyle name="Normal 6 23 2 2 2 2 2" xfId="15954" xr:uid="{00000000-0005-0000-0000-0000D63C0000}"/>
    <cellStyle name="Normal 6 23 2 2 2 3" xfId="15955" xr:uid="{00000000-0005-0000-0000-0000D73C0000}"/>
    <cellStyle name="Normal 6 23 2 2 3" xfId="15956" xr:uid="{00000000-0005-0000-0000-0000D83C0000}"/>
    <cellStyle name="Normal 6 23 2 2 3 2" xfId="15957" xr:uid="{00000000-0005-0000-0000-0000D93C0000}"/>
    <cellStyle name="Normal 6 23 2 2 4" xfId="15958" xr:uid="{00000000-0005-0000-0000-0000DA3C0000}"/>
    <cellStyle name="Normal 6 23 2 3" xfId="15959" xr:uid="{00000000-0005-0000-0000-0000DB3C0000}"/>
    <cellStyle name="Normal 6 23 2 3 2" xfId="15960" xr:uid="{00000000-0005-0000-0000-0000DC3C0000}"/>
    <cellStyle name="Normal 6 23 2 3 2 2" xfId="15961" xr:uid="{00000000-0005-0000-0000-0000DD3C0000}"/>
    <cellStyle name="Normal 6 23 2 3 2 2 2" xfId="15962" xr:uid="{00000000-0005-0000-0000-0000DE3C0000}"/>
    <cellStyle name="Normal 6 23 2 3 2 3" xfId="15963" xr:uid="{00000000-0005-0000-0000-0000DF3C0000}"/>
    <cellStyle name="Normal 6 23 2 3 3" xfId="15964" xr:uid="{00000000-0005-0000-0000-0000E03C0000}"/>
    <cellStyle name="Normal 6 23 2 3 3 2" xfId="15965" xr:uid="{00000000-0005-0000-0000-0000E13C0000}"/>
    <cellStyle name="Normal 6 23 2 3 4" xfId="15966" xr:uid="{00000000-0005-0000-0000-0000E23C0000}"/>
    <cellStyle name="Normal 6 23 2 4" xfId="15967" xr:uid="{00000000-0005-0000-0000-0000E33C0000}"/>
    <cellStyle name="Normal 6 23 2 4 2" xfId="15968" xr:uid="{00000000-0005-0000-0000-0000E43C0000}"/>
    <cellStyle name="Normal 6 23 2 4 2 2" xfId="15969" xr:uid="{00000000-0005-0000-0000-0000E53C0000}"/>
    <cellStyle name="Normal 6 23 2 4 3" xfId="15970" xr:uid="{00000000-0005-0000-0000-0000E63C0000}"/>
    <cellStyle name="Normal 6 23 2 5" xfId="15971" xr:uid="{00000000-0005-0000-0000-0000E73C0000}"/>
    <cellStyle name="Normal 6 23 2 5 2" xfId="15972" xr:uid="{00000000-0005-0000-0000-0000E83C0000}"/>
    <cellStyle name="Normal 6 23 2 6" xfId="15973" xr:uid="{00000000-0005-0000-0000-0000E93C0000}"/>
    <cellStyle name="Normal 6 23 3" xfId="15974" xr:uid="{00000000-0005-0000-0000-0000EA3C0000}"/>
    <cellStyle name="Normal 6 23 3 2" xfId="15975" xr:uid="{00000000-0005-0000-0000-0000EB3C0000}"/>
    <cellStyle name="Normal 6 23 3 2 2" xfId="15976" xr:uid="{00000000-0005-0000-0000-0000EC3C0000}"/>
    <cellStyle name="Normal 6 23 3 2 2 2" xfId="15977" xr:uid="{00000000-0005-0000-0000-0000ED3C0000}"/>
    <cellStyle name="Normal 6 23 3 2 3" xfId="15978" xr:uid="{00000000-0005-0000-0000-0000EE3C0000}"/>
    <cellStyle name="Normal 6 23 3 3" xfId="15979" xr:uid="{00000000-0005-0000-0000-0000EF3C0000}"/>
    <cellStyle name="Normal 6 23 3 3 2" xfId="15980" xr:uid="{00000000-0005-0000-0000-0000F03C0000}"/>
    <cellStyle name="Normal 6 23 3 4" xfId="15981" xr:uid="{00000000-0005-0000-0000-0000F13C0000}"/>
    <cellStyle name="Normal 6 23 4" xfId="15982" xr:uid="{00000000-0005-0000-0000-0000F23C0000}"/>
    <cellStyle name="Normal 6 23 4 2" xfId="15983" xr:uid="{00000000-0005-0000-0000-0000F33C0000}"/>
    <cellStyle name="Normal 6 23 4 2 2" xfId="15984" xr:uid="{00000000-0005-0000-0000-0000F43C0000}"/>
    <cellStyle name="Normal 6 23 4 2 2 2" xfId="15985" xr:uid="{00000000-0005-0000-0000-0000F53C0000}"/>
    <cellStyle name="Normal 6 23 4 2 3" xfId="15986" xr:uid="{00000000-0005-0000-0000-0000F63C0000}"/>
    <cellStyle name="Normal 6 23 4 3" xfId="15987" xr:uid="{00000000-0005-0000-0000-0000F73C0000}"/>
    <cellStyle name="Normal 6 23 4 3 2" xfId="15988" xr:uid="{00000000-0005-0000-0000-0000F83C0000}"/>
    <cellStyle name="Normal 6 23 4 4" xfId="15989" xr:uid="{00000000-0005-0000-0000-0000F93C0000}"/>
    <cellStyle name="Normal 6 23 5" xfId="15990" xr:uid="{00000000-0005-0000-0000-0000FA3C0000}"/>
    <cellStyle name="Normal 6 23 5 2" xfId="15991" xr:uid="{00000000-0005-0000-0000-0000FB3C0000}"/>
    <cellStyle name="Normal 6 23 5 2 2" xfId="15992" xr:uid="{00000000-0005-0000-0000-0000FC3C0000}"/>
    <cellStyle name="Normal 6 23 5 3" xfId="15993" xr:uid="{00000000-0005-0000-0000-0000FD3C0000}"/>
    <cellStyle name="Normal 6 23 6" xfId="15994" xr:uid="{00000000-0005-0000-0000-0000FE3C0000}"/>
    <cellStyle name="Normal 6 23 6 2" xfId="15995" xr:uid="{00000000-0005-0000-0000-0000FF3C0000}"/>
    <cellStyle name="Normal 6 23 7" xfId="15996" xr:uid="{00000000-0005-0000-0000-0000003D0000}"/>
    <cellStyle name="Normal 6 24" xfId="15997" xr:uid="{00000000-0005-0000-0000-0000013D0000}"/>
    <cellStyle name="Normal 6 24 2" xfId="15998" xr:uid="{00000000-0005-0000-0000-0000023D0000}"/>
    <cellStyle name="Normal 6 24 2 2" xfId="15999" xr:uid="{00000000-0005-0000-0000-0000033D0000}"/>
    <cellStyle name="Normal 6 24 2 2 2" xfId="16000" xr:uid="{00000000-0005-0000-0000-0000043D0000}"/>
    <cellStyle name="Normal 6 24 2 2 2 2" xfId="16001" xr:uid="{00000000-0005-0000-0000-0000053D0000}"/>
    <cellStyle name="Normal 6 24 2 2 2 2 2" xfId="16002" xr:uid="{00000000-0005-0000-0000-0000063D0000}"/>
    <cellStyle name="Normal 6 24 2 2 2 3" xfId="16003" xr:uid="{00000000-0005-0000-0000-0000073D0000}"/>
    <cellStyle name="Normal 6 24 2 2 3" xfId="16004" xr:uid="{00000000-0005-0000-0000-0000083D0000}"/>
    <cellStyle name="Normal 6 24 2 2 3 2" xfId="16005" xr:uid="{00000000-0005-0000-0000-0000093D0000}"/>
    <cellStyle name="Normal 6 24 2 2 4" xfId="16006" xr:uid="{00000000-0005-0000-0000-00000A3D0000}"/>
    <cellStyle name="Normal 6 24 2 3" xfId="16007" xr:uid="{00000000-0005-0000-0000-00000B3D0000}"/>
    <cellStyle name="Normal 6 24 2 3 2" xfId="16008" xr:uid="{00000000-0005-0000-0000-00000C3D0000}"/>
    <cellStyle name="Normal 6 24 2 3 2 2" xfId="16009" xr:uid="{00000000-0005-0000-0000-00000D3D0000}"/>
    <cellStyle name="Normal 6 24 2 3 2 2 2" xfId="16010" xr:uid="{00000000-0005-0000-0000-00000E3D0000}"/>
    <cellStyle name="Normal 6 24 2 3 2 3" xfId="16011" xr:uid="{00000000-0005-0000-0000-00000F3D0000}"/>
    <cellStyle name="Normal 6 24 2 3 3" xfId="16012" xr:uid="{00000000-0005-0000-0000-0000103D0000}"/>
    <cellStyle name="Normal 6 24 2 3 3 2" xfId="16013" xr:uid="{00000000-0005-0000-0000-0000113D0000}"/>
    <cellStyle name="Normal 6 24 2 3 4" xfId="16014" xr:uid="{00000000-0005-0000-0000-0000123D0000}"/>
    <cellStyle name="Normal 6 24 2 4" xfId="16015" xr:uid="{00000000-0005-0000-0000-0000133D0000}"/>
    <cellStyle name="Normal 6 24 2 4 2" xfId="16016" xr:uid="{00000000-0005-0000-0000-0000143D0000}"/>
    <cellStyle name="Normal 6 24 2 4 2 2" xfId="16017" xr:uid="{00000000-0005-0000-0000-0000153D0000}"/>
    <cellStyle name="Normal 6 24 2 4 3" xfId="16018" xr:uid="{00000000-0005-0000-0000-0000163D0000}"/>
    <cellStyle name="Normal 6 24 2 5" xfId="16019" xr:uid="{00000000-0005-0000-0000-0000173D0000}"/>
    <cellStyle name="Normal 6 24 2 5 2" xfId="16020" xr:uid="{00000000-0005-0000-0000-0000183D0000}"/>
    <cellStyle name="Normal 6 24 2 6" xfId="16021" xr:uid="{00000000-0005-0000-0000-0000193D0000}"/>
    <cellStyle name="Normal 6 24 3" xfId="16022" xr:uid="{00000000-0005-0000-0000-00001A3D0000}"/>
    <cellStyle name="Normal 6 24 3 2" xfId="16023" xr:uid="{00000000-0005-0000-0000-00001B3D0000}"/>
    <cellStyle name="Normal 6 24 3 2 2" xfId="16024" xr:uid="{00000000-0005-0000-0000-00001C3D0000}"/>
    <cellStyle name="Normal 6 24 3 2 2 2" xfId="16025" xr:uid="{00000000-0005-0000-0000-00001D3D0000}"/>
    <cellStyle name="Normal 6 24 3 2 3" xfId="16026" xr:uid="{00000000-0005-0000-0000-00001E3D0000}"/>
    <cellStyle name="Normal 6 24 3 3" xfId="16027" xr:uid="{00000000-0005-0000-0000-00001F3D0000}"/>
    <cellStyle name="Normal 6 24 3 3 2" xfId="16028" xr:uid="{00000000-0005-0000-0000-0000203D0000}"/>
    <cellStyle name="Normal 6 24 3 4" xfId="16029" xr:uid="{00000000-0005-0000-0000-0000213D0000}"/>
    <cellStyle name="Normal 6 24 4" xfId="16030" xr:uid="{00000000-0005-0000-0000-0000223D0000}"/>
    <cellStyle name="Normal 6 24 4 2" xfId="16031" xr:uid="{00000000-0005-0000-0000-0000233D0000}"/>
    <cellStyle name="Normal 6 24 4 2 2" xfId="16032" xr:uid="{00000000-0005-0000-0000-0000243D0000}"/>
    <cellStyle name="Normal 6 24 4 2 2 2" xfId="16033" xr:uid="{00000000-0005-0000-0000-0000253D0000}"/>
    <cellStyle name="Normal 6 24 4 2 3" xfId="16034" xr:uid="{00000000-0005-0000-0000-0000263D0000}"/>
    <cellStyle name="Normal 6 24 4 3" xfId="16035" xr:uid="{00000000-0005-0000-0000-0000273D0000}"/>
    <cellStyle name="Normal 6 24 4 3 2" xfId="16036" xr:uid="{00000000-0005-0000-0000-0000283D0000}"/>
    <cellStyle name="Normal 6 24 4 4" xfId="16037" xr:uid="{00000000-0005-0000-0000-0000293D0000}"/>
    <cellStyle name="Normal 6 24 5" xfId="16038" xr:uid="{00000000-0005-0000-0000-00002A3D0000}"/>
    <cellStyle name="Normal 6 24 5 2" xfId="16039" xr:uid="{00000000-0005-0000-0000-00002B3D0000}"/>
    <cellStyle name="Normal 6 24 5 2 2" xfId="16040" xr:uid="{00000000-0005-0000-0000-00002C3D0000}"/>
    <cellStyle name="Normal 6 24 5 3" xfId="16041" xr:uid="{00000000-0005-0000-0000-00002D3D0000}"/>
    <cellStyle name="Normal 6 24 6" xfId="16042" xr:uid="{00000000-0005-0000-0000-00002E3D0000}"/>
    <cellStyle name="Normal 6 24 6 2" xfId="16043" xr:uid="{00000000-0005-0000-0000-00002F3D0000}"/>
    <cellStyle name="Normal 6 24 7" xfId="16044" xr:uid="{00000000-0005-0000-0000-0000303D0000}"/>
    <cellStyle name="Normal 6 25" xfId="16045" xr:uid="{00000000-0005-0000-0000-0000313D0000}"/>
    <cellStyle name="Normal 6 25 2" xfId="16046" xr:uid="{00000000-0005-0000-0000-0000323D0000}"/>
    <cellStyle name="Normal 6 25 2 2" xfId="16047" xr:uid="{00000000-0005-0000-0000-0000333D0000}"/>
    <cellStyle name="Normal 6 25 2 2 2" xfId="16048" xr:uid="{00000000-0005-0000-0000-0000343D0000}"/>
    <cellStyle name="Normal 6 25 2 2 2 2" xfId="16049" xr:uid="{00000000-0005-0000-0000-0000353D0000}"/>
    <cellStyle name="Normal 6 25 2 2 2 2 2" xfId="16050" xr:uid="{00000000-0005-0000-0000-0000363D0000}"/>
    <cellStyle name="Normal 6 25 2 2 2 3" xfId="16051" xr:uid="{00000000-0005-0000-0000-0000373D0000}"/>
    <cellStyle name="Normal 6 25 2 2 3" xfId="16052" xr:uid="{00000000-0005-0000-0000-0000383D0000}"/>
    <cellStyle name="Normal 6 25 2 2 3 2" xfId="16053" xr:uid="{00000000-0005-0000-0000-0000393D0000}"/>
    <cellStyle name="Normal 6 25 2 2 4" xfId="16054" xr:uid="{00000000-0005-0000-0000-00003A3D0000}"/>
    <cellStyle name="Normal 6 25 2 3" xfId="16055" xr:uid="{00000000-0005-0000-0000-00003B3D0000}"/>
    <cellStyle name="Normal 6 25 2 3 2" xfId="16056" xr:uid="{00000000-0005-0000-0000-00003C3D0000}"/>
    <cellStyle name="Normal 6 25 2 3 2 2" xfId="16057" xr:uid="{00000000-0005-0000-0000-00003D3D0000}"/>
    <cellStyle name="Normal 6 25 2 3 2 2 2" xfId="16058" xr:uid="{00000000-0005-0000-0000-00003E3D0000}"/>
    <cellStyle name="Normal 6 25 2 3 2 3" xfId="16059" xr:uid="{00000000-0005-0000-0000-00003F3D0000}"/>
    <cellStyle name="Normal 6 25 2 3 3" xfId="16060" xr:uid="{00000000-0005-0000-0000-0000403D0000}"/>
    <cellStyle name="Normal 6 25 2 3 3 2" xfId="16061" xr:uid="{00000000-0005-0000-0000-0000413D0000}"/>
    <cellStyle name="Normal 6 25 2 3 4" xfId="16062" xr:uid="{00000000-0005-0000-0000-0000423D0000}"/>
    <cellStyle name="Normal 6 25 2 4" xfId="16063" xr:uid="{00000000-0005-0000-0000-0000433D0000}"/>
    <cellStyle name="Normal 6 25 2 4 2" xfId="16064" xr:uid="{00000000-0005-0000-0000-0000443D0000}"/>
    <cellStyle name="Normal 6 25 2 4 2 2" xfId="16065" xr:uid="{00000000-0005-0000-0000-0000453D0000}"/>
    <cellStyle name="Normal 6 25 2 4 3" xfId="16066" xr:uid="{00000000-0005-0000-0000-0000463D0000}"/>
    <cellStyle name="Normal 6 25 2 5" xfId="16067" xr:uid="{00000000-0005-0000-0000-0000473D0000}"/>
    <cellStyle name="Normal 6 25 2 5 2" xfId="16068" xr:uid="{00000000-0005-0000-0000-0000483D0000}"/>
    <cellStyle name="Normal 6 25 2 6" xfId="16069" xr:uid="{00000000-0005-0000-0000-0000493D0000}"/>
    <cellStyle name="Normal 6 25 3" xfId="16070" xr:uid="{00000000-0005-0000-0000-00004A3D0000}"/>
    <cellStyle name="Normal 6 25 3 2" xfId="16071" xr:uid="{00000000-0005-0000-0000-00004B3D0000}"/>
    <cellStyle name="Normal 6 25 3 2 2" xfId="16072" xr:uid="{00000000-0005-0000-0000-00004C3D0000}"/>
    <cellStyle name="Normal 6 25 3 2 2 2" xfId="16073" xr:uid="{00000000-0005-0000-0000-00004D3D0000}"/>
    <cellStyle name="Normal 6 25 3 2 3" xfId="16074" xr:uid="{00000000-0005-0000-0000-00004E3D0000}"/>
    <cellStyle name="Normal 6 25 3 3" xfId="16075" xr:uid="{00000000-0005-0000-0000-00004F3D0000}"/>
    <cellStyle name="Normal 6 25 3 3 2" xfId="16076" xr:uid="{00000000-0005-0000-0000-0000503D0000}"/>
    <cellStyle name="Normal 6 25 3 4" xfId="16077" xr:uid="{00000000-0005-0000-0000-0000513D0000}"/>
    <cellStyle name="Normal 6 25 4" xfId="16078" xr:uid="{00000000-0005-0000-0000-0000523D0000}"/>
    <cellStyle name="Normal 6 25 4 2" xfId="16079" xr:uid="{00000000-0005-0000-0000-0000533D0000}"/>
    <cellStyle name="Normal 6 25 4 2 2" xfId="16080" xr:uid="{00000000-0005-0000-0000-0000543D0000}"/>
    <cellStyle name="Normal 6 25 4 2 2 2" xfId="16081" xr:uid="{00000000-0005-0000-0000-0000553D0000}"/>
    <cellStyle name="Normal 6 25 4 2 3" xfId="16082" xr:uid="{00000000-0005-0000-0000-0000563D0000}"/>
    <cellStyle name="Normal 6 25 4 3" xfId="16083" xr:uid="{00000000-0005-0000-0000-0000573D0000}"/>
    <cellStyle name="Normal 6 25 4 3 2" xfId="16084" xr:uid="{00000000-0005-0000-0000-0000583D0000}"/>
    <cellStyle name="Normal 6 25 4 4" xfId="16085" xr:uid="{00000000-0005-0000-0000-0000593D0000}"/>
    <cellStyle name="Normal 6 25 5" xfId="16086" xr:uid="{00000000-0005-0000-0000-00005A3D0000}"/>
    <cellStyle name="Normal 6 25 5 2" xfId="16087" xr:uid="{00000000-0005-0000-0000-00005B3D0000}"/>
    <cellStyle name="Normal 6 25 5 2 2" xfId="16088" xr:uid="{00000000-0005-0000-0000-00005C3D0000}"/>
    <cellStyle name="Normal 6 25 5 3" xfId="16089" xr:uid="{00000000-0005-0000-0000-00005D3D0000}"/>
    <cellStyle name="Normal 6 25 6" xfId="16090" xr:uid="{00000000-0005-0000-0000-00005E3D0000}"/>
    <cellStyle name="Normal 6 25 6 2" xfId="16091" xr:uid="{00000000-0005-0000-0000-00005F3D0000}"/>
    <cellStyle name="Normal 6 25 7" xfId="16092" xr:uid="{00000000-0005-0000-0000-0000603D0000}"/>
    <cellStyle name="Normal 6 26" xfId="16093" xr:uid="{00000000-0005-0000-0000-0000613D0000}"/>
    <cellStyle name="Normal 6 26 2" xfId="16094" xr:uid="{00000000-0005-0000-0000-0000623D0000}"/>
    <cellStyle name="Normal 6 26 2 2" xfId="16095" xr:uid="{00000000-0005-0000-0000-0000633D0000}"/>
    <cellStyle name="Normal 6 26 2 2 2" xfId="16096" xr:uid="{00000000-0005-0000-0000-0000643D0000}"/>
    <cellStyle name="Normal 6 26 2 2 2 2" xfId="16097" xr:uid="{00000000-0005-0000-0000-0000653D0000}"/>
    <cellStyle name="Normal 6 26 2 2 2 2 2" xfId="16098" xr:uid="{00000000-0005-0000-0000-0000663D0000}"/>
    <cellStyle name="Normal 6 26 2 2 2 3" xfId="16099" xr:uid="{00000000-0005-0000-0000-0000673D0000}"/>
    <cellStyle name="Normal 6 26 2 2 3" xfId="16100" xr:uid="{00000000-0005-0000-0000-0000683D0000}"/>
    <cellStyle name="Normal 6 26 2 2 3 2" xfId="16101" xr:uid="{00000000-0005-0000-0000-0000693D0000}"/>
    <cellStyle name="Normal 6 26 2 2 4" xfId="16102" xr:uid="{00000000-0005-0000-0000-00006A3D0000}"/>
    <cellStyle name="Normal 6 26 2 3" xfId="16103" xr:uid="{00000000-0005-0000-0000-00006B3D0000}"/>
    <cellStyle name="Normal 6 26 2 3 2" xfId="16104" xr:uid="{00000000-0005-0000-0000-00006C3D0000}"/>
    <cellStyle name="Normal 6 26 2 3 2 2" xfId="16105" xr:uid="{00000000-0005-0000-0000-00006D3D0000}"/>
    <cellStyle name="Normal 6 26 2 3 2 2 2" xfId="16106" xr:uid="{00000000-0005-0000-0000-00006E3D0000}"/>
    <cellStyle name="Normal 6 26 2 3 2 3" xfId="16107" xr:uid="{00000000-0005-0000-0000-00006F3D0000}"/>
    <cellStyle name="Normal 6 26 2 3 3" xfId="16108" xr:uid="{00000000-0005-0000-0000-0000703D0000}"/>
    <cellStyle name="Normal 6 26 2 3 3 2" xfId="16109" xr:uid="{00000000-0005-0000-0000-0000713D0000}"/>
    <cellStyle name="Normal 6 26 2 3 4" xfId="16110" xr:uid="{00000000-0005-0000-0000-0000723D0000}"/>
    <cellStyle name="Normal 6 26 2 4" xfId="16111" xr:uid="{00000000-0005-0000-0000-0000733D0000}"/>
    <cellStyle name="Normal 6 26 2 4 2" xfId="16112" xr:uid="{00000000-0005-0000-0000-0000743D0000}"/>
    <cellStyle name="Normal 6 26 2 4 2 2" xfId="16113" xr:uid="{00000000-0005-0000-0000-0000753D0000}"/>
    <cellStyle name="Normal 6 26 2 4 3" xfId="16114" xr:uid="{00000000-0005-0000-0000-0000763D0000}"/>
    <cellStyle name="Normal 6 26 2 5" xfId="16115" xr:uid="{00000000-0005-0000-0000-0000773D0000}"/>
    <cellStyle name="Normal 6 26 2 5 2" xfId="16116" xr:uid="{00000000-0005-0000-0000-0000783D0000}"/>
    <cellStyle name="Normal 6 26 2 6" xfId="16117" xr:uid="{00000000-0005-0000-0000-0000793D0000}"/>
    <cellStyle name="Normal 6 26 3" xfId="16118" xr:uid="{00000000-0005-0000-0000-00007A3D0000}"/>
    <cellStyle name="Normal 6 26 3 2" xfId="16119" xr:uid="{00000000-0005-0000-0000-00007B3D0000}"/>
    <cellStyle name="Normal 6 26 3 2 2" xfId="16120" xr:uid="{00000000-0005-0000-0000-00007C3D0000}"/>
    <cellStyle name="Normal 6 26 3 2 2 2" xfId="16121" xr:uid="{00000000-0005-0000-0000-00007D3D0000}"/>
    <cellStyle name="Normal 6 26 3 2 3" xfId="16122" xr:uid="{00000000-0005-0000-0000-00007E3D0000}"/>
    <cellStyle name="Normal 6 26 3 3" xfId="16123" xr:uid="{00000000-0005-0000-0000-00007F3D0000}"/>
    <cellStyle name="Normal 6 26 3 3 2" xfId="16124" xr:uid="{00000000-0005-0000-0000-0000803D0000}"/>
    <cellStyle name="Normal 6 26 3 4" xfId="16125" xr:uid="{00000000-0005-0000-0000-0000813D0000}"/>
    <cellStyle name="Normal 6 26 4" xfId="16126" xr:uid="{00000000-0005-0000-0000-0000823D0000}"/>
    <cellStyle name="Normal 6 26 4 2" xfId="16127" xr:uid="{00000000-0005-0000-0000-0000833D0000}"/>
    <cellStyle name="Normal 6 26 4 2 2" xfId="16128" xr:uid="{00000000-0005-0000-0000-0000843D0000}"/>
    <cellStyle name="Normal 6 26 4 2 2 2" xfId="16129" xr:uid="{00000000-0005-0000-0000-0000853D0000}"/>
    <cellStyle name="Normal 6 26 4 2 3" xfId="16130" xr:uid="{00000000-0005-0000-0000-0000863D0000}"/>
    <cellStyle name="Normal 6 26 4 3" xfId="16131" xr:uid="{00000000-0005-0000-0000-0000873D0000}"/>
    <cellStyle name="Normal 6 26 4 3 2" xfId="16132" xr:uid="{00000000-0005-0000-0000-0000883D0000}"/>
    <cellStyle name="Normal 6 26 4 4" xfId="16133" xr:uid="{00000000-0005-0000-0000-0000893D0000}"/>
    <cellStyle name="Normal 6 26 5" xfId="16134" xr:uid="{00000000-0005-0000-0000-00008A3D0000}"/>
    <cellStyle name="Normal 6 26 5 2" xfId="16135" xr:uid="{00000000-0005-0000-0000-00008B3D0000}"/>
    <cellStyle name="Normal 6 26 5 2 2" xfId="16136" xr:uid="{00000000-0005-0000-0000-00008C3D0000}"/>
    <cellStyle name="Normal 6 26 5 3" xfId="16137" xr:uid="{00000000-0005-0000-0000-00008D3D0000}"/>
    <cellStyle name="Normal 6 26 6" xfId="16138" xr:uid="{00000000-0005-0000-0000-00008E3D0000}"/>
    <cellStyle name="Normal 6 26 6 2" xfId="16139" xr:uid="{00000000-0005-0000-0000-00008F3D0000}"/>
    <cellStyle name="Normal 6 26 7" xfId="16140" xr:uid="{00000000-0005-0000-0000-0000903D0000}"/>
    <cellStyle name="Normal 6 27" xfId="16141" xr:uid="{00000000-0005-0000-0000-0000913D0000}"/>
    <cellStyle name="Normal 6 27 2" xfId="16142" xr:uid="{00000000-0005-0000-0000-0000923D0000}"/>
    <cellStyle name="Normal 6 27 2 2" xfId="16143" xr:uid="{00000000-0005-0000-0000-0000933D0000}"/>
    <cellStyle name="Normal 6 27 2 2 2" xfId="16144" xr:uid="{00000000-0005-0000-0000-0000943D0000}"/>
    <cellStyle name="Normal 6 27 2 2 2 2" xfId="16145" xr:uid="{00000000-0005-0000-0000-0000953D0000}"/>
    <cellStyle name="Normal 6 27 2 2 2 2 2" xfId="16146" xr:uid="{00000000-0005-0000-0000-0000963D0000}"/>
    <cellStyle name="Normal 6 27 2 2 2 3" xfId="16147" xr:uid="{00000000-0005-0000-0000-0000973D0000}"/>
    <cellStyle name="Normal 6 27 2 2 3" xfId="16148" xr:uid="{00000000-0005-0000-0000-0000983D0000}"/>
    <cellStyle name="Normal 6 27 2 2 3 2" xfId="16149" xr:uid="{00000000-0005-0000-0000-0000993D0000}"/>
    <cellStyle name="Normal 6 27 2 2 4" xfId="16150" xr:uid="{00000000-0005-0000-0000-00009A3D0000}"/>
    <cellStyle name="Normal 6 27 2 3" xfId="16151" xr:uid="{00000000-0005-0000-0000-00009B3D0000}"/>
    <cellStyle name="Normal 6 27 2 3 2" xfId="16152" xr:uid="{00000000-0005-0000-0000-00009C3D0000}"/>
    <cellStyle name="Normal 6 27 2 3 2 2" xfId="16153" xr:uid="{00000000-0005-0000-0000-00009D3D0000}"/>
    <cellStyle name="Normal 6 27 2 3 2 2 2" xfId="16154" xr:uid="{00000000-0005-0000-0000-00009E3D0000}"/>
    <cellStyle name="Normal 6 27 2 3 2 3" xfId="16155" xr:uid="{00000000-0005-0000-0000-00009F3D0000}"/>
    <cellStyle name="Normal 6 27 2 3 3" xfId="16156" xr:uid="{00000000-0005-0000-0000-0000A03D0000}"/>
    <cellStyle name="Normal 6 27 2 3 3 2" xfId="16157" xr:uid="{00000000-0005-0000-0000-0000A13D0000}"/>
    <cellStyle name="Normal 6 27 2 3 4" xfId="16158" xr:uid="{00000000-0005-0000-0000-0000A23D0000}"/>
    <cellStyle name="Normal 6 27 2 4" xfId="16159" xr:uid="{00000000-0005-0000-0000-0000A33D0000}"/>
    <cellStyle name="Normal 6 27 2 4 2" xfId="16160" xr:uid="{00000000-0005-0000-0000-0000A43D0000}"/>
    <cellStyle name="Normal 6 27 2 4 2 2" xfId="16161" xr:uid="{00000000-0005-0000-0000-0000A53D0000}"/>
    <cellStyle name="Normal 6 27 2 4 3" xfId="16162" xr:uid="{00000000-0005-0000-0000-0000A63D0000}"/>
    <cellStyle name="Normal 6 27 2 5" xfId="16163" xr:uid="{00000000-0005-0000-0000-0000A73D0000}"/>
    <cellStyle name="Normal 6 27 2 5 2" xfId="16164" xr:uid="{00000000-0005-0000-0000-0000A83D0000}"/>
    <cellStyle name="Normal 6 27 2 6" xfId="16165" xr:uid="{00000000-0005-0000-0000-0000A93D0000}"/>
    <cellStyle name="Normal 6 27 3" xfId="16166" xr:uid="{00000000-0005-0000-0000-0000AA3D0000}"/>
    <cellStyle name="Normal 6 27 3 2" xfId="16167" xr:uid="{00000000-0005-0000-0000-0000AB3D0000}"/>
    <cellStyle name="Normal 6 27 3 2 2" xfId="16168" xr:uid="{00000000-0005-0000-0000-0000AC3D0000}"/>
    <cellStyle name="Normal 6 27 3 2 2 2" xfId="16169" xr:uid="{00000000-0005-0000-0000-0000AD3D0000}"/>
    <cellStyle name="Normal 6 27 3 2 3" xfId="16170" xr:uid="{00000000-0005-0000-0000-0000AE3D0000}"/>
    <cellStyle name="Normal 6 27 3 3" xfId="16171" xr:uid="{00000000-0005-0000-0000-0000AF3D0000}"/>
    <cellStyle name="Normal 6 27 3 3 2" xfId="16172" xr:uid="{00000000-0005-0000-0000-0000B03D0000}"/>
    <cellStyle name="Normal 6 27 3 4" xfId="16173" xr:uid="{00000000-0005-0000-0000-0000B13D0000}"/>
    <cellStyle name="Normal 6 27 4" xfId="16174" xr:uid="{00000000-0005-0000-0000-0000B23D0000}"/>
    <cellStyle name="Normal 6 27 4 2" xfId="16175" xr:uid="{00000000-0005-0000-0000-0000B33D0000}"/>
    <cellStyle name="Normal 6 27 4 2 2" xfId="16176" xr:uid="{00000000-0005-0000-0000-0000B43D0000}"/>
    <cellStyle name="Normal 6 27 4 2 2 2" xfId="16177" xr:uid="{00000000-0005-0000-0000-0000B53D0000}"/>
    <cellStyle name="Normal 6 27 4 2 3" xfId="16178" xr:uid="{00000000-0005-0000-0000-0000B63D0000}"/>
    <cellStyle name="Normal 6 27 4 3" xfId="16179" xr:uid="{00000000-0005-0000-0000-0000B73D0000}"/>
    <cellStyle name="Normal 6 27 4 3 2" xfId="16180" xr:uid="{00000000-0005-0000-0000-0000B83D0000}"/>
    <cellStyle name="Normal 6 27 4 4" xfId="16181" xr:uid="{00000000-0005-0000-0000-0000B93D0000}"/>
    <cellStyle name="Normal 6 27 5" xfId="16182" xr:uid="{00000000-0005-0000-0000-0000BA3D0000}"/>
    <cellStyle name="Normal 6 27 5 2" xfId="16183" xr:uid="{00000000-0005-0000-0000-0000BB3D0000}"/>
    <cellStyle name="Normal 6 27 5 2 2" xfId="16184" xr:uid="{00000000-0005-0000-0000-0000BC3D0000}"/>
    <cellStyle name="Normal 6 27 5 3" xfId="16185" xr:uid="{00000000-0005-0000-0000-0000BD3D0000}"/>
    <cellStyle name="Normal 6 27 6" xfId="16186" xr:uid="{00000000-0005-0000-0000-0000BE3D0000}"/>
    <cellStyle name="Normal 6 27 6 2" xfId="16187" xr:uid="{00000000-0005-0000-0000-0000BF3D0000}"/>
    <cellStyle name="Normal 6 27 7" xfId="16188" xr:uid="{00000000-0005-0000-0000-0000C03D0000}"/>
    <cellStyle name="Normal 6 28" xfId="16189" xr:uid="{00000000-0005-0000-0000-0000C13D0000}"/>
    <cellStyle name="Normal 6 28 2" xfId="16190" xr:uid="{00000000-0005-0000-0000-0000C23D0000}"/>
    <cellStyle name="Normal 6 28 2 2" xfId="16191" xr:uid="{00000000-0005-0000-0000-0000C33D0000}"/>
    <cellStyle name="Normal 6 28 2 2 2" xfId="16192" xr:uid="{00000000-0005-0000-0000-0000C43D0000}"/>
    <cellStyle name="Normal 6 28 2 2 2 2" xfId="16193" xr:uid="{00000000-0005-0000-0000-0000C53D0000}"/>
    <cellStyle name="Normal 6 28 2 2 2 2 2" xfId="16194" xr:uid="{00000000-0005-0000-0000-0000C63D0000}"/>
    <cellStyle name="Normal 6 28 2 2 2 3" xfId="16195" xr:uid="{00000000-0005-0000-0000-0000C73D0000}"/>
    <cellStyle name="Normal 6 28 2 2 3" xfId="16196" xr:uid="{00000000-0005-0000-0000-0000C83D0000}"/>
    <cellStyle name="Normal 6 28 2 2 3 2" xfId="16197" xr:uid="{00000000-0005-0000-0000-0000C93D0000}"/>
    <cellStyle name="Normal 6 28 2 2 4" xfId="16198" xr:uid="{00000000-0005-0000-0000-0000CA3D0000}"/>
    <cellStyle name="Normal 6 28 2 3" xfId="16199" xr:uid="{00000000-0005-0000-0000-0000CB3D0000}"/>
    <cellStyle name="Normal 6 28 2 3 2" xfId="16200" xr:uid="{00000000-0005-0000-0000-0000CC3D0000}"/>
    <cellStyle name="Normal 6 28 2 3 2 2" xfId="16201" xr:uid="{00000000-0005-0000-0000-0000CD3D0000}"/>
    <cellStyle name="Normal 6 28 2 3 2 2 2" xfId="16202" xr:uid="{00000000-0005-0000-0000-0000CE3D0000}"/>
    <cellStyle name="Normal 6 28 2 3 2 3" xfId="16203" xr:uid="{00000000-0005-0000-0000-0000CF3D0000}"/>
    <cellStyle name="Normal 6 28 2 3 3" xfId="16204" xr:uid="{00000000-0005-0000-0000-0000D03D0000}"/>
    <cellStyle name="Normal 6 28 2 3 3 2" xfId="16205" xr:uid="{00000000-0005-0000-0000-0000D13D0000}"/>
    <cellStyle name="Normal 6 28 2 3 4" xfId="16206" xr:uid="{00000000-0005-0000-0000-0000D23D0000}"/>
    <cellStyle name="Normal 6 28 2 4" xfId="16207" xr:uid="{00000000-0005-0000-0000-0000D33D0000}"/>
    <cellStyle name="Normal 6 28 2 4 2" xfId="16208" xr:uid="{00000000-0005-0000-0000-0000D43D0000}"/>
    <cellStyle name="Normal 6 28 2 4 2 2" xfId="16209" xr:uid="{00000000-0005-0000-0000-0000D53D0000}"/>
    <cellStyle name="Normal 6 28 2 4 3" xfId="16210" xr:uid="{00000000-0005-0000-0000-0000D63D0000}"/>
    <cellStyle name="Normal 6 28 2 5" xfId="16211" xr:uid="{00000000-0005-0000-0000-0000D73D0000}"/>
    <cellStyle name="Normal 6 28 2 5 2" xfId="16212" xr:uid="{00000000-0005-0000-0000-0000D83D0000}"/>
    <cellStyle name="Normal 6 28 2 6" xfId="16213" xr:uid="{00000000-0005-0000-0000-0000D93D0000}"/>
    <cellStyle name="Normal 6 28 3" xfId="16214" xr:uid="{00000000-0005-0000-0000-0000DA3D0000}"/>
    <cellStyle name="Normal 6 28 3 2" xfId="16215" xr:uid="{00000000-0005-0000-0000-0000DB3D0000}"/>
    <cellStyle name="Normal 6 28 3 2 2" xfId="16216" xr:uid="{00000000-0005-0000-0000-0000DC3D0000}"/>
    <cellStyle name="Normal 6 28 3 2 2 2" xfId="16217" xr:uid="{00000000-0005-0000-0000-0000DD3D0000}"/>
    <cellStyle name="Normal 6 28 3 2 3" xfId="16218" xr:uid="{00000000-0005-0000-0000-0000DE3D0000}"/>
    <cellStyle name="Normal 6 28 3 3" xfId="16219" xr:uid="{00000000-0005-0000-0000-0000DF3D0000}"/>
    <cellStyle name="Normal 6 28 3 3 2" xfId="16220" xr:uid="{00000000-0005-0000-0000-0000E03D0000}"/>
    <cellStyle name="Normal 6 28 3 4" xfId="16221" xr:uid="{00000000-0005-0000-0000-0000E13D0000}"/>
    <cellStyle name="Normal 6 28 4" xfId="16222" xr:uid="{00000000-0005-0000-0000-0000E23D0000}"/>
    <cellStyle name="Normal 6 28 4 2" xfId="16223" xr:uid="{00000000-0005-0000-0000-0000E33D0000}"/>
    <cellStyle name="Normal 6 28 4 2 2" xfId="16224" xr:uid="{00000000-0005-0000-0000-0000E43D0000}"/>
    <cellStyle name="Normal 6 28 4 2 2 2" xfId="16225" xr:uid="{00000000-0005-0000-0000-0000E53D0000}"/>
    <cellStyle name="Normal 6 28 4 2 3" xfId="16226" xr:uid="{00000000-0005-0000-0000-0000E63D0000}"/>
    <cellStyle name="Normal 6 28 4 3" xfId="16227" xr:uid="{00000000-0005-0000-0000-0000E73D0000}"/>
    <cellStyle name="Normal 6 28 4 3 2" xfId="16228" xr:uid="{00000000-0005-0000-0000-0000E83D0000}"/>
    <cellStyle name="Normal 6 28 4 4" xfId="16229" xr:uid="{00000000-0005-0000-0000-0000E93D0000}"/>
    <cellStyle name="Normal 6 28 5" xfId="16230" xr:uid="{00000000-0005-0000-0000-0000EA3D0000}"/>
    <cellStyle name="Normal 6 28 5 2" xfId="16231" xr:uid="{00000000-0005-0000-0000-0000EB3D0000}"/>
    <cellStyle name="Normal 6 28 5 2 2" xfId="16232" xr:uid="{00000000-0005-0000-0000-0000EC3D0000}"/>
    <cellStyle name="Normal 6 28 5 3" xfId="16233" xr:uid="{00000000-0005-0000-0000-0000ED3D0000}"/>
    <cellStyle name="Normal 6 28 6" xfId="16234" xr:uid="{00000000-0005-0000-0000-0000EE3D0000}"/>
    <cellStyle name="Normal 6 28 6 2" xfId="16235" xr:uid="{00000000-0005-0000-0000-0000EF3D0000}"/>
    <cellStyle name="Normal 6 28 7" xfId="16236" xr:uid="{00000000-0005-0000-0000-0000F03D0000}"/>
    <cellStyle name="Normal 6 29" xfId="16237" xr:uid="{00000000-0005-0000-0000-0000F13D0000}"/>
    <cellStyle name="Normal 6 29 2" xfId="16238" xr:uid="{00000000-0005-0000-0000-0000F23D0000}"/>
    <cellStyle name="Normal 6 29 2 2" xfId="16239" xr:uid="{00000000-0005-0000-0000-0000F33D0000}"/>
    <cellStyle name="Normal 6 29 2 2 2" xfId="16240" xr:uid="{00000000-0005-0000-0000-0000F43D0000}"/>
    <cellStyle name="Normal 6 29 2 2 2 2" xfId="16241" xr:uid="{00000000-0005-0000-0000-0000F53D0000}"/>
    <cellStyle name="Normal 6 29 2 2 2 2 2" xfId="16242" xr:uid="{00000000-0005-0000-0000-0000F63D0000}"/>
    <cellStyle name="Normal 6 29 2 2 2 3" xfId="16243" xr:uid="{00000000-0005-0000-0000-0000F73D0000}"/>
    <cellStyle name="Normal 6 29 2 2 3" xfId="16244" xr:uid="{00000000-0005-0000-0000-0000F83D0000}"/>
    <cellStyle name="Normal 6 29 2 2 3 2" xfId="16245" xr:uid="{00000000-0005-0000-0000-0000F93D0000}"/>
    <cellStyle name="Normal 6 29 2 2 4" xfId="16246" xr:uid="{00000000-0005-0000-0000-0000FA3D0000}"/>
    <cellStyle name="Normal 6 29 2 3" xfId="16247" xr:uid="{00000000-0005-0000-0000-0000FB3D0000}"/>
    <cellStyle name="Normal 6 29 2 3 2" xfId="16248" xr:uid="{00000000-0005-0000-0000-0000FC3D0000}"/>
    <cellStyle name="Normal 6 29 2 3 2 2" xfId="16249" xr:uid="{00000000-0005-0000-0000-0000FD3D0000}"/>
    <cellStyle name="Normal 6 29 2 3 2 2 2" xfId="16250" xr:uid="{00000000-0005-0000-0000-0000FE3D0000}"/>
    <cellStyle name="Normal 6 29 2 3 2 3" xfId="16251" xr:uid="{00000000-0005-0000-0000-0000FF3D0000}"/>
    <cellStyle name="Normal 6 29 2 3 3" xfId="16252" xr:uid="{00000000-0005-0000-0000-0000003E0000}"/>
    <cellStyle name="Normal 6 29 2 3 3 2" xfId="16253" xr:uid="{00000000-0005-0000-0000-0000013E0000}"/>
    <cellStyle name="Normal 6 29 2 3 4" xfId="16254" xr:uid="{00000000-0005-0000-0000-0000023E0000}"/>
    <cellStyle name="Normal 6 29 2 4" xfId="16255" xr:uid="{00000000-0005-0000-0000-0000033E0000}"/>
    <cellStyle name="Normal 6 29 2 4 2" xfId="16256" xr:uid="{00000000-0005-0000-0000-0000043E0000}"/>
    <cellStyle name="Normal 6 29 2 4 2 2" xfId="16257" xr:uid="{00000000-0005-0000-0000-0000053E0000}"/>
    <cellStyle name="Normal 6 29 2 4 3" xfId="16258" xr:uid="{00000000-0005-0000-0000-0000063E0000}"/>
    <cellStyle name="Normal 6 29 2 5" xfId="16259" xr:uid="{00000000-0005-0000-0000-0000073E0000}"/>
    <cellStyle name="Normal 6 29 2 5 2" xfId="16260" xr:uid="{00000000-0005-0000-0000-0000083E0000}"/>
    <cellStyle name="Normal 6 29 2 6" xfId="16261" xr:uid="{00000000-0005-0000-0000-0000093E0000}"/>
    <cellStyle name="Normal 6 29 3" xfId="16262" xr:uid="{00000000-0005-0000-0000-00000A3E0000}"/>
    <cellStyle name="Normal 6 29 3 2" xfId="16263" xr:uid="{00000000-0005-0000-0000-00000B3E0000}"/>
    <cellStyle name="Normal 6 29 3 2 2" xfId="16264" xr:uid="{00000000-0005-0000-0000-00000C3E0000}"/>
    <cellStyle name="Normal 6 29 3 2 2 2" xfId="16265" xr:uid="{00000000-0005-0000-0000-00000D3E0000}"/>
    <cellStyle name="Normal 6 29 3 2 3" xfId="16266" xr:uid="{00000000-0005-0000-0000-00000E3E0000}"/>
    <cellStyle name="Normal 6 29 3 3" xfId="16267" xr:uid="{00000000-0005-0000-0000-00000F3E0000}"/>
    <cellStyle name="Normal 6 29 3 3 2" xfId="16268" xr:uid="{00000000-0005-0000-0000-0000103E0000}"/>
    <cellStyle name="Normal 6 29 3 4" xfId="16269" xr:uid="{00000000-0005-0000-0000-0000113E0000}"/>
    <cellStyle name="Normal 6 29 4" xfId="16270" xr:uid="{00000000-0005-0000-0000-0000123E0000}"/>
    <cellStyle name="Normal 6 29 4 2" xfId="16271" xr:uid="{00000000-0005-0000-0000-0000133E0000}"/>
    <cellStyle name="Normal 6 29 4 2 2" xfId="16272" xr:uid="{00000000-0005-0000-0000-0000143E0000}"/>
    <cellStyle name="Normal 6 29 4 2 2 2" xfId="16273" xr:uid="{00000000-0005-0000-0000-0000153E0000}"/>
    <cellStyle name="Normal 6 29 4 2 3" xfId="16274" xr:uid="{00000000-0005-0000-0000-0000163E0000}"/>
    <cellStyle name="Normal 6 29 4 3" xfId="16275" xr:uid="{00000000-0005-0000-0000-0000173E0000}"/>
    <cellStyle name="Normal 6 29 4 3 2" xfId="16276" xr:uid="{00000000-0005-0000-0000-0000183E0000}"/>
    <cellStyle name="Normal 6 29 4 4" xfId="16277" xr:uid="{00000000-0005-0000-0000-0000193E0000}"/>
    <cellStyle name="Normal 6 29 5" xfId="16278" xr:uid="{00000000-0005-0000-0000-00001A3E0000}"/>
    <cellStyle name="Normal 6 29 5 2" xfId="16279" xr:uid="{00000000-0005-0000-0000-00001B3E0000}"/>
    <cellStyle name="Normal 6 29 5 2 2" xfId="16280" xr:uid="{00000000-0005-0000-0000-00001C3E0000}"/>
    <cellStyle name="Normal 6 29 5 3" xfId="16281" xr:uid="{00000000-0005-0000-0000-00001D3E0000}"/>
    <cellStyle name="Normal 6 29 6" xfId="16282" xr:uid="{00000000-0005-0000-0000-00001E3E0000}"/>
    <cellStyle name="Normal 6 29 6 2" xfId="16283" xr:uid="{00000000-0005-0000-0000-00001F3E0000}"/>
    <cellStyle name="Normal 6 29 7" xfId="16284" xr:uid="{00000000-0005-0000-0000-0000203E0000}"/>
    <cellStyle name="Normal 6 3" xfId="5328" xr:uid="{00000000-0005-0000-0000-0000213E0000}"/>
    <cellStyle name="Normal 6 3 2" xfId="7443" xr:uid="{00000000-0005-0000-0000-0000223E0000}"/>
    <cellStyle name="Normal 6 3 2 2" xfId="7444" xr:uid="{00000000-0005-0000-0000-0000233E0000}"/>
    <cellStyle name="Normal 6 3 2 2 2" xfId="8093" xr:uid="{00000000-0005-0000-0000-0000243E0000}"/>
    <cellStyle name="Normal 6 3 2 2 2 2" xfId="8094" xr:uid="{00000000-0005-0000-0000-0000253E0000}"/>
    <cellStyle name="Normal 6 3 2 3" xfId="7445" xr:uid="{00000000-0005-0000-0000-0000263E0000}"/>
    <cellStyle name="Normal 6 3 2 3 2" xfId="16285" xr:uid="{00000000-0005-0000-0000-0000273E0000}"/>
    <cellStyle name="Normal 6 3 2 3 2 2" xfId="16286" xr:uid="{00000000-0005-0000-0000-0000283E0000}"/>
    <cellStyle name="Normal 6 3 2 3 2 2 2" xfId="16287" xr:uid="{00000000-0005-0000-0000-0000293E0000}"/>
    <cellStyle name="Normal 6 3 2 3 2 2 2 2" xfId="16288" xr:uid="{00000000-0005-0000-0000-00002A3E0000}"/>
    <cellStyle name="Normal 6 3 2 3 2 2 3" xfId="16289" xr:uid="{00000000-0005-0000-0000-00002B3E0000}"/>
    <cellStyle name="Normal 6 3 2 3 2 3" xfId="16290" xr:uid="{00000000-0005-0000-0000-00002C3E0000}"/>
    <cellStyle name="Normal 6 3 2 3 2 3 2" xfId="16291" xr:uid="{00000000-0005-0000-0000-00002D3E0000}"/>
    <cellStyle name="Normal 6 3 2 3 2 4" xfId="16292" xr:uid="{00000000-0005-0000-0000-00002E3E0000}"/>
    <cellStyle name="Normal 6 3 2 3 3" xfId="16293" xr:uid="{00000000-0005-0000-0000-00002F3E0000}"/>
    <cellStyle name="Normal 6 3 2 3 3 2" xfId="16294" xr:uid="{00000000-0005-0000-0000-0000303E0000}"/>
    <cellStyle name="Normal 6 3 2 3 3 2 2" xfId="16295" xr:uid="{00000000-0005-0000-0000-0000313E0000}"/>
    <cellStyle name="Normal 6 3 2 3 3 2 2 2" xfId="16296" xr:uid="{00000000-0005-0000-0000-0000323E0000}"/>
    <cellStyle name="Normal 6 3 2 3 3 2 3" xfId="16297" xr:uid="{00000000-0005-0000-0000-0000333E0000}"/>
    <cellStyle name="Normal 6 3 2 3 3 3" xfId="16298" xr:uid="{00000000-0005-0000-0000-0000343E0000}"/>
    <cellStyle name="Normal 6 3 2 3 3 3 2" xfId="16299" xr:uid="{00000000-0005-0000-0000-0000353E0000}"/>
    <cellStyle name="Normal 6 3 2 3 3 4" xfId="16300" xr:uid="{00000000-0005-0000-0000-0000363E0000}"/>
    <cellStyle name="Normal 6 3 2 3 4" xfId="16301" xr:uid="{00000000-0005-0000-0000-0000373E0000}"/>
    <cellStyle name="Normal 6 3 2 3 4 2" xfId="16302" xr:uid="{00000000-0005-0000-0000-0000383E0000}"/>
    <cellStyle name="Normal 6 3 2 3 4 2 2" xfId="16303" xr:uid="{00000000-0005-0000-0000-0000393E0000}"/>
    <cellStyle name="Normal 6 3 2 3 4 3" xfId="16304" xr:uid="{00000000-0005-0000-0000-00003A3E0000}"/>
    <cellStyle name="Normal 6 3 2 3 5" xfId="16305" xr:uid="{00000000-0005-0000-0000-00003B3E0000}"/>
    <cellStyle name="Normal 6 3 2 3 5 2" xfId="16306" xr:uid="{00000000-0005-0000-0000-00003C3E0000}"/>
    <cellStyle name="Normal 6 3 2 4" xfId="7446" xr:uid="{00000000-0005-0000-0000-00003D3E0000}"/>
    <cellStyle name="Normal 6 3 2 4 2" xfId="16307" xr:uid="{00000000-0005-0000-0000-00003E3E0000}"/>
    <cellStyle name="Normal 6 3 2 4 2 2" xfId="16308" xr:uid="{00000000-0005-0000-0000-00003F3E0000}"/>
    <cellStyle name="Normal 6 3 2 4 2 2 2" xfId="16309" xr:uid="{00000000-0005-0000-0000-0000403E0000}"/>
    <cellStyle name="Normal 6 3 2 4 2 3" xfId="16310" xr:uid="{00000000-0005-0000-0000-0000413E0000}"/>
    <cellStyle name="Normal 6 3 2 4 3" xfId="16311" xr:uid="{00000000-0005-0000-0000-0000423E0000}"/>
    <cellStyle name="Normal 6 3 2 4 3 2" xfId="16312" xr:uid="{00000000-0005-0000-0000-0000433E0000}"/>
    <cellStyle name="Normal 6 3 2 5" xfId="8095" xr:uid="{00000000-0005-0000-0000-0000443E0000}"/>
    <cellStyle name="Normal 6 3 2 5 2" xfId="16313" xr:uid="{00000000-0005-0000-0000-0000453E0000}"/>
    <cellStyle name="Normal 6 3 2 5 2 2" xfId="16314" xr:uid="{00000000-0005-0000-0000-0000463E0000}"/>
    <cellStyle name="Normal 6 3 2 5 2 2 2" xfId="16315" xr:uid="{00000000-0005-0000-0000-0000473E0000}"/>
    <cellStyle name="Normal 6 3 2 5 2 3" xfId="16316" xr:uid="{00000000-0005-0000-0000-0000483E0000}"/>
    <cellStyle name="Normal 6 3 2 5 3" xfId="16317" xr:uid="{00000000-0005-0000-0000-0000493E0000}"/>
    <cellStyle name="Normal 6 3 2 5 3 2" xfId="16318" xr:uid="{00000000-0005-0000-0000-00004A3E0000}"/>
    <cellStyle name="Normal 6 3 2 5 4" xfId="16319" xr:uid="{00000000-0005-0000-0000-00004B3E0000}"/>
    <cellStyle name="Normal 6 3 2 6" xfId="16320" xr:uid="{00000000-0005-0000-0000-00004C3E0000}"/>
    <cellStyle name="Normal 6 3 2 6 2" xfId="16321" xr:uid="{00000000-0005-0000-0000-00004D3E0000}"/>
    <cellStyle name="Normal 6 3 2 6 2 2" xfId="16322" xr:uid="{00000000-0005-0000-0000-00004E3E0000}"/>
    <cellStyle name="Normal 6 3 2 6 3" xfId="16323" xr:uid="{00000000-0005-0000-0000-00004F3E0000}"/>
    <cellStyle name="Normal 6 3 2 7" xfId="16324" xr:uid="{00000000-0005-0000-0000-0000503E0000}"/>
    <cellStyle name="Normal 6 3 2 7 2" xfId="16325" xr:uid="{00000000-0005-0000-0000-0000513E0000}"/>
    <cellStyle name="Normal 6 3 2 8" xfId="16326" xr:uid="{00000000-0005-0000-0000-0000523E0000}"/>
    <cellStyle name="Normal 6 3 3" xfId="7447" xr:uid="{00000000-0005-0000-0000-0000533E0000}"/>
    <cellStyle name="Normal 6 3 4" xfId="7448" xr:uid="{00000000-0005-0000-0000-0000543E0000}"/>
    <cellStyle name="Normal 6 3 5" xfId="8096" xr:uid="{00000000-0005-0000-0000-0000553E0000}"/>
    <cellStyle name="Normal 6 3 6" xfId="16327" xr:uid="{00000000-0005-0000-0000-0000563E0000}"/>
    <cellStyle name="Normal 6 30" xfId="16328" xr:uid="{00000000-0005-0000-0000-0000573E0000}"/>
    <cellStyle name="Normal 6 30 2" xfId="16329" xr:uid="{00000000-0005-0000-0000-0000583E0000}"/>
    <cellStyle name="Normal 6 30 2 2" xfId="16330" xr:uid="{00000000-0005-0000-0000-0000593E0000}"/>
    <cellStyle name="Normal 6 30 2 2 2" xfId="16331" xr:uid="{00000000-0005-0000-0000-00005A3E0000}"/>
    <cellStyle name="Normal 6 30 2 2 2 2" xfId="16332" xr:uid="{00000000-0005-0000-0000-00005B3E0000}"/>
    <cellStyle name="Normal 6 30 2 2 2 2 2" xfId="16333" xr:uid="{00000000-0005-0000-0000-00005C3E0000}"/>
    <cellStyle name="Normal 6 30 2 2 2 3" xfId="16334" xr:uid="{00000000-0005-0000-0000-00005D3E0000}"/>
    <cellStyle name="Normal 6 30 2 2 3" xfId="16335" xr:uid="{00000000-0005-0000-0000-00005E3E0000}"/>
    <cellStyle name="Normal 6 30 2 2 3 2" xfId="16336" xr:uid="{00000000-0005-0000-0000-00005F3E0000}"/>
    <cellStyle name="Normal 6 30 2 2 4" xfId="16337" xr:uid="{00000000-0005-0000-0000-0000603E0000}"/>
    <cellStyle name="Normal 6 30 2 3" xfId="16338" xr:uid="{00000000-0005-0000-0000-0000613E0000}"/>
    <cellStyle name="Normal 6 30 2 3 2" xfId="16339" xr:uid="{00000000-0005-0000-0000-0000623E0000}"/>
    <cellStyle name="Normal 6 30 2 3 2 2" xfId="16340" xr:uid="{00000000-0005-0000-0000-0000633E0000}"/>
    <cellStyle name="Normal 6 30 2 3 2 2 2" xfId="16341" xr:uid="{00000000-0005-0000-0000-0000643E0000}"/>
    <cellStyle name="Normal 6 30 2 3 2 3" xfId="16342" xr:uid="{00000000-0005-0000-0000-0000653E0000}"/>
    <cellStyle name="Normal 6 30 2 3 3" xfId="16343" xr:uid="{00000000-0005-0000-0000-0000663E0000}"/>
    <cellStyle name="Normal 6 30 2 3 3 2" xfId="16344" xr:uid="{00000000-0005-0000-0000-0000673E0000}"/>
    <cellStyle name="Normal 6 30 2 3 4" xfId="16345" xr:uid="{00000000-0005-0000-0000-0000683E0000}"/>
    <cellStyle name="Normal 6 30 2 4" xfId="16346" xr:uid="{00000000-0005-0000-0000-0000693E0000}"/>
    <cellStyle name="Normal 6 30 2 4 2" xfId="16347" xr:uid="{00000000-0005-0000-0000-00006A3E0000}"/>
    <cellStyle name="Normal 6 30 2 4 2 2" xfId="16348" xr:uid="{00000000-0005-0000-0000-00006B3E0000}"/>
    <cellStyle name="Normal 6 30 2 4 3" xfId="16349" xr:uid="{00000000-0005-0000-0000-00006C3E0000}"/>
    <cellStyle name="Normal 6 30 2 5" xfId="16350" xr:uid="{00000000-0005-0000-0000-00006D3E0000}"/>
    <cellStyle name="Normal 6 30 2 5 2" xfId="16351" xr:uid="{00000000-0005-0000-0000-00006E3E0000}"/>
    <cellStyle name="Normal 6 30 2 6" xfId="16352" xr:uid="{00000000-0005-0000-0000-00006F3E0000}"/>
    <cellStyle name="Normal 6 30 3" xfId="16353" xr:uid="{00000000-0005-0000-0000-0000703E0000}"/>
    <cellStyle name="Normal 6 30 3 2" xfId="16354" xr:uid="{00000000-0005-0000-0000-0000713E0000}"/>
    <cellStyle name="Normal 6 30 3 2 2" xfId="16355" xr:uid="{00000000-0005-0000-0000-0000723E0000}"/>
    <cellStyle name="Normal 6 30 3 2 2 2" xfId="16356" xr:uid="{00000000-0005-0000-0000-0000733E0000}"/>
    <cellStyle name="Normal 6 30 3 2 3" xfId="16357" xr:uid="{00000000-0005-0000-0000-0000743E0000}"/>
    <cellStyle name="Normal 6 30 3 3" xfId="16358" xr:uid="{00000000-0005-0000-0000-0000753E0000}"/>
    <cellStyle name="Normal 6 30 3 3 2" xfId="16359" xr:uid="{00000000-0005-0000-0000-0000763E0000}"/>
    <cellStyle name="Normal 6 30 3 4" xfId="16360" xr:uid="{00000000-0005-0000-0000-0000773E0000}"/>
    <cellStyle name="Normal 6 30 4" xfId="16361" xr:uid="{00000000-0005-0000-0000-0000783E0000}"/>
    <cellStyle name="Normal 6 30 4 2" xfId="16362" xr:uid="{00000000-0005-0000-0000-0000793E0000}"/>
    <cellStyle name="Normal 6 30 4 2 2" xfId="16363" xr:uid="{00000000-0005-0000-0000-00007A3E0000}"/>
    <cellStyle name="Normal 6 30 4 2 2 2" xfId="16364" xr:uid="{00000000-0005-0000-0000-00007B3E0000}"/>
    <cellStyle name="Normal 6 30 4 2 3" xfId="16365" xr:uid="{00000000-0005-0000-0000-00007C3E0000}"/>
    <cellStyle name="Normal 6 30 4 3" xfId="16366" xr:uid="{00000000-0005-0000-0000-00007D3E0000}"/>
    <cellStyle name="Normal 6 30 4 3 2" xfId="16367" xr:uid="{00000000-0005-0000-0000-00007E3E0000}"/>
    <cellStyle name="Normal 6 30 4 4" xfId="16368" xr:uid="{00000000-0005-0000-0000-00007F3E0000}"/>
    <cellStyle name="Normal 6 30 5" xfId="16369" xr:uid="{00000000-0005-0000-0000-0000803E0000}"/>
    <cellStyle name="Normal 6 30 5 2" xfId="16370" xr:uid="{00000000-0005-0000-0000-0000813E0000}"/>
    <cellStyle name="Normal 6 30 5 2 2" xfId="16371" xr:uid="{00000000-0005-0000-0000-0000823E0000}"/>
    <cellStyle name="Normal 6 30 5 3" xfId="16372" xr:uid="{00000000-0005-0000-0000-0000833E0000}"/>
    <cellStyle name="Normal 6 30 6" xfId="16373" xr:uid="{00000000-0005-0000-0000-0000843E0000}"/>
    <cellStyle name="Normal 6 30 6 2" xfId="16374" xr:uid="{00000000-0005-0000-0000-0000853E0000}"/>
    <cellStyle name="Normal 6 30 7" xfId="16375" xr:uid="{00000000-0005-0000-0000-0000863E0000}"/>
    <cellStyle name="Normal 6 31" xfId="16376" xr:uid="{00000000-0005-0000-0000-0000873E0000}"/>
    <cellStyle name="Normal 6 31 2" xfId="16377" xr:uid="{00000000-0005-0000-0000-0000883E0000}"/>
    <cellStyle name="Normal 6 31 2 2" xfId="16378" xr:uid="{00000000-0005-0000-0000-0000893E0000}"/>
    <cellStyle name="Normal 6 31 2 2 2" xfId="16379" xr:uid="{00000000-0005-0000-0000-00008A3E0000}"/>
    <cellStyle name="Normal 6 31 2 2 2 2" xfId="16380" xr:uid="{00000000-0005-0000-0000-00008B3E0000}"/>
    <cellStyle name="Normal 6 31 2 2 2 2 2" xfId="16381" xr:uid="{00000000-0005-0000-0000-00008C3E0000}"/>
    <cellStyle name="Normal 6 31 2 2 2 3" xfId="16382" xr:uid="{00000000-0005-0000-0000-00008D3E0000}"/>
    <cellStyle name="Normal 6 31 2 2 3" xfId="16383" xr:uid="{00000000-0005-0000-0000-00008E3E0000}"/>
    <cellStyle name="Normal 6 31 2 2 3 2" xfId="16384" xr:uid="{00000000-0005-0000-0000-00008F3E0000}"/>
    <cellStyle name="Normal 6 31 2 2 4" xfId="16385" xr:uid="{00000000-0005-0000-0000-0000903E0000}"/>
    <cellStyle name="Normal 6 31 2 3" xfId="16386" xr:uid="{00000000-0005-0000-0000-0000913E0000}"/>
    <cellStyle name="Normal 6 31 2 3 2" xfId="16387" xr:uid="{00000000-0005-0000-0000-0000923E0000}"/>
    <cellStyle name="Normal 6 31 2 3 2 2" xfId="16388" xr:uid="{00000000-0005-0000-0000-0000933E0000}"/>
    <cellStyle name="Normal 6 31 2 3 2 2 2" xfId="16389" xr:uid="{00000000-0005-0000-0000-0000943E0000}"/>
    <cellStyle name="Normal 6 31 2 3 2 3" xfId="16390" xr:uid="{00000000-0005-0000-0000-0000953E0000}"/>
    <cellStyle name="Normal 6 31 2 3 3" xfId="16391" xr:uid="{00000000-0005-0000-0000-0000963E0000}"/>
    <cellStyle name="Normal 6 31 2 3 3 2" xfId="16392" xr:uid="{00000000-0005-0000-0000-0000973E0000}"/>
    <cellStyle name="Normal 6 31 2 3 4" xfId="16393" xr:uid="{00000000-0005-0000-0000-0000983E0000}"/>
    <cellStyle name="Normal 6 31 2 4" xfId="16394" xr:uid="{00000000-0005-0000-0000-0000993E0000}"/>
    <cellStyle name="Normal 6 31 2 4 2" xfId="16395" xr:uid="{00000000-0005-0000-0000-00009A3E0000}"/>
    <cellStyle name="Normal 6 31 2 4 2 2" xfId="16396" xr:uid="{00000000-0005-0000-0000-00009B3E0000}"/>
    <cellStyle name="Normal 6 31 2 4 3" xfId="16397" xr:uid="{00000000-0005-0000-0000-00009C3E0000}"/>
    <cellStyle name="Normal 6 31 2 5" xfId="16398" xr:uid="{00000000-0005-0000-0000-00009D3E0000}"/>
    <cellStyle name="Normal 6 31 2 5 2" xfId="16399" xr:uid="{00000000-0005-0000-0000-00009E3E0000}"/>
    <cellStyle name="Normal 6 31 2 6" xfId="16400" xr:uid="{00000000-0005-0000-0000-00009F3E0000}"/>
    <cellStyle name="Normal 6 31 3" xfId="16401" xr:uid="{00000000-0005-0000-0000-0000A03E0000}"/>
    <cellStyle name="Normal 6 31 3 2" xfId="16402" xr:uid="{00000000-0005-0000-0000-0000A13E0000}"/>
    <cellStyle name="Normal 6 31 3 2 2" xfId="16403" xr:uid="{00000000-0005-0000-0000-0000A23E0000}"/>
    <cellStyle name="Normal 6 31 3 2 2 2" xfId="16404" xr:uid="{00000000-0005-0000-0000-0000A33E0000}"/>
    <cellStyle name="Normal 6 31 3 2 3" xfId="16405" xr:uid="{00000000-0005-0000-0000-0000A43E0000}"/>
    <cellStyle name="Normal 6 31 3 3" xfId="16406" xr:uid="{00000000-0005-0000-0000-0000A53E0000}"/>
    <cellStyle name="Normal 6 31 3 3 2" xfId="16407" xr:uid="{00000000-0005-0000-0000-0000A63E0000}"/>
    <cellStyle name="Normal 6 31 3 4" xfId="16408" xr:uid="{00000000-0005-0000-0000-0000A73E0000}"/>
    <cellStyle name="Normal 6 31 4" xfId="16409" xr:uid="{00000000-0005-0000-0000-0000A83E0000}"/>
    <cellStyle name="Normal 6 31 4 2" xfId="16410" xr:uid="{00000000-0005-0000-0000-0000A93E0000}"/>
    <cellStyle name="Normal 6 31 4 2 2" xfId="16411" xr:uid="{00000000-0005-0000-0000-0000AA3E0000}"/>
    <cellStyle name="Normal 6 31 4 2 2 2" xfId="16412" xr:uid="{00000000-0005-0000-0000-0000AB3E0000}"/>
    <cellStyle name="Normal 6 31 4 2 3" xfId="16413" xr:uid="{00000000-0005-0000-0000-0000AC3E0000}"/>
    <cellStyle name="Normal 6 31 4 3" xfId="16414" xr:uid="{00000000-0005-0000-0000-0000AD3E0000}"/>
    <cellStyle name="Normal 6 31 4 3 2" xfId="16415" xr:uid="{00000000-0005-0000-0000-0000AE3E0000}"/>
    <cellStyle name="Normal 6 31 4 4" xfId="16416" xr:uid="{00000000-0005-0000-0000-0000AF3E0000}"/>
    <cellStyle name="Normal 6 31 5" xfId="16417" xr:uid="{00000000-0005-0000-0000-0000B03E0000}"/>
    <cellStyle name="Normal 6 31 5 2" xfId="16418" xr:uid="{00000000-0005-0000-0000-0000B13E0000}"/>
    <cellStyle name="Normal 6 31 5 2 2" xfId="16419" xr:uid="{00000000-0005-0000-0000-0000B23E0000}"/>
    <cellStyle name="Normal 6 31 5 3" xfId="16420" xr:uid="{00000000-0005-0000-0000-0000B33E0000}"/>
    <cellStyle name="Normal 6 31 6" xfId="16421" xr:uid="{00000000-0005-0000-0000-0000B43E0000}"/>
    <cellStyle name="Normal 6 31 6 2" xfId="16422" xr:uid="{00000000-0005-0000-0000-0000B53E0000}"/>
    <cellStyle name="Normal 6 31 7" xfId="16423" xr:uid="{00000000-0005-0000-0000-0000B63E0000}"/>
    <cellStyle name="Normal 6 32" xfId="16424" xr:uid="{00000000-0005-0000-0000-0000B73E0000}"/>
    <cellStyle name="Normal 6 32 2" xfId="16425" xr:uid="{00000000-0005-0000-0000-0000B83E0000}"/>
    <cellStyle name="Normal 6 32 2 2" xfId="16426" xr:uid="{00000000-0005-0000-0000-0000B93E0000}"/>
    <cellStyle name="Normal 6 32 2 2 2" xfId="16427" xr:uid="{00000000-0005-0000-0000-0000BA3E0000}"/>
    <cellStyle name="Normal 6 32 2 2 2 2" xfId="16428" xr:uid="{00000000-0005-0000-0000-0000BB3E0000}"/>
    <cellStyle name="Normal 6 32 2 2 2 2 2" xfId="16429" xr:uid="{00000000-0005-0000-0000-0000BC3E0000}"/>
    <cellStyle name="Normal 6 32 2 2 2 3" xfId="16430" xr:uid="{00000000-0005-0000-0000-0000BD3E0000}"/>
    <cellStyle name="Normal 6 32 2 2 3" xfId="16431" xr:uid="{00000000-0005-0000-0000-0000BE3E0000}"/>
    <cellStyle name="Normal 6 32 2 2 3 2" xfId="16432" xr:uid="{00000000-0005-0000-0000-0000BF3E0000}"/>
    <cellStyle name="Normal 6 32 2 2 4" xfId="16433" xr:uid="{00000000-0005-0000-0000-0000C03E0000}"/>
    <cellStyle name="Normal 6 32 2 3" xfId="16434" xr:uid="{00000000-0005-0000-0000-0000C13E0000}"/>
    <cellStyle name="Normal 6 32 2 3 2" xfId="16435" xr:uid="{00000000-0005-0000-0000-0000C23E0000}"/>
    <cellStyle name="Normal 6 32 2 3 2 2" xfId="16436" xr:uid="{00000000-0005-0000-0000-0000C33E0000}"/>
    <cellStyle name="Normal 6 32 2 3 2 2 2" xfId="16437" xr:uid="{00000000-0005-0000-0000-0000C43E0000}"/>
    <cellStyle name="Normal 6 32 2 3 2 3" xfId="16438" xr:uid="{00000000-0005-0000-0000-0000C53E0000}"/>
    <cellStyle name="Normal 6 32 2 3 3" xfId="16439" xr:uid="{00000000-0005-0000-0000-0000C63E0000}"/>
    <cellStyle name="Normal 6 32 2 3 3 2" xfId="16440" xr:uid="{00000000-0005-0000-0000-0000C73E0000}"/>
    <cellStyle name="Normal 6 32 2 3 4" xfId="16441" xr:uid="{00000000-0005-0000-0000-0000C83E0000}"/>
    <cellStyle name="Normal 6 32 2 4" xfId="16442" xr:uid="{00000000-0005-0000-0000-0000C93E0000}"/>
    <cellStyle name="Normal 6 32 2 4 2" xfId="16443" xr:uid="{00000000-0005-0000-0000-0000CA3E0000}"/>
    <cellStyle name="Normal 6 32 2 4 2 2" xfId="16444" xr:uid="{00000000-0005-0000-0000-0000CB3E0000}"/>
    <cellStyle name="Normal 6 32 2 4 3" xfId="16445" xr:uid="{00000000-0005-0000-0000-0000CC3E0000}"/>
    <cellStyle name="Normal 6 32 2 5" xfId="16446" xr:uid="{00000000-0005-0000-0000-0000CD3E0000}"/>
    <cellStyle name="Normal 6 32 2 5 2" xfId="16447" xr:uid="{00000000-0005-0000-0000-0000CE3E0000}"/>
    <cellStyle name="Normal 6 32 2 6" xfId="16448" xr:uid="{00000000-0005-0000-0000-0000CF3E0000}"/>
    <cellStyle name="Normal 6 32 3" xfId="16449" xr:uid="{00000000-0005-0000-0000-0000D03E0000}"/>
    <cellStyle name="Normal 6 32 3 2" xfId="16450" xr:uid="{00000000-0005-0000-0000-0000D13E0000}"/>
    <cellStyle name="Normal 6 32 3 2 2" xfId="16451" xr:uid="{00000000-0005-0000-0000-0000D23E0000}"/>
    <cellStyle name="Normal 6 32 3 2 2 2" xfId="16452" xr:uid="{00000000-0005-0000-0000-0000D33E0000}"/>
    <cellStyle name="Normal 6 32 3 2 3" xfId="16453" xr:uid="{00000000-0005-0000-0000-0000D43E0000}"/>
    <cellStyle name="Normal 6 32 3 3" xfId="16454" xr:uid="{00000000-0005-0000-0000-0000D53E0000}"/>
    <cellStyle name="Normal 6 32 3 3 2" xfId="16455" xr:uid="{00000000-0005-0000-0000-0000D63E0000}"/>
    <cellStyle name="Normal 6 32 3 4" xfId="16456" xr:uid="{00000000-0005-0000-0000-0000D73E0000}"/>
    <cellStyle name="Normal 6 32 4" xfId="16457" xr:uid="{00000000-0005-0000-0000-0000D83E0000}"/>
    <cellStyle name="Normal 6 32 4 2" xfId="16458" xr:uid="{00000000-0005-0000-0000-0000D93E0000}"/>
    <cellStyle name="Normal 6 32 4 2 2" xfId="16459" xr:uid="{00000000-0005-0000-0000-0000DA3E0000}"/>
    <cellStyle name="Normal 6 32 4 2 2 2" xfId="16460" xr:uid="{00000000-0005-0000-0000-0000DB3E0000}"/>
    <cellStyle name="Normal 6 32 4 2 3" xfId="16461" xr:uid="{00000000-0005-0000-0000-0000DC3E0000}"/>
    <cellStyle name="Normal 6 32 4 3" xfId="16462" xr:uid="{00000000-0005-0000-0000-0000DD3E0000}"/>
    <cellStyle name="Normal 6 32 4 3 2" xfId="16463" xr:uid="{00000000-0005-0000-0000-0000DE3E0000}"/>
    <cellStyle name="Normal 6 32 4 4" xfId="16464" xr:uid="{00000000-0005-0000-0000-0000DF3E0000}"/>
    <cellStyle name="Normal 6 32 5" xfId="16465" xr:uid="{00000000-0005-0000-0000-0000E03E0000}"/>
    <cellStyle name="Normal 6 32 5 2" xfId="16466" xr:uid="{00000000-0005-0000-0000-0000E13E0000}"/>
    <cellStyle name="Normal 6 32 5 2 2" xfId="16467" xr:uid="{00000000-0005-0000-0000-0000E23E0000}"/>
    <cellStyle name="Normal 6 32 5 3" xfId="16468" xr:uid="{00000000-0005-0000-0000-0000E33E0000}"/>
    <cellStyle name="Normal 6 32 6" xfId="16469" xr:uid="{00000000-0005-0000-0000-0000E43E0000}"/>
    <cellStyle name="Normal 6 32 6 2" xfId="16470" xr:uid="{00000000-0005-0000-0000-0000E53E0000}"/>
    <cellStyle name="Normal 6 32 7" xfId="16471" xr:uid="{00000000-0005-0000-0000-0000E63E0000}"/>
    <cellStyle name="Normal 6 33" xfId="16472" xr:uid="{00000000-0005-0000-0000-0000E73E0000}"/>
    <cellStyle name="Normal 6 33 2" xfId="16473" xr:uid="{00000000-0005-0000-0000-0000E83E0000}"/>
    <cellStyle name="Normal 6 33 2 2" xfId="16474" xr:uid="{00000000-0005-0000-0000-0000E93E0000}"/>
    <cellStyle name="Normal 6 33 2 2 2" xfId="16475" xr:uid="{00000000-0005-0000-0000-0000EA3E0000}"/>
    <cellStyle name="Normal 6 33 2 2 2 2" xfId="16476" xr:uid="{00000000-0005-0000-0000-0000EB3E0000}"/>
    <cellStyle name="Normal 6 33 2 2 2 2 2" xfId="16477" xr:uid="{00000000-0005-0000-0000-0000EC3E0000}"/>
    <cellStyle name="Normal 6 33 2 2 2 3" xfId="16478" xr:uid="{00000000-0005-0000-0000-0000ED3E0000}"/>
    <cellStyle name="Normal 6 33 2 2 3" xfId="16479" xr:uid="{00000000-0005-0000-0000-0000EE3E0000}"/>
    <cellStyle name="Normal 6 33 2 2 3 2" xfId="16480" xr:uid="{00000000-0005-0000-0000-0000EF3E0000}"/>
    <cellStyle name="Normal 6 33 2 2 4" xfId="16481" xr:uid="{00000000-0005-0000-0000-0000F03E0000}"/>
    <cellStyle name="Normal 6 33 2 3" xfId="16482" xr:uid="{00000000-0005-0000-0000-0000F13E0000}"/>
    <cellStyle name="Normal 6 33 2 3 2" xfId="16483" xr:uid="{00000000-0005-0000-0000-0000F23E0000}"/>
    <cellStyle name="Normal 6 33 2 3 2 2" xfId="16484" xr:uid="{00000000-0005-0000-0000-0000F33E0000}"/>
    <cellStyle name="Normal 6 33 2 3 2 2 2" xfId="16485" xr:uid="{00000000-0005-0000-0000-0000F43E0000}"/>
    <cellStyle name="Normal 6 33 2 3 2 3" xfId="16486" xr:uid="{00000000-0005-0000-0000-0000F53E0000}"/>
    <cellStyle name="Normal 6 33 2 3 3" xfId="16487" xr:uid="{00000000-0005-0000-0000-0000F63E0000}"/>
    <cellStyle name="Normal 6 33 2 3 3 2" xfId="16488" xr:uid="{00000000-0005-0000-0000-0000F73E0000}"/>
    <cellStyle name="Normal 6 33 2 3 4" xfId="16489" xr:uid="{00000000-0005-0000-0000-0000F83E0000}"/>
    <cellStyle name="Normal 6 33 2 4" xfId="16490" xr:uid="{00000000-0005-0000-0000-0000F93E0000}"/>
    <cellStyle name="Normal 6 33 2 4 2" xfId="16491" xr:uid="{00000000-0005-0000-0000-0000FA3E0000}"/>
    <cellStyle name="Normal 6 33 2 4 2 2" xfId="16492" xr:uid="{00000000-0005-0000-0000-0000FB3E0000}"/>
    <cellStyle name="Normal 6 33 2 4 3" xfId="16493" xr:uid="{00000000-0005-0000-0000-0000FC3E0000}"/>
    <cellStyle name="Normal 6 33 2 5" xfId="16494" xr:uid="{00000000-0005-0000-0000-0000FD3E0000}"/>
    <cellStyle name="Normal 6 33 2 5 2" xfId="16495" xr:uid="{00000000-0005-0000-0000-0000FE3E0000}"/>
    <cellStyle name="Normal 6 33 2 6" xfId="16496" xr:uid="{00000000-0005-0000-0000-0000FF3E0000}"/>
    <cellStyle name="Normal 6 33 3" xfId="16497" xr:uid="{00000000-0005-0000-0000-0000003F0000}"/>
    <cellStyle name="Normal 6 33 3 2" xfId="16498" xr:uid="{00000000-0005-0000-0000-0000013F0000}"/>
    <cellStyle name="Normal 6 33 3 2 2" xfId="16499" xr:uid="{00000000-0005-0000-0000-0000023F0000}"/>
    <cellStyle name="Normal 6 33 3 2 2 2" xfId="16500" xr:uid="{00000000-0005-0000-0000-0000033F0000}"/>
    <cellStyle name="Normal 6 33 3 2 3" xfId="16501" xr:uid="{00000000-0005-0000-0000-0000043F0000}"/>
    <cellStyle name="Normal 6 33 3 3" xfId="16502" xr:uid="{00000000-0005-0000-0000-0000053F0000}"/>
    <cellStyle name="Normal 6 33 3 3 2" xfId="16503" xr:uid="{00000000-0005-0000-0000-0000063F0000}"/>
    <cellStyle name="Normal 6 33 3 4" xfId="16504" xr:uid="{00000000-0005-0000-0000-0000073F0000}"/>
    <cellStyle name="Normal 6 33 4" xfId="16505" xr:uid="{00000000-0005-0000-0000-0000083F0000}"/>
    <cellStyle name="Normal 6 33 4 2" xfId="16506" xr:uid="{00000000-0005-0000-0000-0000093F0000}"/>
    <cellStyle name="Normal 6 33 4 2 2" xfId="16507" xr:uid="{00000000-0005-0000-0000-00000A3F0000}"/>
    <cellStyle name="Normal 6 33 4 2 2 2" xfId="16508" xr:uid="{00000000-0005-0000-0000-00000B3F0000}"/>
    <cellStyle name="Normal 6 33 4 2 3" xfId="16509" xr:uid="{00000000-0005-0000-0000-00000C3F0000}"/>
    <cellStyle name="Normal 6 33 4 3" xfId="16510" xr:uid="{00000000-0005-0000-0000-00000D3F0000}"/>
    <cellStyle name="Normal 6 33 4 3 2" xfId="16511" xr:uid="{00000000-0005-0000-0000-00000E3F0000}"/>
    <cellStyle name="Normal 6 33 4 4" xfId="16512" xr:uid="{00000000-0005-0000-0000-00000F3F0000}"/>
    <cellStyle name="Normal 6 33 5" xfId="16513" xr:uid="{00000000-0005-0000-0000-0000103F0000}"/>
    <cellStyle name="Normal 6 33 5 2" xfId="16514" xr:uid="{00000000-0005-0000-0000-0000113F0000}"/>
    <cellStyle name="Normal 6 33 5 2 2" xfId="16515" xr:uid="{00000000-0005-0000-0000-0000123F0000}"/>
    <cellStyle name="Normal 6 33 5 3" xfId="16516" xr:uid="{00000000-0005-0000-0000-0000133F0000}"/>
    <cellStyle name="Normal 6 33 6" xfId="16517" xr:uid="{00000000-0005-0000-0000-0000143F0000}"/>
    <cellStyle name="Normal 6 33 6 2" xfId="16518" xr:uid="{00000000-0005-0000-0000-0000153F0000}"/>
    <cellStyle name="Normal 6 33 7" xfId="16519" xr:uid="{00000000-0005-0000-0000-0000163F0000}"/>
    <cellStyle name="Normal 6 34" xfId="16520" xr:uid="{00000000-0005-0000-0000-0000173F0000}"/>
    <cellStyle name="Normal 6 34 2" xfId="16521" xr:uid="{00000000-0005-0000-0000-0000183F0000}"/>
    <cellStyle name="Normal 6 34 2 2" xfId="16522" xr:uid="{00000000-0005-0000-0000-0000193F0000}"/>
    <cellStyle name="Normal 6 34 2 2 2" xfId="16523" xr:uid="{00000000-0005-0000-0000-00001A3F0000}"/>
    <cellStyle name="Normal 6 34 2 2 2 2" xfId="16524" xr:uid="{00000000-0005-0000-0000-00001B3F0000}"/>
    <cellStyle name="Normal 6 34 2 2 3" xfId="16525" xr:uid="{00000000-0005-0000-0000-00001C3F0000}"/>
    <cellStyle name="Normal 6 34 2 3" xfId="16526" xr:uid="{00000000-0005-0000-0000-00001D3F0000}"/>
    <cellStyle name="Normal 6 34 2 3 2" xfId="16527" xr:uid="{00000000-0005-0000-0000-00001E3F0000}"/>
    <cellStyle name="Normal 6 34 2 4" xfId="16528" xr:uid="{00000000-0005-0000-0000-00001F3F0000}"/>
    <cellStyle name="Normal 6 34 3" xfId="16529" xr:uid="{00000000-0005-0000-0000-0000203F0000}"/>
    <cellStyle name="Normal 6 34 3 2" xfId="16530" xr:uid="{00000000-0005-0000-0000-0000213F0000}"/>
    <cellStyle name="Normal 6 34 3 2 2" xfId="16531" xr:uid="{00000000-0005-0000-0000-0000223F0000}"/>
    <cellStyle name="Normal 6 34 3 2 2 2" xfId="16532" xr:uid="{00000000-0005-0000-0000-0000233F0000}"/>
    <cellStyle name="Normal 6 34 3 2 3" xfId="16533" xr:uid="{00000000-0005-0000-0000-0000243F0000}"/>
    <cellStyle name="Normal 6 34 3 3" xfId="16534" xr:uid="{00000000-0005-0000-0000-0000253F0000}"/>
    <cellStyle name="Normal 6 34 3 3 2" xfId="16535" xr:uid="{00000000-0005-0000-0000-0000263F0000}"/>
    <cellStyle name="Normal 6 34 3 4" xfId="16536" xr:uid="{00000000-0005-0000-0000-0000273F0000}"/>
    <cellStyle name="Normal 6 34 4" xfId="16537" xr:uid="{00000000-0005-0000-0000-0000283F0000}"/>
    <cellStyle name="Normal 6 34 4 2" xfId="16538" xr:uid="{00000000-0005-0000-0000-0000293F0000}"/>
    <cellStyle name="Normal 6 34 4 2 2" xfId="16539" xr:uid="{00000000-0005-0000-0000-00002A3F0000}"/>
    <cellStyle name="Normal 6 34 4 3" xfId="16540" xr:uid="{00000000-0005-0000-0000-00002B3F0000}"/>
    <cellStyle name="Normal 6 34 5" xfId="16541" xr:uid="{00000000-0005-0000-0000-00002C3F0000}"/>
    <cellStyle name="Normal 6 34 5 2" xfId="16542" xr:uid="{00000000-0005-0000-0000-00002D3F0000}"/>
    <cellStyle name="Normal 6 34 6" xfId="16543" xr:uid="{00000000-0005-0000-0000-00002E3F0000}"/>
    <cellStyle name="Normal 6 35" xfId="16544" xr:uid="{00000000-0005-0000-0000-00002F3F0000}"/>
    <cellStyle name="Normal 6 35 2" xfId="16545" xr:uid="{00000000-0005-0000-0000-0000303F0000}"/>
    <cellStyle name="Normal 6 35 2 2" xfId="16546" xr:uid="{00000000-0005-0000-0000-0000313F0000}"/>
    <cellStyle name="Normal 6 35 2 2 2" xfId="16547" xr:uid="{00000000-0005-0000-0000-0000323F0000}"/>
    <cellStyle name="Normal 6 35 2 2 2 2" xfId="16548" xr:uid="{00000000-0005-0000-0000-0000333F0000}"/>
    <cellStyle name="Normal 6 35 2 2 3" xfId="16549" xr:uid="{00000000-0005-0000-0000-0000343F0000}"/>
    <cellStyle name="Normal 6 35 2 3" xfId="16550" xr:uid="{00000000-0005-0000-0000-0000353F0000}"/>
    <cellStyle name="Normal 6 35 2 3 2" xfId="16551" xr:uid="{00000000-0005-0000-0000-0000363F0000}"/>
    <cellStyle name="Normal 6 35 2 4" xfId="16552" xr:uid="{00000000-0005-0000-0000-0000373F0000}"/>
    <cellStyle name="Normal 6 35 3" xfId="16553" xr:uid="{00000000-0005-0000-0000-0000383F0000}"/>
    <cellStyle name="Normal 6 35 3 2" xfId="16554" xr:uid="{00000000-0005-0000-0000-0000393F0000}"/>
    <cellStyle name="Normal 6 35 3 2 2" xfId="16555" xr:uid="{00000000-0005-0000-0000-00003A3F0000}"/>
    <cellStyle name="Normal 6 35 3 3" xfId="16556" xr:uid="{00000000-0005-0000-0000-00003B3F0000}"/>
    <cellStyle name="Normal 6 35 4" xfId="16557" xr:uid="{00000000-0005-0000-0000-00003C3F0000}"/>
    <cellStyle name="Normal 6 35 4 2" xfId="16558" xr:uid="{00000000-0005-0000-0000-00003D3F0000}"/>
    <cellStyle name="Normal 6 35 5" xfId="16559" xr:uid="{00000000-0005-0000-0000-00003E3F0000}"/>
    <cellStyle name="Normal 6 36" xfId="16560" xr:uid="{00000000-0005-0000-0000-00003F3F0000}"/>
    <cellStyle name="Normal 6 36 2" xfId="16561" xr:uid="{00000000-0005-0000-0000-0000403F0000}"/>
    <cellStyle name="Normal 6 36 2 2" xfId="16562" xr:uid="{00000000-0005-0000-0000-0000413F0000}"/>
    <cellStyle name="Normal 6 36 2 2 2" xfId="16563" xr:uid="{00000000-0005-0000-0000-0000423F0000}"/>
    <cellStyle name="Normal 6 36 2 3" xfId="16564" xr:uid="{00000000-0005-0000-0000-0000433F0000}"/>
    <cellStyle name="Normal 6 36 3" xfId="16565" xr:uid="{00000000-0005-0000-0000-0000443F0000}"/>
    <cellStyle name="Normal 6 36 3 2" xfId="16566" xr:uid="{00000000-0005-0000-0000-0000453F0000}"/>
    <cellStyle name="Normal 6 36 4" xfId="16567" xr:uid="{00000000-0005-0000-0000-0000463F0000}"/>
    <cellStyle name="Normal 6 37" xfId="16568" xr:uid="{00000000-0005-0000-0000-0000473F0000}"/>
    <cellStyle name="Normal 6 37 2" xfId="16569" xr:uid="{00000000-0005-0000-0000-0000483F0000}"/>
    <cellStyle name="Normal 6 37 2 2" xfId="16570" xr:uid="{00000000-0005-0000-0000-0000493F0000}"/>
    <cellStyle name="Normal 6 37 2 2 2" xfId="16571" xr:uid="{00000000-0005-0000-0000-00004A3F0000}"/>
    <cellStyle name="Normal 6 37 2 3" xfId="16572" xr:uid="{00000000-0005-0000-0000-00004B3F0000}"/>
    <cellStyle name="Normal 6 37 3" xfId="16573" xr:uid="{00000000-0005-0000-0000-00004C3F0000}"/>
    <cellStyle name="Normal 6 37 3 2" xfId="16574" xr:uid="{00000000-0005-0000-0000-00004D3F0000}"/>
    <cellStyle name="Normal 6 37 4" xfId="16575" xr:uid="{00000000-0005-0000-0000-00004E3F0000}"/>
    <cellStyle name="Normal 6 38" xfId="16576" xr:uid="{00000000-0005-0000-0000-00004F3F0000}"/>
    <cellStyle name="Normal 6 38 2" xfId="16577" xr:uid="{00000000-0005-0000-0000-0000503F0000}"/>
    <cellStyle name="Normal 6 38 2 2" xfId="16578" xr:uid="{00000000-0005-0000-0000-0000513F0000}"/>
    <cellStyle name="Normal 6 38 3" xfId="16579" xr:uid="{00000000-0005-0000-0000-0000523F0000}"/>
    <cellStyle name="Normal 6 39" xfId="16580" xr:uid="{00000000-0005-0000-0000-0000533F0000}"/>
    <cellStyle name="Normal 6 39 2" xfId="16581" xr:uid="{00000000-0005-0000-0000-0000543F0000}"/>
    <cellStyle name="Normal 6 4" xfId="5329" xr:uid="{00000000-0005-0000-0000-0000553F0000}"/>
    <cellStyle name="Normal 6 4 2" xfId="16582" xr:uid="{00000000-0005-0000-0000-0000563F0000}"/>
    <cellStyle name="Normal 6 4 2 2" xfId="16583" xr:uid="{00000000-0005-0000-0000-0000573F0000}"/>
    <cellStyle name="Normal 6 4 2 3" xfId="16584" xr:uid="{00000000-0005-0000-0000-0000583F0000}"/>
    <cellStyle name="Normal 6 4 2 3 2" xfId="16585" xr:uid="{00000000-0005-0000-0000-0000593F0000}"/>
    <cellStyle name="Normal 6 4 2 3 2 2" xfId="16586" xr:uid="{00000000-0005-0000-0000-00005A3F0000}"/>
    <cellStyle name="Normal 6 4 2 3 2 2 2" xfId="16587" xr:uid="{00000000-0005-0000-0000-00005B3F0000}"/>
    <cellStyle name="Normal 6 4 2 3 2 2 2 2" xfId="16588" xr:uid="{00000000-0005-0000-0000-00005C3F0000}"/>
    <cellStyle name="Normal 6 4 2 3 2 2 3" xfId="16589" xr:uid="{00000000-0005-0000-0000-00005D3F0000}"/>
    <cellStyle name="Normal 6 4 2 3 2 3" xfId="16590" xr:uid="{00000000-0005-0000-0000-00005E3F0000}"/>
    <cellStyle name="Normal 6 4 2 3 2 3 2" xfId="16591" xr:uid="{00000000-0005-0000-0000-00005F3F0000}"/>
    <cellStyle name="Normal 6 4 2 3 2 4" xfId="16592" xr:uid="{00000000-0005-0000-0000-0000603F0000}"/>
    <cellStyle name="Normal 6 4 2 3 3" xfId="16593" xr:uid="{00000000-0005-0000-0000-0000613F0000}"/>
    <cellStyle name="Normal 6 4 2 3 3 2" xfId="16594" xr:uid="{00000000-0005-0000-0000-0000623F0000}"/>
    <cellStyle name="Normal 6 4 2 3 3 2 2" xfId="16595" xr:uid="{00000000-0005-0000-0000-0000633F0000}"/>
    <cellStyle name="Normal 6 4 2 3 3 2 2 2" xfId="16596" xr:uid="{00000000-0005-0000-0000-0000643F0000}"/>
    <cellStyle name="Normal 6 4 2 3 3 2 3" xfId="16597" xr:uid="{00000000-0005-0000-0000-0000653F0000}"/>
    <cellStyle name="Normal 6 4 2 3 3 3" xfId="16598" xr:uid="{00000000-0005-0000-0000-0000663F0000}"/>
    <cellStyle name="Normal 6 4 2 3 3 3 2" xfId="16599" xr:uid="{00000000-0005-0000-0000-0000673F0000}"/>
    <cellStyle name="Normal 6 4 2 3 3 4" xfId="16600" xr:uid="{00000000-0005-0000-0000-0000683F0000}"/>
    <cellStyle name="Normal 6 4 2 3 4" xfId="16601" xr:uid="{00000000-0005-0000-0000-0000693F0000}"/>
    <cellStyle name="Normal 6 4 2 3 4 2" xfId="16602" xr:uid="{00000000-0005-0000-0000-00006A3F0000}"/>
    <cellStyle name="Normal 6 4 2 3 4 2 2" xfId="16603" xr:uid="{00000000-0005-0000-0000-00006B3F0000}"/>
    <cellStyle name="Normal 6 4 2 3 4 3" xfId="16604" xr:uid="{00000000-0005-0000-0000-00006C3F0000}"/>
    <cellStyle name="Normal 6 4 2 3 5" xfId="16605" xr:uid="{00000000-0005-0000-0000-00006D3F0000}"/>
    <cellStyle name="Normal 6 4 2 3 5 2" xfId="16606" xr:uid="{00000000-0005-0000-0000-00006E3F0000}"/>
    <cellStyle name="Normal 6 4 2 3 6" xfId="16607" xr:uid="{00000000-0005-0000-0000-00006F3F0000}"/>
    <cellStyle name="Normal 6 4 2 4" xfId="16608" xr:uid="{00000000-0005-0000-0000-0000703F0000}"/>
    <cellStyle name="Normal 6 4 2 4 2" xfId="16609" xr:uid="{00000000-0005-0000-0000-0000713F0000}"/>
    <cellStyle name="Normal 6 4 2 4 2 2" xfId="16610" xr:uid="{00000000-0005-0000-0000-0000723F0000}"/>
    <cellStyle name="Normal 6 4 2 4 2 2 2" xfId="16611" xr:uid="{00000000-0005-0000-0000-0000733F0000}"/>
    <cellStyle name="Normal 6 4 2 4 2 3" xfId="16612" xr:uid="{00000000-0005-0000-0000-0000743F0000}"/>
    <cellStyle name="Normal 6 4 2 4 3" xfId="16613" xr:uid="{00000000-0005-0000-0000-0000753F0000}"/>
    <cellStyle name="Normal 6 4 2 4 3 2" xfId="16614" xr:uid="{00000000-0005-0000-0000-0000763F0000}"/>
    <cellStyle name="Normal 6 4 2 4 4" xfId="16615" xr:uid="{00000000-0005-0000-0000-0000773F0000}"/>
    <cellStyle name="Normal 6 4 2 5" xfId="16616" xr:uid="{00000000-0005-0000-0000-0000783F0000}"/>
    <cellStyle name="Normal 6 4 2 5 2" xfId="16617" xr:uid="{00000000-0005-0000-0000-0000793F0000}"/>
    <cellStyle name="Normal 6 4 2 5 2 2" xfId="16618" xr:uid="{00000000-0005-0000-0000-00007A3F0000}"/>
    <cellStyle name="Normal 6 4 2 5 2 2 2" xfId="16619" xr:uid="{00000000-0005-0000-0000-00007B3F0000}"/>
    <cellStyle name="Normal 6 4 2 5 2 3" xfId="16620" xr:uid="{00000000-0005-0000-0000-00007C3F0000}"/>
    <cellStyle name="Normal 6 4 2 5 3" xfId="16621" xr:uid="{00000000-0005-0000-0000-00007D3F0000}"/>
    <cellStyle name="Normal 6 4 2 5 3 2" xfId="16622" xr:uid="{00000000-0005-0000-0000-00007E3F0000}"/>
    <cellStyle name="Normal 6 4 2 5 4" xfId="16623" xr:uid="{00000000-0005-0000-0000-00007F3F0000}"/>
    <cellStyle name="Normal 6 4 2 6" xfId="16624" xr:uid="{00000000-0005-0000-0000-0000803F0000}"/>
    <cellStyle name="Normal 6 4 2 6 2" xfId="16625" xr:uid="{00000000-0005-0000-0000-0000813F0000}"/>
    <cellStyle name="Normal 6 4 2 6 2 2" xfId="16626" xr:uid="{00000000-0005-0000-0000-0000823F0000}"/>
    <cellStyle name="Normal 6 4 2 6 3" xfId="16627" xr:uid="{00000000-0005-0000-0000-0000833F0000}"/>
    <cellStyle name="Normal 6 4 2 7" xfId="16628" xr:uid="{00000000-0005-0000-0000-0000843F0000}"/>
    <cellStyle name="Normal 6 4 2 7 2" xfId="16629" xr:uid="{00000000-0005-0000-0000-0000853F0000}"/>
    <cellStyle name="Normal 6 4 2 8" xfId="16630" xr:uid="{00000000-0005-0000-0000-0000863F0000}"/>
    <cellStyle name="Normal 6 4 3" xfId="16631" xr:uid="{00000000-0005-0000-0000-0000873F0000}"/>
    <cellStyle name="Normal 6 5" xfId="5330" xr:uid="{00000000-0005-0000-0000-0000883F0000}"/>
    <cellStyle name="Normal 6 5 2" xfId="16632" xr:uid="{00000000-0005-0000-0000-0000893F0000}"/>
    <cellStyle name="Normal 6 5 2 2" xfId="16633" xr:uid="{00000000-0005-0000-0000-00008A3F0000}"/>
    <cellStyle name="Normal 6 5 2 3" xfId="16634" xr:uid="{00000000-0005-0000-0000-00008B3F0000}"/>
    <cellStyle name="Normal 6 5 2 3 2" xfId="16635" xr:uid="{00000000-0005-0000-0000-00008C3F0000}"/>
    <cellStyle name="Normal 6 5 2 3 2 2" xfId="16636" xr:uid="{00000000-0005-0000-0000-00008D3F0000}"/>
    <cellStyle name="Normal 6 5 2 3 2 2 2" xfId="16637" xr:uid="{00000000-0005-0000-0000-00008E3F0000}"/>
    <cellStyle name="Normal 6 5 2 3 2 2 2 2" xfId="16638" xr:uid="{00000000-0005-0000-0000-00008F3F0000}"/>
    <cellStyle name="Normal 6 5 2 3 2 2 3" xfId="16639" xr:uid="{00000000-0005-0000-0000-0000903F0000}"/>
    <cellStyle name="Normal 6 5 2 3 2 3" xfId="16640" xr:uid="{00000000-0005-0000-0000-0000913F0000}"/>
    <cellStyle name="Normal 6 5 2 3 2 3 2" xfId="16641" xr:uid="{00000000-0005-0000-0000-0000923F0000}"/>
    <cellStyle name="Normal 6 5 2 3 2 4" xfId="16642" xr:uid="{00000000-0005-0000-0000-0000933F0000}"/>
    <cellStyle name="Normal 6 5 2 3 3" xfId="16643" xr:uid="{00000000-0005-0000-0000-0000943F0000}"/>
    <cellStyle name="Normal 6 5 2 3 3 2" xfId="16644" xr:uid="{00000000-0005-0000-0000-0000953F0000}"/>
    <cellStyle name="Normal 6 5 2 3 3 2 2" xfId="16645" xr:uid="{00000000-0005-0000-0000-0000963F0000}"/>
    <cellStyle name="Normal 6 5 2 3 3 2 2 2" xfId="16646" xr:uid="{00000000-0005-0000-0000-0000973F0000}"/>
    <cellStyle name="Normal 6 5 2 3 3 2 3" xfId="16647" xr:uid="{00000000-0005-0000-0000-0000983F0000}"/>
    <cellStyle name="Normal 6 5 2 3 3 3" xfId="16648" xr:uid="{00000000-0005-0000-0000-0000993F0000}"/>
    <cellStyle name="Normal 6 5 2 3 3 3 2" xfId="16649" xr:uid="{00000000-0005-0000-0000-00009A3F0000}"/>
    <cellStyle name="Normal 6 5 2 3 3 4" xfId="16650" xr:uid="{00000000-0005-0000-0000-00009B3F0000}"/>
    <cellStyle name="Normal 6 5 2 3 4" xfId="16651" xr:uid="{00000000-0005-0000-0000-00009C3F0000}"/>
    <cellStyle name="Normal 6 5 2 3 4 2" xfId="16652" xr:uid="{00000000-0005-0000-0000-00009D3F0000}"/>
    <cellStyle name="Normal 6 5 2 3 4 2 2" xfId="16653" xr:uid="{00000000-0005-0000-0000-00009E3F0000}"/>
    <cellStyle name="Normal 6 5 2 3 4 3" xfId="16654" xr:uid="{00000000-0005-0000-0000-00009F3F0000}"/>
    <cellStyle name="Normal 6 5 2 3 5" xfId="16655" xr:uid="{00000000-0005-0000-0000-0000A03F0000}"/>
    <cellStyle name="Normal 6 5 2 3 5 2" xfId="16656" xr:uid="{00000000-0005-0000-0000-0000A13F0000}"/>
    <cellStyle name="Normal 6 5 2 3 6" xfId="16657" xr:uid="{00000000-0005-0000-0000-0000A23F0000}"/>
    <cellStyle name="Normal 6 5 2 4" xfId="16658" xr:uid="{00000000-0005-0000-0000-0000A33F0000}"/>
    <cellStyle name="Normal 6 5 2 4 2" xfId="16659" xr:uid="{00000000-0005-0000-0000-0000A43F0000}"/>
    <cellStyle name="Normal 6 5 2 4 2 2" xfId="16660" xr:uid="{00000000-0005-0000-0000-0000A53F0000}"/>
    <cellStyle name="Normal 6 5 2 4 2 2 2" xfId="16661" xr:uid="{00000000-0005-0000-0000-0000A63F0000}"/>
    <cellStyle name="Normal 6 5 2 4 2 3" xfId="16662" xr:uid="{00000000-0005-0000-0000-0000A73F0000}"/>
    <cellStyle name="Normal 6 5 2 4 3" xfId="16663" xr:uid="{00000000-0005-0000-0000-0000A83F0000}"/>
    <cellStyle name="Normal 6 5 2 4 3 2" xfId="16664" xr:uid="{00000000-0005-0000-0000-0000A93F0000}"/>
    <cellStyle name="Normal 6 5 2 4 4" xfId="16665" xr:uid="{00000000-0005-0000-0000-0000AA3F0000}"/>
    <cellStyle name="Normal 6 5 2 5" xfId="16666" xr:uid="{00000000-0005-0000-0000-0000AB3F0000}"/>
    <cellStyle name="Normal 6 5 2 5 2" xfId="16667" xr:uid="{00000000-0005-0000-0000-0000AC3F0000}"/>
    <cellStyle name="Normal 6 5 2 5 2 2" xfId="16668" xr:uid="{00000000-0005-0000-0000-0000AD3F0000}"/>
    <cellStyle name="Normal 6 5 2 5 2 2 2" xfId="16669" xr:uid="{00000000-0005-0000-0000-0000AE3F0000}"/>
    <cellStyle name="Normal 6 5 2 5 2 3" xfId="16670" xr:uid="{00000000-0005-0000-0000-0000AF3F0000}"/>
    <cellStyle name="Normal 6 5 2 5 3" xfId="16671" xr:uid="{00000000-0005-0000-0000-0000B03F0000}"/>
    <cellStyle name="Normal 6 5 2 5 3 2" xfId="16672" xr:uid="{00000000-0005-0000-0000-0000B13F0000}"/>
    <cellStyle name="Normal 6 5 2 5 4" xfId="16673" xr:uid="{00000000-0005-0000-0000-0000B23F0000}"/>
    <cellStyle name="Normal 6 5 2 6" xfId="16674" xr:uid="{00000000-0005-0000-0000-0000B33F0000}"/>
    <cellStyle name="Normal 6 5 2 6 2" xfId="16675" xr:uid="{00000000-0005-0000-0000-0000B43F0000}"/>
    <cellStyle name="Normal 6 5 2 6 2 2" xfId="16676" xr:uid="{00000000-0005-0000-0000-0000B53F0000}"/>
    <cellStyle name="Normal 6 5 2 6 3" xfId="16677" xr:uid="{00000000-0005-0000-0000-0000B63F0000}"/>
    <cellStyle name="Normal 6 5 2 7" xfId="16678" xr:uid="{00000000-0005-0000-0000-0000B73F0000}"/>
    <cellStyle name="Normal 6 5 2 7 2" xfId="16679" xr:uid="{00000000-0005-0000-0000-0000B83F0000}"/>
    <cellStyle name="Normal 6 5 2 8" xfId="16680" xr:uid="{00000000-0005-0000-0000-0000B93F0000}"/>
    <cellStyle name="Normal 6 5 3" xfId="16681" xr:uid="{00000000-0005-0000-0000-0000BA3F0000}"/>
    <cellStyle name="Normal 6 5 4" xfId="16682" xr:uid="{00000000-0005-0000-0000-0000BB3F0000}"/>
    <cellStyle name="Normal 6 6" xfId="5331" xr:uid="{00000000-0005-0000-0000-0000BC3F0000}"/>
    <cellStyle name="Normal 6 6 2" xfId="16683" xr:uid="{00000000-0005-0000-0000-0000BD3F0000}"/>
    <cellStyle name="Normal 6 6 2 2" xfId="16684" xr:uid="{00000000-0005-0000-0000-0000BE3F0000}"/>
    <cellStyle name="Normal 6 6 2 2 2" xfId="16685" xr:uid="{00000000-0005-0000-0000-0000BF3F0000}"/>
    <cellStyle name="Normal 6 6 2 2 2 2" xfId="16686" xr:uid="{00000000-0005-0000-0000-0000C03F0000}"/>
    <cellStyle name="Normal 6 6 2 2 2 2 2" xfId="16687" xr:uid="{00000000-0005-0000-0000-0000C13F0000}"/>
    <cellStyle name="Normal 6 6 2 2 2 3" xfId="16688" xr:uid="{00000000-0005-0000-0000-0000C23F0000}"/>
    <cellStyle name="Normal 6 6 2 2 3" xfId="16689" xr:uid="{00000000-0005-0000-0000-0000C33F0000}"/>
    <cellStyle name="Normal 6 6 2 2 3 2" xfId="16690" xr:uid="{00000000-0005-0000-0000-0000C43F0000}"/>
    <cellStyle name="Normal 6 6 2 2 4" xfId="16691" xr:uid="{00000000-0005-0000-0000-0000C53F0000}"/>
    <cellStyle name="Normal 6 6 2 3" xfId="16692" xr:uid="{00000000-0005-0000-0000-0000C63F0000}"/>
    <cellStyle name="Normal 6 6 2 3 2" xfId="16693" xr:uid="{00000000-0005-0000-0000-0000C73F0000}"/>
    <cellStyle name="Normal 6 6 2 3 2 2" xfId="16694" xr:uid="{00000000-0005-0000-0000-0000C83F0000}"/>
    <cellStyle name="Normal 6 6 2 3 2 2 2" xfId="16695" xr:uid="{00000000-0005-0000-0000-0000C93F0000}"/>
    <cellStyle name="Normal 6 6 2 3 2 3" xfId="16696" xr:uid="{00000000-0005-0000-0000-0000CA3F0000}"/>
    <cellStyle name="Normal 6 6 2 3 3" xfId="16697" xr:uid="{00000000-0005-0000-0000-0000CB3F0000}"/>
    <cellStyle name="Normal 6 6 2 3 3 2" xfId="16698" xr:uid="{00000000-0005-0000-0000-0000CC3F0000}"/>
    <cellStyle name="Normal 6 6 2 3 4" xfId="16699" xr:uid="{00000000-0005-0000-0000-0000CD3F0000}"/>
    <cellStyle name="Normal 6 6 2 4" xfId="16700" xr:uid="{00000000-0005-0000-0000-0000CE3F0000}"/>
    <cellStyle name="Normal 6 6 2 4 2" xfId="16701" xr:uid="{00000000-0005-0000-0000-0000CF3F0000}"/>
    <cellStyle name="Normal 6 6 2 4 2 2" xfId="16702" xr:uid="{00000000-0005-0000-0000-0000D03F0000}"/>
    <cellStyle name="Normal 6 6 2 4 3" xfId="16703" xr:uid="{00000000-0005-0000-0000-0000D13F0000}"/>
    <cellStyle name="Normal 6 6 2 5" xfId="16704" xr:uid="{00000000-0005-0000-0000-0000D23F0000}"/>
    <cellStyle name="Normal 6 6 2 5 2" xfId="16705" xr:uid="{00000000-0005-0000-0000-0000D33F0000}"/>
    <cellStyle name="Normal 6 6 2 6" xfId="16706" xr:uid="{00000000-0005-0000-0000-0000D43F0000}"/>
    <cellStyle name="Normal 6 6 3" xfId="16707" xr:uid="{00000000-0005-0000-0000-0000D53F0000}"/>
    <cellStyle name="Normal 6 6 3 2" xfId="16708" xr:uid="{00000000-0005-0000-0000-0000D63F0000}"/>
    <cellStyle name="Normal 6 6 3 2 2" xfId="16709" xr:uid="{00000000-0005-0000-0000-0000D73F0000}"/>
    <cellStyle name="Normal 6 6 3 2 2 2" xfId="16710" xr:uid="{00000000-0005-0000-0000-0000D83F0000}"/>
    <cellStyle name="Normal 6 6 3 2 3" xfId="16711" xr:uid="{00000000-0005-0000-0000-0000D93F0000}"/>
    <cellStyle name="Normal 6 6 3 3" xfId="16712" xr:uid="{00000000-0005-0000-0000-0000DA3F0000}"/>
    <cellStyle name="Normal 6 6 3 3 2" xfId="16713" xr:uid="{00000000-0005-0000-0000-0000DB3F0000}"/>
    <cellStyle name="Normal 6 6 3 4" xfId="16714" xr:uid="{00000000-0005-0000-0000-0000DC3F0000}"/>
    <cellStyle name="Normal 6 6 4" xfId="16715" xr:uid="{00000000-0005-0000-0000-0000DD3F0000}"/>
    <cellStyle name="Normal 6 6 4 2" xfId="16716" xr:uid="{00000000-0005-0000-0000-0000DE3F0000}"/>
    <cellStyle name="Normal 6 6 4 2 2" xfId="16717" xr:uid="{00000000-0005-0000-0000-0000DF3F0000}"/>
    <cellStyle name="Normal 6 6 4 2 2 2" xfId="16718" xr:uid="{00000000-0005-0000-0000-0000E03F0000}"/>
    <cellStyle name="Normal 6 6 4 2 3" xfId="16719" xr:uid="{00000000-0005-0000-0000-0000E13F0000}"/>
    <cellStyle name="Normal 6 6 4 3" xfId="16720" xr:uid="{00000000-0005-0000-0000-0000E23F0000}"/>
    <cellStyle name="Normal 6 6 4 3 2" xfId="16721" xr:uid="{00000000-0005-0000-0000-0000E33F0000}"/>
    <cellStyle name="Normal 6 6 4 4" xfId="16722" xr:uid="{00000000-0005-0000-0000-0000E43F0000}"/>
    <cellStyle name="Normal 6 6 5" xfId="16723" xr:uid="{00000000-0005-0000-0000-0000E53F0000}"/>
    <cellStyle name="Normal 6 6 5 2" xfId="16724" xr:uid="{00000000-0005-0000-0000-0000E63F0000}"/>
    <cellStyle name="Normal 6 6 5 2 2" xfId="16725" xr:uid="{00000000-0005-0000-0000-0000E73F0000}"/>
    <cellStyle name="Normal 6 6 5 3" xfId="16726" xr:uid="{00000000-0005-0000-0000-0000E83F0000}"/>
    <cellStyle name="Normal 6 6 6" xfId="16727" xr:uid="{00000000-0005-0000-0000-0000E93F0000}"/>
    <cellStyle name="Normal 6 6 6 2" xfId="16728" xr:uid="{00000000-0005-0000-0000-0000EA3F0000}"/>
    <cellStyle name="Normal 6 7" xfId="5332" xr:uid="{00000000-0005-0000-0000-0000EB3F0000}"/>
    <cellStyle name="Normal 6 7 2" xfId="16729" xr:uid="{00000000-0005-0000-0000-0000EC3F0000}"/>
    <cellStyle name="Normal 6 7 2 2" xfId="16730" xr:uid="{00000000-0005-0000-0000-0000ED3F0000}"/>
    <cellStyle name="Normal 6 7 2 2 2" xfId="16731" xr:uid="{00000000-0005-0000-0000-0000EE3F0000}"/>
    <cellStyle name="Normal 6 7 2 2 2 2" xfId="16732" xr:uid="{00000000-0005-0000-0000-0000EF3F0000}"/>
    <cellStyle name="Normal 6 7 2 2 2 2 2" xfId="16733" xr:uid="{00000000-0005-0000-0000-0000F03F0000}"/>
    <cellStyle name="Normal 6 7 2 2 2 3" xfId="16734" xr:uid="{00000000-0005-0000-0000-0000F13F0000}"/>
    <cellStyle name="Normal 6 7 2 2 3" xfId="16735" xr:uid="{00000000-0005-0000-0000-0000F23F0000}"/>
    <cellStyle name="Normal 6 7 2 2 3 2" xfId="16736" xr:uid="{00000000-0005-0000-0000-0000F33F0000}"/>
    <cellStyle name="Normal 6 7 2 2 4" xfId="16737" xr:uid="{00000000-0005-0000-0000-0000F43F0000}"/>
    <cellStyle name="Normal 6 7 2 3" xfId="16738" xr:uid="{00000000-0005-0000-0000-0000F53F0000}"/>
    <cellStyle name="Normal 6 7 2 3 2" xfId="16739" xr:uid="{00000000-0005-0000-0000-0000F63F0000}"/>
    <cellStyle name="Normal 6 7 2 3 2 2" xfId="16740" xr:uid="{00000000-0005-0000-0000-0000F73F0000}"/>
    <cellStyle name="Normal 6 7 2 3 2 2 2" xfId="16741" xr:uid="{00000000-0005-0000-0000-0000F83F0000}"/>
    <cellStyle name="Normal 6 7 2 3 2 3" xfId="16742" xr:uid="{00000000-0005-0000-0000-0000F93F0000}"/>
    <cellStyle name="Normal 6 7 2 3 3" xfId="16743" xr:uid="{00000000-0005-0000-0000-0000FA3F0000}"/>
    <cellStyle name="Normal 6 7 2 3 3 2" xfId="16744" xr:uid="{00000000-0005-0000-0000-0000FB3F0000}"/>
    <cellStyle name="Normal 6 7 2 3 4" xfId="16745" xr:uid="{00000000-0005-0000-0000-0000FC3F0000}"/>
    <cellStyle name="Normal 6 7 2 4" xfId="16746" xr:uid="{00000000-0005-0000-0000-0000FD3F0000}"/>
    <cellStyle name="Normal 6 7 2 4 2" xfId="16747" xr:uid="{00000000-0005-0000-0000-0000FE3F0000}"/>
    <cellStyle name="Normal 6 7 2 4 2 2" xfId="16748" xr:uid="{00000000-0005-0000-0000-0000FF3F0000}"/>
    <cellStyle name="Normal 6 7 2 4 3" xfId="16749" xr:uid="{00000000-0005-0000-0000-000000400000}"/>
    <cellStyle name="Normal 6 7 2 5" xfId="16750" xr:uid="{00000000-0005-0000-0000-000001400000}"/>
    <cellStyle name="Normal 6 7 2 5 2" xfId="16751" xr:uid="{00000000-0005-0000-0000-000002400000}"/>
    <cellStyle name="Normal 6 7 2 6" xfId="16752" xr:uid="{00000000-0005-0000-0000-000003400000}"/>
    <cellStyle name="Normal 6 7 3" xfId="16753" xr:uid="{00000000-0005-0000-0000-000004400000}"/>
    <cellStyle name="Normal 6 7 3 2" xfId="16754" xr:uid="{00000000-0005-0000-0000-000005400000}"/>
    <cellStyle name="Normal 6 7 3 2 2" xfId="16755" xr:uid="{00000000-0005-0000-0000-000006400000}"/>
    <cellStyle name="Normal 6 7 3 2 2 2" xfId="16756" xr:uid="{00000000-0005-0000-0000-000007400000}"/>
    <cellStyle name="Normal 6 7 3 2 3" xfId="16757" xr:uid="{00000000-0005-0000-0000-000008400000}"/>
    <cellStyle name="Normal 6 7 3 3" xfId="16758" xr:uid="{00000000-0005-0000-0000-000009400000}"/>
    <cellStyle name="Normal 6 7 3 3 2" xfId="16759" xr:uid="{00000000-0005-0000-0000-00000A400000}"/>
    <cellStyle name="Normal 6 7 3 4" xfId="16760" xr:uid="{00000000-0005-0000-0000-00000B400000}"/>
    <cellStyle name="Normal 6 7 4" xfId="16761" xr:uid="{00000000-0005-0000-0000-00000C400000}"/>
    <cellStyle name="Normal 6 7 4 2" xfId="16762" xr:uid="{00000000-0005-0000-0000-00000D400000}"/>
    <cellStyle name="Normal 6 7 4 2 2" xfId="16763" xr:uid="{00000000-0005-0000-0000-00000E400000}"/>
    <cellStyle name="Normal 6 7 4 2 2 2" xfId="16764" xr:uid="{00000000-0005-0000-0000-00000F400000}"/>
    <cellStyle name="Normal 6 7 4 2 3" xfId="16765" xr:uid="{00000000-0005-0000-0000-000010400000}"/>
    <cellStyle name="Normal 6 7 4 3" xfId="16766" xr:uid="{00000000-0005-0000-0000-000011400000}"/>
    <cellStyle name="Normal 6 7 4 3 2" xfId="16767" xr:uid="{00000000-0005-0000-0000-000012400000}"/>
    <cellStyle name="Normal 6 7 4 4" xfId="16768" xr:uid="{00000000-0005-0000-0000-000013400000}"/>
    <cellStyle name="Normal 6 7 5" xfId="16769" xr:uid="{00000000-0005-0000-0000-000014400000}"/>
    <cellStyle name="Normal 6 7 5 2" xfId="16770" xr:uid="{00000000-0005-0000-0000-000015400000}"/>
    <cellStyle name="Normal 6 7 5 2 2" xfId="16771" xr:uid="{00000000-0005-0000-0000-000016400000}"/>
    <cellStyle name="Normal 6 7 5 3" xfId="16772" xr:uid="{00000000-0005-0000-0000-000017400000}"/>
    <cellStyle name="Normal 6 7 6" xfId="16773" xr:uid="{00000000-0005-0000-0000-000018400000}"/>
    <cellStyle name="Normal 6 7 6 2" xfId="16774" xr:uid="{00000000-0005-0000-0000-000019400000}"/>
    <cellStyle name="Normal 6 8" xfId="7449" xr:uid="{00000000-0005-0000-0000-00001A400000}"/>
    <cellStyle name="Normal 6 8 2" xfId="16775" xr:uid="{00000000-0005-0000-0000-00001B400000}"/>
    <cellStyle name="Normal 6 8 2 2" xfId="16776" xr:uid="{00000000-0005-0000-0000-00001C400000}"/>
    <cellStyle name="Normal 6 8 2 2 2" xfId="16777" xr:uid="{00000000-0005-0000-0000-00001D400000}"/>
    <cellStyle name="Normal 6 8 2 2 2 2" xfId="16778" xr:uid="{00000000-0005-0000-0000-00001E400000}"/>
    <cellStyle name="Normal 6 8 2 2 2 2 2" xfId="16779" xr:uid="{00000000-0005-0000-0000-00001F400000}"/>
    <cellStyle name="Normal 6 8 2 2 2 3" xfId="16780" xr:uid="{00000000-0005-0000-0000-000020400000}"/>
    <cellStyle name="Normal 6 8 2 2 3" xfId="16781" xr:uid="{00000000-0005-0000-0000-000021400000}"/>
    <cellStyle name="Normal 6 8 2 2 3 2" xfId="16782" xr:uid="{00000000-0005-0000-0000-000022400000}"/>
    <cellStyle name="Normal 6 8 2 2 4" xfId="16783" xr:uid="{00000000-0005-0000-0000-000023400000}"/>
    <cellStyle name="Normal 6 8 2 3" xfId="16784" xr:uid="{00000000-0005-0000-0000-000024400000}"/>
    <cellStyle name="Normal 6 8 2 3 2" xfId="16785" xr:uid="{00000000-0005-0000-0000-000025400000}"/>
    <cellStyle name="Normal 6 8 2 3 2 2" xfId="16786" xr:uid="{00000000-0005-0000-0000-000026400000}"/>
    <cellStyle name="Normal 6 8 2 3 2 2 2" xfId="16787" xr:uid="{00000000-0005-0000-0000-000027400000}"/>
    <cellStyle name="Normal 6 8 2 3 2 3" xfId="16788" xr:uid="{00000000-0005-0000-0000-000028400000}"/>
    <cellStyle name="Normal 6 8 2 3 3" xfId="16789" xr:uid="{00000000-0005-0000-0000-000029400000}"/>
    <cellStyle name="Normal 6 8 2 3 3 2" xfId="16790" xr:uid="{00000000-0005-0000-0000-00002A400000}"/>
    <cellStyle name="Normal 6 8 2 3 4" xfId="16791" xr:uid="{00000000-0005-0000-0000-00002B400000}"/>
    <cellStyle name="Normal 6 8 2 4" xfId="16792" xr:uid="{00000000-0005-0000-0000-00002C400000}"/>
    <cellStyle name="Normal 6 8 2 4 2" xfId="16793" xr:uid="{00000000-0005-0000-0000-00002D400000}"/>
    <cellStyle name="Normal 6 8 2 4 2 2" xfId="16794" xr:uid="{00000000-0005-0000-0000-00002E400000}"/>
    <cellStyle name="Normal 6 8 2 4 3" xfId="16795" xr:uid="{00000000-0005-0000-0000-00002F400000}"/>
    <cellStyle name="Normal 6 8 2 5" xfId="16796" xr:uid="{00000000-0005-0000-0000-000030400000}"/>
    <cellStyle name="Normal 6 8 2 5 2" xfId="16797" xr:uid="{00000000-0005-0000-0000-000031400000}"/>
    <cellStyle name="Normal 6 8 2 6" xfId="16798" xr:uid="{00000000-0005-0000-0000-000032400000}"/>
    <cellStyle name="Normal 6 8 3" xfId="16799" xr:uid="{00000000-0005-0000-0000-000033400000}"/>
    <cellStyle name="Normal 6 8 3 2" xfId="16800" xr:uid="{00000000-0005-0000-0000-000034400000}"/>
    <cellStyle name="Normal 6 8 3 2 2" xfId="16801" xr:uid="{00000000-0005-0000-0000-000035400000}"/>
    <cellStyle name="Normal 6 8 3 2 2 2" xfId="16802" xr:uid="{00000000-0005-0000-0000-000036400000}"/>
    <cellStyle name="Normal 6 8 3 2 3" xfId="16803" xr:uid="{00000000-0005-0000-0000-000037400000}"/>
    <cellStyle name="Normal 6 8 3 3" xfId="16804" xr:uid="{00000000-0005-0000-0000-000038400000}"/>
    <cellStyle name="Normal 6 8 3 3 2" xfId="16805" xr:uid="{00000000-0005-0000-0000-000039400000}"/>
    <cellStyle name="Normal 6 8 3 4" xfId="16806" xr:uid="{00000000-0005-0000-0000-00003A400000}"/>
    <cellStyle name="Normal 6 8 4" xfId="16807" xr:uid="{00000000-0005-0000-0000-00003B400000}"/>
    <cellStyle name="Normal 6 8 4 2" xfId="16808" xr:uid="{00000000-0005-0000-0000-00003C400000}"/>
    <cellStyle name="Normal 6 8 4 2 2" xfId="16809" xr:uid="{00000000-0005-0000-0000-00003D400000}"/>
    <cellStyle name="Normal 6 8 4 2 2 2" xfId="16810" xr:uid="{00000000-0005-0000-0000-00003E400000}"/>
    <cellStyle name="Normal 6 8 4 2 3" xfId="16811" xr:uid="{00000000-0005-0000-0000-00003F400000}"/>
    <cellStyle name="Normal 6 8 4 3" xfId="16812" xr:uid="{00000000-0005-0000-0000-000040400000}"/>
    <cellStyle name="Normal 6 8 4 3 2" xfId="16813" xr:uid="{00000000-0005-0000-0000-000041400000}"/>
    <cellStyle name="Normal 6 8 4 4" xfId="16814" xr:uid="{00000000-0005-0000-0000-000042400000}"/>
    <cellStyle name="Normal 6 8 5" xfId="16815" xr:uid="{00000000-0005-0000-0000-000043400000}"/>
    <cellStyle name="Normal 6 8 5 2" xfId="16816" xr:uid="{00000000-0005-0000-0000-000044400000}"/>
    <cellStyle name="Normal 6 8 5 2 2" xfId="16817" xr:uid="{00000000-0005-0000-0000-000045400000}"/>
    <cellStyle name="Normal 6 8 5 3" xfId="16818" xr:uid="{00000000-0005-0000-0000-000046400000}"/>
    <cellStyle name="Normal 6 8 6" xfId="16819" xr:uid="{00000000-0005-0000-0000-000047400000}"/>
    <cellStyle name="Normal 6 8 6 2" xfId="16820" xr:uid="{00000000-0005-0000-0000-000048400000}"/>
    <cellStyle name="Normal 6 9" xfId="7450" xr:uid="{00000000-0005-0000-0000-000049400000}"/>
    <cellStyle name="Normal 6 9 2" xfId="16821" xr:uid="{00000000-0005-0000-0000-00004A400000}"/>
    <cellStyle name="Normal 6 9 2 2" xfId="16822" xr:uid="{00000000-0005-0000-0000-00004B400000}"/>
    <cellStyle name="Normal 6 9 2 2 2" xfId="16823" xr:uid="{00000000-0005-0000-0000-00004C400000}"/>
    <cellStyle name="Normal 6 9 2 2 2 2" xfId="16824" xr:uid="{00000000-0005-0000-0000-00004D400000}"/>
    <cellStyle name="Normal 6 9 2 2 2 2 2" xfId="16825" xr:uid="{00000000-0005-0000-0000-00004E400000}"/>
    <cellStyle name="Normal 6 9 2 2 2 3" xfId="16826" xr:uid="{00000000-0005-0000-0000-00004F400000}"/>
    <cellStyle name="Normal 6 9 2 2 3" xfId="16827" xr:uid="{00000000-0005-0000-0000-000050400000}"/>
    <cellStyle name="Normal 6 9 2 2 3 2" xfId="16828" xr:uid="{00000000-0005-0000-0000-000051400000}"/>
    <cellStyle name="Normal 6 9 2 2 4" xfId="16829" xr:uid="{00000000-0005-0000-0000-000052400000}"/>
    <cellStyle name="Normal 6 9 2 3" xfId="16830" xr:uid="{00000000-0005-0000-0000-000053400000}"/>
    <cellStyle name="Normal 6 9 2 3 2" xfId="16831" xr:uid="{00000000-0005-0000-0000-000054400000}"/>
    <cellStyle name="Normal 6 9 2 3 2 2" xfId="16832" xr:uid="{00000000-0005-0000-0000-000055400000}"/>
    <cellStyle name="Normal 6 9 2 3 2 2 2" xfId="16833" xr:uid="{00000000-0005-0000-0000-000056400000}"/>
    <cellStyle name="Normal 6 9 2 3 2 3" xfId="16834" xr:uid="{00000000-0005-0000-0000-000057400000}"/>
    <cellStyle name="Normal 6 9 2 3 3" xfId="16835" xr:uid="{00000000-0005-0000-0000-000058400000}"/>
    <cellStyle name="Normal 6 9 2 3 3 2" xfId="16836" xr:uid="{00000000-0005-0000-0000-000059400000}"/>
    <cellStyle name="Normal 6 9 2 3 4" xfId="16837" xr:uid="{00000000-0005-0000-0000-00005A400000}"/>
    <cellStyle name="Normal 6 9 2 4" xfId="16838" xr:uid="{00000000-0005-0000-0000-00005B400000}"/>
    <cellStyle name="Normal 6 9 2 4 2" xfId="16839" xr:uid="{00000000-0005-0000-0000-00005C400000}"/>
    <cellStyle name="Normal 6 9 2 4 2 2" xfId="16840" xr:uid="{00000000-0005-0000-0000-00005D400000}"/>
    <cellStyle name="Normal 6 9 2 4 3" xfId="16841" xr:uid="{00000000-0005-0000-0000-00005E400000}"/>
    <cellStyle name="Normal 6 9 2 5" xfId="16842" xr:uid="{00000000-0005-0000-0000-00005F400000}"/>
    <cellStyle name="Normal 6 9 2 5 2" xfId="16843" xr:uid="{00000000-0005-0000-0000-000060400000}"/>
    <cellStyle name="Normal 6 9 2 6" xfId="16844" xr:uid="{00000000-0005-0000-0000-000061400000}"/>
    <cellStyle name="Normal 6 9 3" xfId="16845" xr:uid="{00000000-0005-0000-0000-000062400000}"/>
    <cellStyle name="Normal 6 9 3 2" xfId="16846" xr:uid="{00000000-0005-0000-0000-000063400000}"/>
    <cellStyle name="Normal 6 9 3 2 2" xfId="16847" xr:uid="{00000000-0005-0000-0000-000064400000}"/>
    <cellStyle name="Normal 6 9 3 2 2 2" xfId="16848" xr:uid="{00000000-0005-0000-0000-000065400000}"/>
    <cellStyle name="Normal 6 9 3 2 3" xfId="16849" xr:uid="{00000000-0005-0000-0000-000066400000}"/>
    <cellStyle name="Normal 6 9 3 3" xfId="16850" xr:uid="{00000000-0005-0000-0000-000067400000}"/>
    <cellStyle name="Normal 6 9 3 3 2" xfId="16851" xr:uid="{00000000-0005-0000-0000-000068400000}"/>
    <cellStyle name="Normal 6 9 3 4" xfId="16852" xr:uid="{00000000-0005-0000-0000-000069400000}"/>
    <cellStyle name="Normal 6 9 4" xfId="16853" xr:uid="{00000000-0005-0000-0000-00006A400000}"/>
    <cellStyle name="Normal 6 9 4 2" xfId="16854" xr:uid="{00000000-0005-0000-0000-00006B400000}"/>
    <cellStyle name="Normal 6 9 4 2 2" xfId="16855" xr:uid="{00000000-0005-0000-0000-00006C400000}"/>
    <cellStyle name="Normal 6 9 4 2 2 2" xfId="16856" xr:uid="{00000000-0005-0000-0000-00006D400000}"/>
    <cellStyle name="Normal 6 9 4 2 3" xfId="16857" xr:uid="{00000000-0005-0000-0000-00006E400000}"/>
    <cellStyle name="Normal 6 9 4 3" xfId="16858" xr:uid="{00000000-0005-0000-0000-00006F400000}"/>
    <cellStyle name="Normal 6 9 4 3 2" xfId="16859" xr:uid="{00000000-0005-0000-0000-000070400000}"/>
    <cellStyle name="Normal 6 9 4 4" xfId="16860" xr:uid="{00000000-0005-0000-0000-000071400000}"/>
    <cellStyle name="Normal 6 9 5" xfId="16861" xr:uid="{00000000-0005-0000-0000-000072400000}"/>
    <cellStyle name="Normal 6 9 5 2" xfId="16862" xr:uid="{00000000-0005-0000-0000-000073400000}"/>
    <cellStyle name="Normal 6 9 5 2 2" xfId="16863" xr:uid="{00000000-0005-0000-0000-000074400000}"/>
    <cellStyle name="Normal 6 9 5 3" xfId="16864" xr:uid="{00000000-0005-0000-0000-000075400000}"/>
    <cellStyle name="Normal 6 9 6" xfId="16865" xr:uid="{00000000-0005-0000-0000-000076400000}"/>
    <cellStyle name="Normal 6 9 6 2" xfId="16866" xr:uid="{00000000-0005-0000-0000-000077400000}"/>
    <cellStyle name="Normal 6_Copy of Target Budget PGCL-DEC (26-11-09)" xfId="5333" xr:uid="{00000000-0005-0000-0000-000078400000}"/>
    <cellStyle name="Normal 60" xfId="5334" xr:uid="{00000000-0005-0000-0000-000079400000}"/>
    <cellStyle name="Normal 60 2" xfId="5335" xr:uid="{00000000-0005-0000-0000-00007A400000}"/>
    <cellStyle name="Normal 60 2 2" xfId="16867" xr:uid="{00000000-0005-0000-0000-00007B400000}"/>
    <cellStyle name="Normal 60 3" xfId="16868" xr:uid="{00000000-0005-0000-0000-00007C400000}"/>
    <cellStyle name="Normal 600" xfId="16869" xr:uid="{00000000-0005-0000-0000-00007D400000}"/>
    <cellStyle name="Normal 601" xfId="16870" xr:uid="{00000000-0005-0000-0000-00007E400000}"/>
    <cellStyle name="Normal 602" xfId="16871" xr:uid="{00000000-0005-0000-0000-00007F400000}"/>
    <cellStyle name="Normal 603" xfId="16872" xr:uid="{00000000-0005-0000-0000-000080400000}"/>
    <cellStyle name="Normal 604" xfId="16873" xr:uid="{00000000-0005-0000-0000-000081400000}"/>
    <cellStyle name="Normal 605" xfId="16874" xr:uid="{00000000-0005-0000-0000-000082400000}"/>
    <cellStyle name="Normal 606" xfId="16875" xr:uid="{00000000-0005-0000-0000-000083400000}"/>
    <cellStyle name="Normal 607" xfId="16876" xr:uid="{00000000-0005-0000-0000-000084400000}"/>
    <cellStyle name="Normal 608" xfId="16877" xr:uid="{00000000-0005-0000-0000-000085400000}"/>
    <cellStyle name="Normal 609" xfId="16878" xr:uid="{00000000-0005-0000-0000-000086400000}"/>
    <cellStyle name="Normal 61" xfId="5336" xr:uid="{00000000-0005-0000-0000-000087400000}"/>
    <cellStyle name="Normal 61 2" xfId="16879" xr:uid="{00000000-0005-0000-0000-000088400000}"/>
    <cellStyle name="Normal 610" xfId="16880" xr:uid="{00000000-0005-0000-0000-000089400000}"/>
    <cellStyle name="Normal 611" xfId="16881" xr:uid="{00000000-0005-0000-0000-00008A400000}"/>
    <cellStyle name="Normal 612" xfId="16882" xr:uid="{00000000-0005-0000-0000-00008B400000}"/>
    <cellStyle name="Normal 613" xfId="16883" xr:uid="{00000000-0005-0000-0000-00008C400000}"/>
    <cellStyle name="Normal 614" xfId="16884" xr:uid="{00000000-0005-0000-0000-00008D400000}"/>
    <cellStyle name="Normal 615" xfId="16885" xr:uid="{00000000-0005-0000-0000-00008E400000}"/>
    <cellStyle name="Normal 616" xfId="16886" xr:uid="{00000000-0005-0000-0000-00008F400000}"/>
    <cellStyle name="Normal 617" xfId="16887" xr:uid="{00000000-0005-0000-0000-000090400000}"/>
    <cellStyle name="Normal 618" xfId="16888" xr:uid="{00000000-0005-0000-0000-000091400000}"/>
    <cellStyle name="Normal 619" xfId="16889" xr:uid="{00000000-0005-0000-0000-000092400000}"/>
    <cellStyle name="Normal 62" xfId="5337" xr:uid="{00000000-0005-0000-0000-000093400000}"/>
    <cellStyle name="Normal 62 2" xfId="16890" xr:uid="{00000000-0005-0000-0000-000094400000}"/>
    <cellStyle name="Normal 62 2 2" xfId="16891" xr:uid="{00000000-0005-0000-0000-000095400000}"/>
    <cellStyle name="Normal 62 2 2 2" xfId="16892" xr:uid="{00000000-0005-0000-0000-000096400000}"/>
    <cellStyle name="Normal 62 2 2 2 2" xfId="16893" xr:uid="{00000000-0005-0000-0000-000097400000}"/>
    <cellStyle name="Normal 62 2 2 2 2 2" xfId="16894" xr:uid="{00000000-0005-0000-0000-000098400000}"/>
    <cellStyle name="Normal 62 2 2 2 2 2 2" xfId="16895" xr:uid="{00000000-0005-0000-0000-000099400000}"/>
    <cellStyle name="Normal 62 2 2 2 2 3" xfId="16896" xr:uid="{00000000-0005-0000-0000-00009A400000}"/>
    <cellStyle name="Normal 62 2 2 2 3" xfId="16897" xr:uid="{00000000-0005-0000-0000-00009B400000}"/>
    <cellStyle name="Normal 62 2 2 2 3 2" xfId="16898" xr:uid="{00000000-0005-0000-0000-00009C400000}"/>
    <cellStyle name="Normal 62 2 2 2 4" xfId="16899" xr:uid="{00000000-0005-0000-0000-00009D400000}"/>
    <cellStyle name="Normal 62 2 2 3" xfId="16900" xr:uid="{00000000-0005-0000-0000-00009E400000}"/>
    <cellStyle name="Normal 62 2 2 3 2" xfId="16901" xr:uid="{00000000-0005-0000-0000-00009F400000}"/>
    <cellStyle name="Normal 62 2 2 3 2 2" xfId="16902" xr:uid="{00000000-0005-0000-0000-0000A0400000}"/>
    <cellStyle name="Normal 62 2 2 3 2 2 2" xfId="16903" xr:uid="{00000000-0005-0000-0000-0000A1400000}"/>
    <cellStyle name="Normal 62 2 2 3 2 3" xfId="16904" xr:uid="{00000000-0005-0000-0000-0000A2400000}"/>
    <cellStyle name="Normal 62 2 2 3 3" xfId="16905" xr:uid="{00000000-0005-0000-0000-0000A3400000}"/>
    <cellStyle name="Normal 62 2 2 3 3 2" xfId="16906" xr:uid="{00000000-0005-0000-0000-0000A4400000}"/>
    <cellStyle name="Normal 62 2 2 3 4" xfId="16907" xr:uid="{00000000-0005-0000-0000-0000A5400000}"/>
    <cellStyle name="Normal 62 2 2 4" xfId="16908" xr:uid="{00000000-0005-0000-0000-0000A6400000}"/>
    <cellStyle name="Normal 62 2 2 4 2" xfId="16909" xr:uid="{00000000-0005-0000-0000-0000A7400000}"/>
    <cellStyle name="Normal 62 2 2 4 2 2" xfId="16910" xr:uid="{00000000-0005-0000-0000-0000A8400000}"/>
    <cellStyle name="Normal 62 2 2 4 3" xfId="16911" xr:uid="{00000000-0005-0000-0000-0000A9400000}"/>
    <cellStyle name="Normal 62 2 2 5" xfId="16912" xr:uid="{00000000-0005-0000-0000-0000AA400000}"/>
    <cellStyle name="Normal 62 2 2 5 2" xfId="16913" xr:uid="{00000000-0005-0000-0000-0000AB400000}"/>
    <cellStyle name="Normal 62 2 2 6" xfId="16914" xr:uid="{00000000-0005-0000-0000-0000AC400000}"/>
    <cellStyle name="Normal 62 2 3" xfId="16915" xr:uid="{00000000-0005-0000-0000-0000AD400000}"/>
    <cellStyle name="Normal 62 2 3 2" xfId="16916" xr:uid="{00000000-0005-0000-0000-0000AE400000}"/>
    <cellStyle name="Normal 62 2 3 2 2" xfId="16917" xr:uid="{00000000-0005-0000-0000-0000AF400000}"/>
    <cellStyle name="Normal 62 2 3 2 2 2" xfId="16918" xr:uid="{00000000-0005-0000-0000-0000B0400000}"/>
    <cellStyle name="Normal 62 2 3 2 3" xfId="16919" xr:uid="{00000000-0005-0000-0000-0000B1400000}"/>
    <cellStyle name="Normal 62 2 3 3" xfId="16920" xr:uid="{00000000-0005-0000-0000-0000B2400000}"/>
    <cellStyle name="Normal 62 2 3 3 2" xfId="16921" xr:uid="{00000000-0005-0000-0000-0000B3400000}"/>
    <cellStyle name="Normal 62 2 3 4" xfId="16922" xr:uid="{00000000-0005-0000-0000-0000B4400000}"/>
    <cellStyle name="Normal 62 2 4" xfId="16923" xr:uid="{00000000-0005-0000-0000-0000B5400000}"/>
    <cellStyle name="Normal 62 2 4 2" xfId="16924" xr:uid="{00000000-0005-0000-0000-0000B6400000}"/>
    <cellStyle name="Normal 62 2 4 2 2" xfId="16925" xr:uid="{00000000-0005-0000-0000-0000B7400000}"/>
    <cellStyle name="Normal 62 2 4 2 2 2" xfId="16926" xr:uid="{00000000-0005-0000-0000-0000B8400000}"/>
    <cellStyle name="Normal 62 2 4 2 3" xfId="16927" xr:uid="{00000000-0005-0000-0000-0000B9400000}"/>
    <cellStyle name="Normal 62 2 4 3" xfId="16928" xr:uid="{00000000-0005-0000-0000-0000BA400000}"/>
    <cellStyle name="Normal 62 2 4 3 2" xfId="16929" xr:uid="{00000000-0005-0000-0000-0000BB400000}"/>
    <cellStyle name="Normal 62 2 4 4" xfId="16930" xr:uid="{00000000-0005-0000-0000-0000BC400000}"/>
    <cellStyle name="Normal 62 2 5" xfId="16931" xr:uid="{00000000-0005-0000-0000-0000BD400000}"/>
    <cellStyle name="Normal 62 2 5 2" xfId="16932" xr:uid="{00000000-0005-0000-0000-0000BE400000}"/>
    <cellStyle name="Normal 62 2 5 2 2" xfId="16933" xr:uid="{00000000-0005-0000-0000-0000BF400000}"/>
    <cellStyle name="Normal 62 2 5 3" xfId="16934" xr:uid="{00000000-0005-0000-0000-0000C0400000}"/>
    <cellStyle name="Normal 62 2 6" xfId="16935" xr:uid="{00000000-0005-0000-0000-0000C1400000}"/>
    <cellStyle name="Normal 62 2 6 2" xfId="16936" xr:uid="{00000000-0005-0000-0000-0000C2400000}"/>
    <cellStyle name="Normal 62 2 7" xfId="16937" xr:uid="{00000000-0005-0000-0000-0000C3400000}"/>
    <cellStyle name="Normal 62 3" xfId="16938" xr:uid="{00000000-0005-0000-0000-0000C4400000}"/>
    <cellStyle name="Normal 620" xfId="16939" xr:uid="{00000000-0005-0000-0000-0000C5400000}"/>
    <cellStyle name="Normal 621" xfId="16940" xr:uid="{00000000-0005-0000-0000-0000C6400000}"/>
    <cellStyle name="Normal 622" xfId="16941" xr:uid="{00000000-0005-0000-0000-0000C7400000}"/>
    <cellStyle name="Normal 623" xfId="16942" xr:uid="{00000000-0005-0000-0000-0000C8400000}"/>
    <cellStyle name="Normal 624" xfId="16943" xr:uid="{00000000-0005-0000-0000-0000C9400000}"/>
    <cellStyle name="Normal 625" xfId="16944" xr:uid="{00000000-0005-0000-0000-0000CA400000}"/>
    <cellStyle name="Normal 626" xfId="16945" xr:uid="{00000000-0005-0000-0000-0000CB400000}"/>
    <cellStyle name="Normal 627" xfId="16946" xr:uid="{00000000-0005-0000-0000-0000CC400000}"/>
    <cellStyle name="Normal 628" xfId="16947" xr:uid="{00000000-0005-0000-0000-0000CD400000}"/>
    <cellStyle name="Normal 629" xfId="16948" xr:uid="{00000000-0005-0000-0000-0000CE400000}"/>
    <cellStyle name="Normal 63" xfId="5338" xr:uid="{00000000-0005-0000-0000-0000CF400000}"/>
    <cellStyle name="Normal 63 2" xfId="16949" xr:uid="{00000000-0005-0000-0000-0000D0400000}"/>
    <cellStyle name="Normal 630" xfId="16950" xr:uid="{00000000-0005-0000-0000-0000D1400000}"/>
    <cellStyle name="Normal 631" xfId="16951" xr:uid="{00000000-0005-0000-0000-0000D2400000}"/>
    <cellStyle name="Normal 632" xfId="16952" xr:uid="{00000000-0005-0000-0000-0000D3400000}"/>
    <cellStyle name="Normal 633" xfId="16953" xr:uid="{00000000-0005-0000-0000-0000D4400000}"/>
    <cellStyle name="Normal 633 2" xfId="16954" xr:uid="{00000000-0005-0000-0000-0000D5400000}"/>
    <cellStyle name="Normal 634" xfId="16955" xr:uid="{00000000-0005-0000-0000-0000D6400000}"/>
    <cellStyle name="Normal 634 2" xfId="16956" xr:uid="{00000000-0005-0000-0000-0000D7400000}"/>
    <cellStyle name="Normal 635" xfId="16957" xr:uid="{00000000-0005-0000-0000-0000D8400000}"/>
    <cellStyle name="Normal 636" xfId="16958" xr:uid="{00000000-0005-0000-0000-0000D9400000}"/>
    <cellStyle name="Normal 636 2" xfId="16959" xr:uid="{00000000-0005-0000-0000-0000DA400000}"/>
    <cellStyle name="Normal 637" xfId="16960" xr:uid="{00000000-0005-0000-0000-0000DB400000}"/>
    <cellStyle name="Normal 637 2" xfId="16961" xr:uid="{00000000-0005-0000-0000-0000DC400000}"/>
    <cellStyle name="Normal 638" xfId="16962" xr:uid="{00000000-0005-0000-0000-0000DD400000}"/>
    <cellStyle name="Normal 638 2" xfId="16963" xr:uid="{00000000-0005-0000-0000-0000DE400000}"/>
    <cellStyle name="Normal 639" xfId="16964" xr:uid="{00000000-0005-0000-0000-0000DF400000}"/>
    <cellStyle name="Normal 64" xfId="5339" xr:uid="{00000000-0005-0000-0000-0000E0400000}"/>
    <cellStyle name="Normal 64 2" xfId="16965" xr:uid="{00000000-0005-0000-0000-0000E1400000}"/>
    <cellStyle name="Normal 64 2 2" xfId="16966" xr:uid="{00000000-0005-0000-0000-0000E2400000}"/>
    <cellStyle name="Normal 64 3" xfId="16967" xr:uid="{00000000-0005-0000-0000-0000E3400000}"/>
    <cellStyle name="Normal 640" xfId="16968" xr:uid="{00000000-0005-0000-0000-0000E4400000}"/>
    <cellStyle name="Normal 641" xfId="16969" xr:uid="{00000000-0005-0000-0000-0000E5400000}"/>
    <cellStyle name="Normal 642" xfId="16970" xr:uid="{00000000-0005-0000-0000-0000E6400000}"/>
    <cellStyle name="Normal 643" xfId="16971" xr:uid="{00000000-0005-0000-0000-0000E7400000}"/>
    <cellStyle name="Normal 644" xfId="16972" xr:uid="{00000000-0005-0000-0000-0000E8400000}"/>
    <cellStyle name="Normal 645" xfId="16973" xr:uid="{00000000-0005-0000-0000-0000E9400000}"/>
    <cellStyle name="Normal 646" xfId="19454" xr:uid="{00000000-0005-0000-0000-0000EA400000}"/>
    <cellStyle name="Normal 646 2" xfId="19459" xr:uid="{00000000-0005-0000-0000-0000EB400000}"/>
    <cellStyle name="Normal 647" xfId="19494" xr:uid="{00000000-0005-0000-0000-0000EC400000}"/>
    <cellStyle name="Normal 647 2" xfId="19500" xr:uid="{00000000-0005-0000-0000-0000ED400000}"/>
    <cellStyle name="Normal 647 3" xfId="19502" xr:uid="{B5B689E0-7C6F-4260-83E2-1F43FC0115A0}"/>
    <cellStyle name="Normal 648" xfId="19506" xr:uid="{46B83103-1F7D-4ACA-BE25-0A1EC4416EB3}"/>
    <cellStyle name="Normal 65" xfId="5340" xr:uid="{00000000-0005-0000-0000-0000EE400000}"/>
    <cellStyle name="Normal 65 2" xfId="16974" xr:uid="{00000000-0005-0000-0000-0000EF400000}"/>
    <cellStyle name="Normal 65 2 2" xfId="16975" xr:uid="{00000000-0005-0000-0000-0000F0400000}"/>
    <cellStyle name="Normal 65 3" xfId="16976" xr:uid="{00000000-0005-0000-0000-0000F1400000}"/>
    <cellStyle name="Normal 651" xfId="19501" xr:uid="{1ECC8188-D9BD-437E-B6A0-ED37DEFED4A6}"/>
    <cellStyle name="Normal 66" xfId="5341" xr:uid="{00000000-0005-0000-0000-0000F2400000}"/>
    <cellStyle name="Normal 66 2" xfId="16977" xr:uid="{00000000-0005-0000-0000-0000F3400000}"/>
    <cellStyle name="Normal 66 2 2" xfId="16978" xr:uid="{00000000-0005-0000-0000-0000F4400000}"/>
    <cellStyle name="Normal 66 3" xfId="16979" xr:uid="{00000000-0005-0000-0000-0000F5400000}"/>
    <cellStyle name="Normal 67" xfId="5342" xr:uid="{00000000-0005-0000-0000-0000F6400000}"/>
    <cellStyle name="Normal 67 2" xfId="16980" xr:uid="{00000000-0005-0000-0000-0000F7400000}"/>
    <cellStyle name="Normal 67 2 2" xfId="16981" xr:uid="{00000000-0005-0000-0000-0000F8400000}"/>
    <cellStyle name="Normal 67 2 2 2" xfId="16982" xr:uid="{00000000-0005-0000-0000-0000F9400000}"/>
    <cellStyle name="Normal 67 2 2 2 2" xfId="16983" xr:uid="{00000000-0005-0000-0000-0000FA400000}"/>
    <cellStyle name="Normal 67 2 2 2 2 2" xfId="16984" xr:uid="{00000000-0005-0000-0000-0000FB400000}"/>
    <cellStyle name="Normal 67 2 2 2 2 2 2" xfId="16985" xr:uid="{00000000-0005-0000-0000-0000FC400000}"/>
    <cellStyle name="Normal 67 2 2 2 2 3" xfId="16986" xr:uid="{00000000-0005-0000-0000-0000FD400000}"/>
    <cellStyle name="Normal 67 2 2 2 3" xfId="16987" xr:uid="{00000000-0005-0000-0000-0000FE400000}"/>
    <cellStyle name="Normal 67 2 2 2 3 2" xfId="16988" xr:uid="{00000000-0005-0000-0000-0000FF400000}"/>
    <cellStyle name="Normal 67 2 2 2 4" xfId="16989" xr:uid="{00000000-0005-0000-0000-000000410000}"/>
    <cellStyle name="Normal 67 2 2 3" xfId="16990" xr:uid="{00000000-0005-0000-0000-000001410000}"/>
    <cellStyle name="Normal 67 2 2 3 2" xfId="16991" xr:uid="{00000000-0005-0000-0000-000002410000}"/>
    <cellStyle name="Normal 67 2 2 3 2 2" xfId="16992" xr:uid="{00000000-0005-0000-0000-000003410000}"/>
    <cellStyle name="Normal 67 2 2 3 2 2 2" xfId="16993" xr:uid="{00000000-0005-0000-0000-000004410000}"/>
    <cellStyle name="Normal 67 2 2 3 2 3" xfId="16994" xr:uid="{00000000-0005-0000-0000-000005410000}"/>
    <cellStyle name="Normal 67 2 2 3 3" xfId="16995" xr:uid="{00000000-0005-0000-0000-000006410000}"/>
    <cellStyle name="Normal 67 2 2 3 3 2" xfId="16996" xr:uid="{00000000-0005-0000-0000-000007410000}"/>
    <cellStyle name="Normal 67 2 2 3 4" xfId="16997" xr:uid="{00000000-0005-0000-0000-000008410000}"/>
    <cellStyle name="Normal 67 2 2 4" xfId="16998" xr:uid="{00000000-0005-0000-0000-000009410000}"/>
    <cellStyle name="Normal 67 2 2 4 2" xfId="16999" xr:uid="{00000000-0005-0000-0000-00000A410000}"/>
    <cellStyle name="Normal 67 2 2 4 2 2" xfId="17000" xr:uid="{00000000-0005-0000-0000-00000B410000}"/>
    <cellStyle name="Normal 67 2 2 4 3" xfId="17001" xr:uid="{00000000-0005-0000-0000-00000C410000}"/>
    <cellStyle name="Normal 67 2 2 5" xfId="17002" xr:uid="{00000000-0005-0000-0000-00000D410000}"/>
    <cellStyle name="Normal 67 2 2 5 2" xfId="17003" xr:uid="{00000000-0005-0000-0000-00000E410000}"/>
    <cellStyle name="Normal 67 2 2 6" xfId="17004" xr:uid="{00000000-0005-0000-0000-00000F410000}"/>
    <cellStyle name="Normal 67 2 3" xfId="17005" xr:uid="{00000000-0005-0000-0000-000010410000}"/>
    <cellStyle name="Normal 67 2 3 2" xfId="17006" xr:uid="{00000000-0005-0000-0000-000011410000}"/>
    <cellStyle name="Normal 67 2 3 2 2" xfId="17007" xr:uid="{00000000-0005-0000-0000-000012410000}"/>
    <cellStyle name="Normal 67 2 3 2 2 2" xfId="17008" xr:uid="{00000000-0005-0000-0000-000013410000}"/>
    <cellStyle name="Normal 67 2 3 2 3" xfId="17009" xr:uid="{00000000-0005-0000-0000-000014410000}"/>
    <cellStyle name="Normal 67 2 3 3" xfId="17010" xr:uid="{00000000-0005-0000-0000-000015410000}"/>
    <cellStyle name="Normal 67 2 3 3 2" xfId="17011" xr:uid="{00000000-0005-0000-0000-000016410000}"/>
    <cellStyle name="Normal 67 2 3 4" xfId="17012" xr:uid="{00000000-0005-0000-0000-000017410000}"/>
    <cellStyle name="Normal 67 2 4" xfId="17013" xr:uid="{00000000-0005-0000-0000-000018410000}"/>
    <cellStyle name="Normal 67 2 4 2" xfId="17014" xr:uid="{00000000-0005-0000-0000-000019410000}"/>
    <cellStyle name="Normal 67 2 4 2 2" xfId="17015" xr:uid="{00000000-0005-0000-0000-00001A410000}"/>
    <cellStyle name="Normal 67 2 4 2 2 2" xfId="17016" xr:uid="{00000000-0005-0000-0000-00001B410000}"/>
    <cellStyle name="Normal 67 2 4 2 3" xfId="17017" xr:uid="{00000000-0005-0000-0000-00001C410000}"/>
    <cellStyle name="Normal 67 2 4 3" xfId="17018" xr:uid="{00000000-0005-0000-0000-00001D410000}"/>
    <cellStyle name="Normal 67 2 4 3 2" xfId="17019" xr:uid="{00000000-0005-0000-0000-00001E410000}"/>
    <cellStyle name="Normal 67 2 4 4" xfId="17020" xr:uid="{00000000-0005-0000-0000-00001F410000}"/>
    <cellStyle name="Normal 67 2 5" xfId="17021" xr:uid="{00000000-0005-0000-0000-000020410000}"/>
    <cellStyle name="Normal 67 2 5 2" xfId="17022" xr:uid="{00000000-0005-0000-0000-000021410000}"/>
    <cellStyle name="Normal 67 2 5 2 2" xfId="17023" xr:uid="{00000000-0005-0000-0000-000022410000}"/>
    <cellStyle name="Normal 67 2 5 3" xfId="17024" xr:uid="{00000000-0005-0000-0000-000023410000}"/>
    <cellStyle name="Normal 67 2 6" xfId="17025" xr:uid="{00000000-0005-0000-0000-000024410000}"/>
    <cellStyle name="Normal 67 2 6 2" xfId="17026" xr:uid="{00000000-0005-0000-0000-000025410000}"/>
    <cellStyle name="Normal 67 2 7" xfId="17027" xr:uid="{00000000-0005-0000-0000-000026410000}"/>
    <cellStyle name="Normal 67 3" xfId="17028" xr:uid="{00000000-0005-0000-0000-000027410000}"/>
    <cellStyle name="Normal 68" xfId="5343" xr:uid="{00000000-0005-0000-0000-000028410000}"/>
    <cellStyle name="Normal 68 2" xfId="17029" xr:uid="{00000000-0005-0000-0000-000029410000}"/>
    <cellStyle name="Normal 68 2 2" xfId="17030" xr:uid="{00000000-0005-0000-0000-00002A410000}"/>
    <cellStyle name="Normal 68 3" xfId="17031" xr:uid="{00000000-0005-0000-0000-00002B410000}"/>
    <cellStyle name="Normal 684" xfId="19496" xr:uid="{00000000-0005-0000-0000-00002C410000}"/>
    <cellStyle name="Normal 69" xfId="5344" xr:uid="{00000000-0005-0000-0000-00002D410000}"/>
    <cellStyle name="Normal 69 2" xfId="17032" xr:uid="{00000000-0005-0000-0000-00002E410000}"/>
    <cellStyle name="Normal 698" xfId="19460" xr:uid="{00000000-0005-0000-0000-00002F410000}"/>
    <cellStyle name="Normal 7" xfId="2433" xr:uid="{00000000-0005-0000-0000-000030410000}"/>
    <cellStyle name="Normal 7 10" xfId="17033" xr:uid="{00000000-0005-0000-0000-000031410000}"/>
    <cellStyle name="Normal 7 10 2" xfId="17034" xr:uid="{00000000-0005-0000-0000-000032410000}"/>
    <cellStyle name="Normal 7 10 2 2" xfId="17035" xr:uid="{00000000-0005-0000-0000-000033410000}"/>
    <cellStyle name="Normal 7 10 2 2 2" xfId="17036" xr:uid="{00000000-0005-0000-0000-000034410000}"/>
    <cellStyle name="Normal 7 10 2 3" xfId="17037" xr:uid="{00000000-0005-0000-0000-000035410000}"/>
    <cellStyle name="Normal 7 10 3" xfId="17038" xr:uid="{00000000-0005-0000-0000-000036410000}"/>
    <cellStyle name="Normal 7 10 3 2" xfId="17039" xr:uid="{00000000-0005-0000-0000-000037410000}"/>
    <cellStyle name="Normal 7 11" xfId="17040" xr:uid="{00000000-0005-0000-0000-000038410000}"/>
    <cellStyle name="Normal 7 11 2" xfId="17041" xr:uid="{00000000-0005-0000-0000-000039410000}"/>
    <cellStyle name="Normal 7 11 2 2" xfId="17042" xr:uid="{00000000-0005-0000-0000-00003A410000}"/>
    <cellStyle name="Normal 7 11 2 2 2" xfId="17043" xr:uid="{00000000-0005-0000-0000-00003B410000}"/>
    <cellStyle name="Normal 7 11 2 3" xfId="17044" xr:uid="{00000000-0005-0000-0000-00003C410000}"/>
    <cellStyle name="Normal 7 11 3" xfId="17045" xr:uid="{00000000-0005-0000-0000-00003D410000}"/>
    <cellStyle name="Normal 7 11 3 2" xfId="17046" xr:uid="{00000000-0005-0000-0000-00003E410000}"/>
    <cellStyle name="Normal 7 12" xfId="17047" xr:uid="{00000000-0005-0000-0000-00003F410000}"/>
    <cellStyle name="Normal 7 12 2" xfId="17048" xr:uid="{00000000-0005-0000-0000-000040410000}"/>
    <cellStyle name="Normal 7 12 2 2" xfId="17049" xr:uid="{00000000-0005-0000-0000-000041410000}"/>
    <cellStyle name="Normal 7 13" xfId="17050" xr:uid="{00000000-0005-0000-0000-000042410000}"/>
    <cellStyle name="Normal 7 14" xfId="17051" xr:uid="{00000000-0005-0000-0000-000043410000}"/>
    <cellStyle name="Normal 7 15" xfId="17052" xr:uid="{00000000-0005-0000-0000-000044410000}"/>
    <cellStyle name="Normal 7 2" xfId="5345" xr:uid="{00000000-0005-0000-0000-000045410000}"/>
    <cellStyle name="Normal 7 2 10" xfId="17053" xr:uid="{00000000-0005-0000-0000-000046410000}"/>
    <cellStyle name="Normal 7 2 11" xfId="17054" xr:uid="{00000000-0005-0000-0000-000047410000}"/>
    <cellStyle name="Normal 7 2 2" xfId="7451" xr:uid="{00000000-0005-0000-0000-000048410000}"/>
    <cellStyle name="Normal 7 2 2 10" xfId="17055" xr:uid="{00000000-0005-0000-0000-000049410000}"/>
    <cellStyle name="Normal 7 2 2 2" xfId="7452" xr:uid="{00000000-0005-0000-0000-00004A410000}"/>
    <cellStyle name="Normal 7 2 2 2 2" xfId="8097" xr:uid="{00000000-0005-0000-0000-00004B410000}"/>
    <cellStyle name="Normal 7 2 2 2 2 2" xfId="8098" xr:uid="{00000000-0005-0000-0000-00004C410000}"/>
    <cellStyle name="Normal 7 2 2 2 2 3" xfId="17056" xr:uid="{00000000-0005-0000-0000-00004D410000}"/>
    <cellStyle name="Normal 7 2 2 2 3" xfId="17057" xr:uid="{00000000-0005-0000-0000-00004E410000}"/>
    <cellStyle name="Normal 7 2 2 2 4" xfId="17058" xr:uid="{00000000-0005-0000-0000-00004F410000}"/>
    <cellStyle name="Normal 7 2 2 2 5" xfId="17059" xr:uid="{00000000-0005-0000-0000-000050410000}"/>
    <cellStyle name="Normal 7 2 2 2 6" xfId="17060" xr:uid="{00000000-0005-0000-0000-000051410000}"/>
    <cellStyle name="Normal 7 2 2 3" xfId="7453" xr:uid="{00000000-0005-0000-0000-000052410000}"/>
    <cellStyle name="Normal 7 2 2 4" xfId="7454" xr:uid="{00000000-0005-0000-0000-000053410000}"/>
    <cellStyle name="Normal 7 2 2 5" xfId="8099" xr:uid="{00000000-0005-0000-0000-000054410000}"/>
    <cellStyle name="Normal 7 2 2 6" xfId="17061" xr:uid="{00000000-0005-0000-0000-000055410000}"/>
    <cellStyle name="Normal 7 2 2 7" xfId="17062" xr:uid="{00000000-0005-0000-0000-000056410000}"/>
    <cellStyle name="Normal 7 2 2 7 2" xfId="17063" xr:uid="{00000000-0005-0000-0000-000057410000}"/>
    <cellStyle name="Normal 7 2 2 7 3" xfId="17064" xr:uid="{00000000-0005-0000-0000-000058410000}"/>
    <cellStyle name="Normal 7 2 2 8" xfId="17065" xr:uid="{00000000-0005-0000-0000-000059410000}"/>
    <cellStyle name="Normal 7 2 2 9" xfId="17066" xr:uid="{00000000-0005-0000-0000-00005A410000}"/>
    <cellStyle name="Normal 7 2 3" xfId="7455" xr:uid="{00000000-0005-0000-0000-00005B410000}"/>
    <cellStyle name="Normal 7 2 3 2" xfId="17067" xr:uid="{00000000-0005-0000-0000-00005C410000}"/>
    <cellStyle name="Normal 7 2 3 2 2" xfId="17068" xr:uid="{00000000-0005-0000-0000-00005D410000}"/>
    <cellStyle name="Normal 7 2 3 2 2 2" xfId="17069" xr:uid="{00000000-0005-0000-0000-00005E410000}"/>
    <cellStyle name="Normal 7 2 3 2 2 2 2" xfId="17070" xr:uid="{00000000-0005-0000-0000-00005F410000}"/>
    <cellStyle name="Normal 7 2 3 2 2 2 2 2" xfId="17071" xr:uid="{00000000-0005-0000-0000-000060410000}"/>
    <cellStyle name="Normal 7 2 3 2 2 2 3" xfId="17072" xr:uid="{00000000-0005-0000-0000-000061410000}"/>
    <cellStyle name="Normal 7 2 3 2 2 3" xfId="17073" xr:uid="{00000000-0005-0000-0000-000062410000}"/>
    <cellStyle name="Normal 7 2 3 2 2 3 2" xfId="17074" xr:uid="{00000000-0005-0000-0000-000063410000}"/>
    <cellStyle name="Normal 7 2 3 2 2 4" xfId="17075" xr:uid="{00000000-0005-0000-0000-000064410000}"/>
    <cellStyle name="Normal 7 2 3 2 3" xfId="17076" xr:uid="{00000000-0005-0000-0000-000065410000}"/>
    <cellStyle name="Normal 7 2 3 2 3 2" xfId="17077" xr:uid="{00000000-0005-0000-0000-000066410000}"/>
    <cellStyle name="Normal 7 2 3 2 3 2 2" xfId="17078" xr:uid="{00000000-0005-0000-0000-000067410000}"/>
    <cellStyle name="Normal 7 2 3 2 3 2 2 2" xfId="17079" xr:uid="{00000000-0005-0000-0000-000068410000}"/>
    <cellStyle name="Normal 7 2 3 2 3 2 3" xfId="17080" xr:uid="{00000000-0005-0000-0000-000069410000}"/>
    <cellStyle name="Normal 7 2 3 2 3 3" xfId="17081" xr:uid="{00000000-0005-0000-0000-00006A410000}"/>
    <cellStyle name="Normal 7 2 3 2 3 3 2" xfId="17082" xr:uid="{00000000-0005-0000-0000-00006B410000}"/>
    <cellStyle name="Normal 7 2 3 2 3 4" xfId="17083" xr:uid="{00000000-0005-0000-0000-00006C410000}"/>
    <cellStyle name="Normal 7 2 3 2 4" xfId="17084" xr:uid="{00000000-0005-0000-0000-00006D410000}"/>
    <cellStyle name="Normal 7 2 3 2 4 2" xfId="17085" xr:uid="{00000000-0005-0000-0000-00006E410000}"/>
    <cellStyle name="Normal 7 2 3 2 4 2 2" xfId="17086" xr:uid="{00000000-0005-0000-0000-00006F410000}"/>
    <cellStyle name="Normal 7 2 3 2 4 3" xfId="17087" xr:uid="{00000000-0005-0000-0000-000070410000}"/>
    <cellStyle name="Normal 7 2 3 2 5" xfId="17088" xr:uid="{00000000-0005-0000-0000-000071410000}"/>
    <cellStyle name="Normal 7 2 3 2 5 2" xfId="17089" xr:uid="{00000000-0005-0000-0000-000072410000}"/>
    <cellStyle name="Normal 7 2 3 2 6" xfId="17090" xr:uid="{00000000-0005-0000-0000-000073410000}"/>
    <cellStyle name="Normal 7 2 3 3" xfId="17091" xr:uid="{00000000-0005-0000-0000-000074410000}"/>
    <cellStyle name="Normal 7 2 3 3 2" xfId="17092" xr:uid="{00000000-0005-0000-0000-000075410000}"/>
    <cellStyle name="Normal 7 2 3 3 2 2" xfId="17093" xr:uid="{00000000-0005-0000-0000-000076410000}"/>
    <cellStyle name="Normal 7 2 3 3 2 2 2" xfId="17094" xr:uid="{00000000-0005-0000-0000-000077410000}"/>
    <cellStyle name="Normal 7 2 3 3 2 3" xfId="17095" xr:uid="{00000000-0005-0000-0000-000078410000}"/>
    <cellStyle name="Normal 7 2 3 3 3" xfId="17096" xr:uid="{00000000-0005-0000-0000-000079410000}"/>
    <cellStyle name="Normal 7 2 3 3 3 2" xfId="17097" xr:uid="{00000000-0005-0000-0000-00007A410000}"/>
    <cellStyle name="Normal 7 2 3 3 4" xfId="17098" xr:uid="{00000000-0005-0000-0000-00007B410000}"/>
    <cellStyle name="Normal 7 2 3 4" xfId="17099" xr:uid="{00000000-0005-0000-0000-00007C410000}"/>
    <cellStyle name="Normal 7 2 3 4 2" xfId="17100" xr:uid="{00000000-0005-0000-0000-00007D410000}"/>
    <cellStyle name="Normal 7 2 3 4 2 2" xfId="17101" xr:uid="{00000000-0005-0000-0000-00007E410000}"/>
    <cellStyle name="Normal 7 2 3 4 2 2 2" xfId="17102" xr:uid="{00000000-0005-0000-0000-00007F410000}"/>
    <cellStyle name="Normal 7 2 3 4 2 3" xfId="17103" xr:uid="{00000000-0005-0000-0000-000080410000}"/>
    <cellStyle name="Normal 7 2 3 4 3" xfId="17104" xr:uid="{00000000-0005-0000-0000-000081410000}"/>
    <cellStyle name="Normal 7 2 3 4 3 2" xfId="17105" xr:uid="{00000000-0005-0000-0000-000082410000}"/>
    <cellStyle name="Normal 7 2 3 4 4" xfId="17106" xr:uid="{00000000-0005-0000-0000-000083410000}"/>
    <cellStyle name="Normal 7 2 3 5" xfId="17107" xr:uid="{00000000-0005-0000-0000-000084410000}"/>
    <cellStyle name="Normal 7 2 3 5 2" xfId="17108" xr:uid="{00000000-0005-0000-0000-000085410000}"/>
    <cellStyle name="Normal 7 2 3 5 2 2" xfId="17109" xr:uid="{00000000-0005-0000-0000-000086410000}"/>
    <cellStyle name="Normal 7 2 3 5 3" xfId="17110" xr:uid="{00000000-0005-0000-0000-000087410000}"/>
    <cellStyle name="Normal 7 2 3 6" xfId="17111" xr:uid="{00000000-0005-0000-0000-000088410000}"/>
    <cellStyle name="Normal 7 2 3 6 2" xfId="17112" xr:uid="{00000000-0005-0000-0000-000089410000}"/>
    <cellStyle name="Normal 7 2 4" xfId="7456" xr:uid="{00000000-0005-0000-0000-00008A410000}"/>
    <cellStyle name="Normal 7 2 4 2" xfId="17113" xr:uid="{00000000-0005-0000-0000-00008B410000}"/>
    <cellStyle name="Normal 7 2 4 2 2" xfId="17114" xr:uid="{00000000-0005-0000-0000-00008C410000}"/>
    <cellStyle name="Normal 7 2 4 2 3" xfId="17115" xr:uid="{00000000-0005-0000-0000-00008D410000}"/>
    <cellStyle name="Normal 7 2 4 3" xfId="17116" xr:uid="{00000000-0005-0000-0000-00008E410000}"/>
    <cellStyle name="Normal 7 2 4 4" xfId="17117" xr:uid="{00000000-0005-0000-0000-00008F410000}"/>
    <cellStyle name="Normal 7 2 4 5" xfId="17118" xr:uid="{00000000-0005-0000-0000-000090410000}"/>
    <cellStyle name="Normal 7 2 4 6" xfId="17119" xr:uid="{00000000-0005-0000-0000-000091410000}"/>
    <cellStyle name="Normal 7 2 5" xfId="8100" xr:uid="{00000000-0005-0000-0000-000092410000}"/>
    <cellStyle name="Normal 7 2 6" xfId="17120" xr:uid="{00000000-0005-0000-0000-000093410000}"/>
    <cellStyle name="Normal 7 2 7" xfId="17121" xr:uid="{00000000-0005-0000-0000-000094410000}"/>
    <cellStyle name="Normal 7 2 8" xfId="17122" xr:uid="{00000000-0005-0000-0000-000095410000}"/>
    <cellStyle name="Normal 7 2 8 2" xfId="17123" xr:uid="{00000000-0005-0000-0000-000096410000}"/>
    <cellStyle name="Normal 7 2 8 3" xfId="17124" xr:uid="{00000000-0005-0000-0000-000097410000}"/>
    <cellStyle name="Normal 7 2 9" xfId="17125" xr:uid="{00000000-0005-0000-0000-000098410000}"/>
    <cellStyle name="Normal 7 3" xfId="5346" xr:uid="{00000000-0005-0000-0000-000099410000}"/>
    <cellStyle name="Normal 7 3 2" xfId="17126" xr:uid="{00000000-0005-0000-0000-00009A410000}"/>
    <cellStyle name="Normal 7 3 3" xfId="17127" xr:uid="{00000000-0005-0000-0000-00009B410000}"/>
    <cellStyle name="Normal 7 3 3 2" xfId="17128" xr:uid="{00000000-0005-0000-0000-00009C410000}"/>
    <cellStyle name="Normal 7 4" xfId="7457" xr:uid="{00000000-0005-0000-0000-00009D410000}"/>
    <cellStyle name="Normal 7 4 10" xfId="17129" xr:uid="{00000000-0005-0000-0000-00009E410000}"/>
    <cellStyle name="Normal 7 4 2" xfId="17130" xr:uid="{00000000-0005-0000-0000-00009F410000}"/>
    <cellStyle name="Normal 7 4 2 2" xfId="17131" xr:uid="{00000000-0005-0000-0000-0000A0410000}"/>
    <cellStyle name="Normal 7 4 2 2 2" xfId="17132" xr:uid="{00000000-0005-0000-0000-0000A1410000}"/>
    <cellStyle name="Normal 7 4 2 2 3" xfId="17133" xr:uid="{00000000-0005-0000-0000-0000A2410000}"/>
    <cellStyle name="Normal 7 4 2 3" xfId="17134" xr:uid="{00000000-0005-0000-0000-0000A3410000}"/>
    <cellStyle name="Normal 7 4 2 4" xfId="17135" xr:uid="{00000000-0005-0000-0000-0000A4410000}"/>
    <cellStyle name="Normal 7 4 2 5" xfId="17136" xr:uid="{00000000-0005-0000-0000-0000A5410000}"/>
    <cellStyle name="Normal 7 4 2 6" xfId="17137" xr:uid="{00000000-0005-0000-0000-0000A6410000}"/>
    <cellStyle name="Normal 7 4 3" xfId="17138" xr:uid="{00000000-0005-0000-0000-0000A7410000}"/>
    <cellStyle name="Normal 7 4 3 2" xfId="17139" xr:uid="{00000000-0005-0000-0000-0000A8410000}"/>
    <cellStyle name="Normal 7 4 4" xfId="17140" xr:uid="{00000000-0005-0000-0000-0000A9410000}"/>
    <cellStyle name="Normal 7 4 5" xfId="17141" xr:uid="{00000000-0005-0000-0000-0000AA410000}"/>
    <cellStyle name="Normal 7 4 6" xfId="17142" xr:uid="{00000000-0005-0000-0000-0000AB410000}"/>
    <cellStyle name="Normal 7 4 7" xfId="17143" xr:uid="{00000000-0005-0000-0000-0000AC410000}"/>
    <cellStyle name="Normal 7 4 7 2" xfId="17144" xr:uid="{00000000-0005-0000-0000-0000AD410000}"/>
    <cellStyle name="Normal 7 4 7 3" xfId="17145" xr:uid="{00000000-0005-0000-0000-0000AE410000}"/>
    <cellStyle name="Normal 7 4 8" xfId="17146" xr:uid="{00000000-0005-0000-0000-0000AF410000}"/>
    <cellStyle name="Normal 7 4 9" xfId="17147" xr:uid="{00000000-0005-0000-0000-0000B0410000}"/>
    <cellStyle name="Normal 7 5" xfId="7458" xr:uid="{00000000-0005-0000-0000-0000B1410000}"/>
    <cellStyle name="Normal 7 5 2" xfId="17148" xr:uid="{00000000-0005-0000-0000-0000B2410000}"/>
    <cellStyle name="Normal 7 5 2 2" xfId="17149" xr:uid="{00000000-0005-0000-0000-0000B3410000}"/>
    <cellStyle name="Normal 7 5 2 3" xfId="17150" xr:uid="{00000000-0005-0000-0000-0000B4410000}"/>
    <cellStyle name="Normal 7 5 3" xfId="17151" xr:uid="{00000000-0005-0000-0000-0000B5410000}"/>
    <cellStyle name="Normal 7 5 4" xfId="17152" xr:uid="{00000000-0005-0000-0000-0000B6410000}"/>
    <cellStyle name="Normal 7 5 5" xfId="17153" xr:uid="{00000000-0005-0000-0000-0000B7410000}"/>
    <cellStyle name="Normal 7 5 6" xfId="17154" xr:uid="{00000000-0005-0000-0000-0000B8410000}"/>
    <cellStyle name="Normal 7 6" xfId="7459" xr:uid="{00000000-0005-0000-0000-0000B9410000}"/>
    <cellStyle name="Normal 7 6 2" xfId="17155" xr:uid="{00000000-0005-0000-0000-0000BA410000}"/>
    <cellStyle name="Normal 7 6 2 2" xfId="17156" xr:uid="{00000000-0005-0000-0000-0000BB410000}"/>
    <cellStyle name="Normal 7 6 2 2 2" xfId="17157" xr:uid="{00000000-0005-0000-0000-0000BC410000}"/>
    <cellStyle name="Normal 7 6 2 2 2 2" xfId="17158" xr:uid="{00000000-0005-0000-0000-0000BD410000}"/>
    <cellStyle name="Normal 7 6 2 2 2 2 2" xfId="17159" xr:uid="{00000000-0005-0000-0000-0000BE410000}"/>
    <cellStyle name="Normal 7 6 2 2 2 3" xfId="17160" xr:uid="{00000000-0005-0000-0000-0000BF410000}"/>
    <cellStyle name="Normal 7 6 2 2 3" xfId="17161" xr:uid="{00000000-0005-0000-0000-0000C0410000}"/>
    <cellStyle name="Normal 7 6 2 2 3 2" xfId="17162" xr:uid="{00000000-0005-0000-0000-0000C1410000}"/>
    <cellStyle name="Normal 7 6 2 2 4" xfId="17163" xr:uid="{00000000-0005-0000-0000-0000C2410000}"/>
    <cellStyle name="Normal 7 6 2 3" xfId="17164" xr:uid="{00000000-0005-0000-0000-0000C3410000}"/>
    <cellStyle name="Normal 7 6 2 3 2" xfId="17165" xr:uid="{00000000-0005-0000-0000-0000C4410000}"/>
    <cellStyle name="Normal 7 6 2 3 2 2" xfId="17166" xr:uid="{00000000-0005-0000-0000-0000C5410000}"/>
    <cellStyle name="Normal 7 6 2 3 2 2 2" xfId="17167" xr:uid="{00000000-0005-0000-0000-0000C6410000}"/>
    <cellStyle name="Normal 7 6 2 3 2 3" xfId="17168" xr:uid="{00000000-0005-0000-0000-0000C7410000}"/>
    <cellStyle name="Normal 7 6 2 3 3" xfId="17169" xr:uid="{00000000-0005-0000-0000-0000C8410000}"/>
    <cellStyle name="Normal 7 6 2 3 3 2" xfId="17170" xr:uid="{00000000-0005-0000-0000-0000C9410000}"/>
    <cellStyle name="Normal 7 6 2 3 4" xfId="17171" xr:uid="{00000000-0005-0000-0000-0000CA410000}"/>
    <cellStyle name="Normal 7 6 2 4" xfId="17172" xr:uid="{00000000-0005-0000-0000-0000CB410000}"/>
    <cellStyle name="Normal 7 6 2 4 2" xfId="17173" xr:uid="{00000000-0005-0000-0000-0000CC410000}"/>
    <cellStyle name="Normal 7 6 2 4 2 2" xfId="17174" xr:uid="{00000000-0005-0000-0000-0000CD410000}"/>
    <cellStyle name="Normal 7 6 2 4 3" xfId="17175" xr:uid="{00000000-0005-0000-0000-0000CE410000}"/>
    <cellStyle name="Normal 7 6 2 5" xfId="17176" xr:uid="{00000000-0005-0000-0000-0000CF410000}"/>
    <cellStyle name="Normal 7 6 2 5 2" xfId="17177" xr:uid="{00000000-0005-0000-0000-0000D0410000}"/>
    <cellStyle name="Normal 7 6 2 6" xfId="17178" xr:uid="{00000000-0005-0000-0000-0000D1410000}"/>
    <cellStyle name="Normal 7 6 3" xfId="17179" xr:uid="{00000000-0005-0000-0000-0000D2410000}"/>
    <cellStyle name="Normal 7 6 3 2" xfId="17180" xr:uid="{00000000-0005-0000-0000-0000D3410000}"/>
    <cellStyle name="Normal 7 6 3 2 2" xfId="17181" xr:uid="{00000000-0005-0000-0000-0000D4410000}"/>
    <cellStyle name="Normal 7 6 3 2 2 2" xfId="17182" xr:uid="{00000000-0005-0000-0000-0000D5410000}"/>
    <cellStyle name="Normal 7 6 3 2 3" xfId="17183" xr:uid="{00000000-0005-0000-0000-0000D6410000}"/>
    <cellStyle name="Normal 7 6 3 3" xfId="17184" xr:uid="{00000000-0005-0000-0000-0000D7410000}"/>
    <cellStyle name="Normal 7 6 3 3 2" xfId="17185" xr:uid="{00000000-0005-0000-0000-0000D8410000}"/>
    <cellStyle name="Normal 7 6 3 4" xfId="17186" xr:uid="{00000000-0005-0000-0000-0000D9410000}"/>
    <cellStyle name="Normal 7 6 4" xfId="17187" xr:uid="{00000000-0005-0000-0000-0000DA410000}"/>
    <cellStyle name="Normal 7 6 4 2" xfId="17188" xr:uid="{00000000-0005-0000-0000-0000DB410000}"/>
    <cellStyle name="Normal 7 6 4 2 2" xfId="17189" xr:uid="{00000000-0005-0000-0000-0000DC410000}"/>
    <cellStyle name="Normal 7 6 4 2 2 2" xfId="17190" xr:uid="{00000000-0005-0000-0000-0000DD410000}"/>
    <cellStyle name="Normal 7 6 4 2 3" xfId="17191" xr:uid="{00000000-0005-0000-0000-0000DE410000}"/>
    <cellStyle name="Normal 7 6 4 3" xfId="17192" xr:uid="{00000000-0005-0000-0000-0000DF410000}"/>
    <cellStyle name="Normal 7 6 4 3 2" xfId="17193" xr:uid="{00000000-0005-0000-0000-0000E0410000}"/>
    <cellStyle name="Normal 7 6 4 4" xfId="17194" xr:uid="{00000000-0005-0000-0000-0000E1410000}"/>
    <cellStyle name="Normal 7 6 5" xfId="17195" xr:uid="{00000000-0005-0000-0000-0000E2410000}"/>
    <cellStyle name="Normal 7 6 5 2" xfId="17196" xr:uid="{00000000-0005-0000-0000-0000E3410000}"/>
    <cellStyle name="Normal 7 6 5 2 2" xfId="17197" xr:uid="{00000000-0005-0000-0000-0000E4410000}"/>
    <cellStyle name="Normal 7 6 5 3" xfId="17198" xr:uid="{00000000-0005-0000-0000-0000E5410000}"/>
    <cellStyle name="Normal 7 6 6" xfId="17199" xr:uid="{00000000-0005-0000-0000-0000E6410000}"/>
    <cellStyle name="Normal 7 6 6 2" xfId="17200" xr:uid="{00000000-0005-0000-0000-0000E7410000}"/>
    <cellStyle name="Normal 7 7" xfId="7460" xr:uid="{00000000-0005-0000-0000-0000E8410000}"/>
    <cellStyle name="Normal 7 8" xfId="8101" xr:uid="{00000000-0005-0000-0000-0000E9410000}"/>
    <cellStyle name="Normal 7 8 2" xfId="17201" xr:uid="{00000000-0005-0000-0000-0000EA410000}"/>
    <cellStyle name="Normal 7 8 2 2" xfId="17202" xr:uid="{00000000-0005-0000-0000-0000EB410000}"/>
    <cellStyle name="Normal 7 8 2 2 2" xfId="17203" xr:uid="{00000000-0005-0000-0000-0000EC410000}"/>
    <cellStyle name="Normal 7 8 2 2 2 2" xfId="17204" xr:uid="{00000000-0005-0000-0000-0000ED410000}"/>
    <cellStyle name="Normal 7 8 2 2 3" xfId="17205" xr:uid="{00000000-0005-0000-0000-0000EE410000}"/>
    <cellStyle name="Normal 7 8 2 3" xfId="17206" xr:uid="{00000000-0005-0000-0000-0000EF410000}"/>
    <cellStyle name="Normal 7 8 2 3 2" xfId="17207" xr:uid="{00000000-0005-0000-0000-0000F0410000}"/>
    <cellStyle name="Normal 7 8 2 4" xfId="17208" xr:uid="{00000000-0005-0000-0000-0000F1410000}"/>
    <cellStyle name="Normal 7 8 3" xfId="17209" xr:uid="{00000000-0005-0000-0000-0000F2410000}"/>
    <cellStyle name="Normal 7 8 3 2" xfId="17210" xr:uid="{00000000-0005-0000-0000-0000F3410000}"/>
    <cellStyle name="Normal 7 8 3 2 2" xfId="17211" xr:uid="{00000000-0005-0000-0000-0000F4410000}"/>
    <cellStyle name="Normal 7 8 3 2 2 2" xfId="17212" xr:uid="{00000000-0005-0000-0000-0000F5410000}"/>
    <cellStyle name="Normal 7 8 3 2 3" xfId="17213" xr:uid="{00000000-0005-0000-0000-0000F6410000}"/>
    <cellStyle name="Normal 7 8 3 3" xfId="17214" xr:uid="{00000000-0005-0000-0000-0000F7410000}"/>
    <cellStyle name="Normal 7 8 3 3 2" xfId="17215" xr:uid="{00000000-0005-0000-0000-0000F8410000}"/>
    <cellStyle name="Normal 7 8 3 4" xfId="17216" xr:uid="{00000000-0005-0000-0000-0000F9410000}"/>
    <cellStyle name="Normal 7 8 4" xfId="17217" xr:uid="{00000000-0005-0000-0000-0000FA410000}"/>
    <cellStyle name="Normal 7 8 4 2" xfId="17218" xr:uid="{00000000-0005-0000-0000-0000FB410000}"/>
    <cellStyle name="Normal 7 8 4 2 2" xfId="17219" xr:uid="{00000000-0005-0000-0000-0000FC410000}"/>
    <cellStyle name="Normal 7 8 4 3" xfId="17220" xr:uid="{00000000-0005-0000-0000-0000FD410000}"/>
    <cellStyle name="Normal 7 8 5" xfId="17221" xr:uid="{00000000-0005-0000-0000-0000FE410000}"/>
    <cellStyle name="Normal 7 8 5 2" xfId="17222" xr:uid="{00000000-0005-0000-0000-0000FF410000}"/>
    <cellStyle name="Normal 7 9" xfId="17223" xr:uid="{00000000-0005-0000-0000-000000420000}"/>
    <cellStyle name="Normal 7 9 2" xfId="17224" xr:uid="{00000000-0005-0000-0000-000001420000}"/>
    <cellStyle name="Normal 7 9 2 2" xfId="17225" xr:uid="{00000000-0005-0000-0000-000002420000}"/>
    <cellStyle name="Normal 7 9 2 2 2" xfId="17226" xr:uid="{00000000-0005-0000-0000-000003420000}"/>
    <cellStyle name="Normal 7 9 2 2 2 2" xfId="17227" xr:uid="{00000000-0005-0000-0000-000004420000}"/>
    <cellStyle name="Normal 7 9 2 2 3" xfId="17228" xr:uid="{00000000-0005-0000-0000-000005420000}"/>
    <cellStyle name="Normal 7 9 2 3" xfId="17229" xr:uid="{00000000-0005-0000-0000-000006420000}"/>
    <cellStyle name="Normal 7 9 2 3 2" xfId="17230" xr:uid="{00000000-0005-0000-0000-000007420000}"/>
    <cellStyle name="Normal 7 9 3" xfId="17231" xr:uid="{00000000-0005-0000-0000-000008420000}"/>
    <cellStyle name="Normal 7 9 3 2" xfId="17232" xr:uid="{00000000-0005-0000-0000-000009420000}"/>
    <cellStyle name="Normal 7 9 3 2 2" xfId="17233" xr:uid="{00000000-0005-0000-0000-00000A420000}"/>
    <cellStyle name="Normal 7 9 4" xfId="17234" xr:uid="{00000000-0005-0000-0000-00000B420000}"/>
    <cellStyle name="Normal 7 9 4 2" xfId="17235" xr:uid="{00000000-0005-0000-0000-00000C420000}"/>
    <cellStyle name="Normal 7_BANK RECO" xfId="5347" xr:uid="{00000000-0005-0000-0000-00000D420000}"/>
    <cellStyle name="Normal 70" xfId="5348" xr:uid="{00000000-0005-0000-0000-00000E420000}"/>
    <cellStyle name="Normal 70 2" xfId="17236" xr:uid="{00000000-0005-0000-0000-00000F420000}"/>
    <cellStyle name="Normal 71" xfId="5349" xr:uid="{00000000-0005-0000-0000-000010420000}"/>
    <cellStyle name="Normal 71 2" xfId="17237" xr:uid="{00000000-0005-0000-0000-000011420000}"/>
    <cellStyle name="Normal 72" xfId="5350" xr:uid="{00000000-0005-0000-0000-000012420000}"/>
    <cellStyle name="Normal 72 2" xfId="17238" xr:uid="{00000000-0005-0000-0000-000013420000}"/>
    <cellStyle name="Normal 72 2 2" xfId="17239" xr:uid="{00000000-0005-0000-0000-000014420000}"/>
    <cellStyle name="Normal 72 2 2 2" xfId="17240" xr:uid="{00000000-0005-0000-0000-000015420000}"/>
    <cellStyle name="Normal 72 2 2 2 2" xfId="17241" xr:uid="{00000000-0005-0000-0000-000016420000}"/>
    <cellStyle name="Normal 72 2 2 2 2 2" xfId="17242" xr:uid="{00000000-0005-0000-0000-000017420000}"/>
    <cellStyle name="Normal 72 2 2 2 2 2 2" xfId="17243" xr:uid="{00000000-0005-0000-0000-000018420000}"/>
    <cellStyle name="Normal 72 2 2 2 2 3" xfId="17244" xr:uid="{00000000-0005-0000-0000-000019420000}"/>
    <cellStyle name="Normal 72 2 2 2 3" xfId="17245" xr:uid="{00000000-0005-0000-0000-00001A420000}"/>
    <cellStyle name="Normal 72 2 2 2 3 2" xfId="17246" xr:uid="{00000000-0005-0000-0000-00001B420000}"/>
    <cellStyle name="Normal 72 2 2 2 4" xfId="17247" xr:uid="{00000000-0005-0000-0000-00001C420000}"/>
    <cellStyle name="Normal 72 2 2 3" xfId="17248" xr:uid="{00000000-0005-0000-0000-00001D420000}"/>
    <cellStyle name="Normal 72 2 2 3 2" xfId="17249" xr:uid="{00000000-0005-0000-0000-00001E420000}"/>
    <cellStyle name="Normal 72 2 2 3 2 2" xfId="17250" xr:uid="{00000000-0005-0000-0000-00001F420000}"/>
    <cellStyle name="Normal 72 2 2 3 2 2 2" xfId="17251" xr:uid="{00000000-0005-0000-0000-000020420000}"/>
    <cellStyle name="Normal 72 2 2 3 2 3" xfId="17252" xr:uid="{00000000-0005-0000-0000-000021420000}"/>
    <cellStyle name="Normal 72 2 2 3 3" xfId="17253" xr:uid="{00000000-0005-0000-0000-000022420000}"/>
    <cellStyle name="Normal 72 2 2 3 3 2" xfId="17254" xr:uid="{00000000-0005-0000-0000-000023420000}"/>
    <cellStyle name="Normal 72 2 2 3 4" xfId="17255" xr:uid="{00000000-0005-0000-0000-000024420000}"/>
    <cellStyle name="Normal 72 2 2 4" xfId="17256" xr:uid="{00000000-0005-0000-0000-000025420000}"/>
    <cellStyle name="Normal 72 2 2 4 2" xfId="17257" xr:uid="{00000000-0005-0000-0000-000026420000}"/>
    <cellStyle name="Normal 72 2 2 4 2 2" xfId="17258" xr:uid="{00000000-0005-0000-0000-000027420000}"/>
    <cellStyle name="Normal 72 2 2 4 3" xfId="17259" xr:uid="{00000000-0005-0000-0000-000028420000}"/>
    <cellStyle name="Normal 72 2 2 5" xfId="17260" xr:uid="{00000000-0005-0000-0000-000029420000}"/>
    <cellStyle name="Normal 72 2 2 5 2" xfId="17261" xr:uid="{00000000-0005-0000-0000-00002A420000}"/>
    <cellStyle name="Normal 72 2 2 6" xfId="17262" xr:uid="{00000000-0005-0000-0000-00002B420000}"/>
    <cellStyle name="Normal 72 2 3" xfId="17263" xr:uid="{00000000-0005-0000-0000-00002C420000}"/>
    <cellStyle name="Normal 72 2 3 2" xfId="17264" xr:uid="{00000000-0005-0000-0000-00002D420000}"/>
    <cellStyle name="Normal 72 2 3 2 2" xfId="17265" xr:uid="{00000000-0005-0000-0000-00002E420000}"/>
    <cellStyle name="Normal 72 2 3 2 2 2" xfId="17266" xr:uid="{00000000-0005-0000-0000-00002F420000}"/>
    <cellStyle name="Normal 72 2 3 2 3" xfId="17267" xr:uid="{00000000-0005-0000-0000-000030420000}"/>
    <cellStyle name="Normal 72 2 3 3" xfId="17268" xr:uid="{00000000-0005-0000-0000-000031420000}"/>
    <cellStyle name="Normal 72 2 3 3 2" xfId="17269" xr:uid="{00000000-0005-0000-0000-000032420000}"/>
    <cellStyle name="Normal 72 2 3 4" xfId="17270" xr:uid="{00000000-0005-0000-0000-000033420000}"/>
    <cellStyle name="Normal 72 2 4" xfId="17271" xr:uid="{00000000-0005-0000-0000-000034420000}"/>
    <cellStyle name="Normal 72 2 4 2" xfId="17272" xr:uid="{00000000-0005-0000-0000-000035420000}"/>
    <cellStyle name="Normal 72 2 4 2 2" xfId="17273" xr:uid="{00000000-0005-0000-0000-000036420000}"/>
    <cellStyle name="Normal 72 2 4 2 2 2" xfId="17274" xr:uid="{00000000-0005-0000-0000-000037420000}"/>
    <cellStyle name="Normal 72 2 4 2 3" xfId="17275" xr:uid="{00000000-0005-0000-0000-000038420000}"/>
    <cellStyle name="Normal 72 2 4 3" xfId="17276" xr:uid="{00000000-0005-0000-0000-000039420000}"/>
    <cellStyle name="Normal 72 2 4 3 2" xfId="17277" xr:uid="{00000000-0005-0000-0000-00003A420000}"/>
    <cellStyle name="Normal 72 2 4 4" xfId="17278" xr:uid="{00000000-0005-0000-0000-00003B420000}"/>
    <cellStyle name="Normal 72 2 5" xfId="17279" xr:uid="{00000000-0005-0000-0000-00003C420000}"/>
    <cellStyle name="Normal 72 2 5 2" xfId="17280" xr:uid="{00000000-0005-0000-0000-00003D420000}"/>
    <cellStyle name="Normal 72 2 5 2 2" xfId="17281" xr:uid="{00000000-0005-0000-0000-00003E420000}"/>
    <cellStyle name="Normal 72 2 5 3" xfId="17282" xr:uid="{00000000-0005-0000-0000-00003F420000}"/>
    <cellStyle name="Normal 72 2 6" xfId="17283" xr:uid="{00000000-0005-0000-0000-000040420000}"/>
    <cellStyle name="Normal 72 2 6 2" xfId="17284" xr:uid="{00000000-0005-0000-0000-000041420000}"/>
    <cellStyle name="Normal 727" xfId="19455" xr:uid="{00000000-0005-0000-0000-000042420000}"/>
    <cellStyle name="Normal 729" xfId="19457" xr:uid="{00000000-0005-0000-0000-000043420000}"/>
    <cellStyle name="Normal 73" xfId="5351" xr:uid="{00000000-0005-0000-0000-000044420000}"/>
    <cellStyle name="Normal 73 2" xfId="17285" xr:uid="{00000000-0005-0000-0000-000045420000}"/>
    <cellStyle name="Normal 73 2 2" xfId="17286" xr:uid="{00000000-0005-0000-0000-000046420000}"/>
    <cellStyle name="Normal 73 3" xfId="17287" xr:uid="{00000000-0005-0000-0000-000047420000}"/>
    <cellStyle name="Normal 731" xfId="19503" xr:uid="{90B6AE54-7AB3-46D8-8585-26CB383C0248}"/>
    <cellStyle name="Normal 735" xfId="19498" xr:uid="{00000000-0005-0000-0000-000048420000}"/>
    <cellStyle name="Normal 739" xfId="19497" xr:uid="{00000000-0005-0000-0000-000049420000}"/>
    <cellStyle name="Normal 74" xfId="5352" xr:uid="{00000000-0005-0000-0000-00004A420000}"/>
    <cellStyle name="Normal 74 2" xfId="17288" xr:uid="{00000000-0005-0000-0000-00004B420000}"/>
    <cellStyle name="Normal 75" xfId="5353" xr:uid="{00000000-0005-0000-0000-00004C420000}"/>
    <cellStyle name="Normal 75 2" xfId="17289" xr:uid="{00000000-0005-0000-0000-00004D420000}"/>
    <cellStyle name="Normal 75 2 2" xfId="17290" xr:uid="{00000000-0005-0000-0000-00004E420000}"/>
    <cellStyle name="Normal 75 3" xfId="17291" xr:uid="{00000000-0005-0000-0000-00004F420000}"/>
    <cellStyle name="Normal 752" xfId="19505" xr:uid="{956E82D4-678F-44CA-96B2-402DA61B6225}"/>
    <cellStyle name="Normal 76" xfId="5354" xr:uid="{00000000-0005-0000-0000-000050420000}"/>
    <cellStyle name="Normal 76 2" xfId="17292" xr:uid="{00000000-0005-0000-0000-000051420000}"/>
    <cellStyle name="Normal 76 2 2" xfId="17293" xr:uid="{00000000-0005-0000-0000-000052420000}"/>
    <cellStyle name="Normal 76 2 2 2" xfId="17294" xr:uid="{00000000-0005-0000-0000-000053420000}"/>
    <cellStyle name="Normal 76 2 2 2 2" xfId="17295" xr:uid="{00000000-0005-0000-0000-000054420000}"/>
    <cellStyle name="Normal 76 2 2 2 2 2" xfId="17296" xr:uid="{00000000-0005-0000-0000-000055420000}"/>
    <cellStyle name="Normal 76 2 2 2 2 2 2" xfId="17297" xr:uid="{00000000-0005-0000-0000-000056420000}"/>
    <cellStyle name="Normal 76 2 2 2 2 3" xfId="17298" xr:uid="{00000000-0005-0000-0000-000057420000}"/>
    <cellStyle name="Normal 76 2 2 2 3" xfId="17299" xr:uid="{00000000-0005-0000-0000-000058420000}"/>
    <cellStyle name="Normal 76 2 2 2 3 2" xfId="17300" xr:uid="{00000000-0005-0000-0000-000059420000}"/>
    <cellStyle name="Normal 76 2 2 2 4" xfId="17301" xr:uid="{00000000-0005-0000-0000-00005A420000}"/>
    <cellStyle name="Normal 76 2 2 3" xfId="17302" xr:uid="{00000000-0005-0000-0000-00005B420000}"/>
    <cellStyle name="Normal 76 2 2 3 2" xfId="17303" xr:uid="{00000000-0005-0000-0000-00005C420000}"/>
    <cellStyle name="Normal 76 2 2 3 2 2" xfId="17304" xr:uid="{00000000-0005-0000-0000-00005D420000}"/>
    <cellStyle name="Normal 76 2 2 3 2 2 2" xfId="17305" xr:uid="{00000000-0005-0000-0000-00005E420000}"/>
    <cellStyle name="Normal 76 2 2 3 2 3" xfId="17306" xr:uid="{00000000-0005-0000-0000-00005F420000}"/>
    <cellStyle name="Normal 76 2 2 3 3" xfId="17307" xr:uid="{00000000-0005-0000-0000-000060420000}"/>
    <cellStyle name="Normal 76 2 2 3 3 2" xfId="17308" xr:uid="{00000000-0005-0000-0000-000061420000}"/>
    <cellStyle name="Normal 76 2 2 3 4" xfId="17309" xr:uid="{00000000-0005-0000-0000-000062420000}"/>
    <cellStyle name="Normal 76 2 2 4" xfId="17310" xr:uid="{00000000-0005-0000-0000-000063420000}"/>
    <cellStyle name="Normal 76 2 2 4 2" xfId="17311" xr:uid="{00000000-0005-0000-0000-000064420000}"/>
    <cellStyle name="Normal 76 2 2 4 2 2" xfId="17312" xr:uid="{00000000-0005-0000-0000-000065420000}"/>
    <cellStyle name="Normal 76 2 2 4 3" xfId="17313" xr:uid="{00000000-0005-0000-0000-000066420000}"/>
    <cellStyle name="Normal 76 2 2 5" xfId="17314" xr:uid="{00000000-0005-0000-0000-000067420000}"/>
    <cellStyle name="Normal 76 2 2 5 2" xfId="17315" xr:uid="{00000000-0005-0000-0000-000068420000}"/>
    <cellStyle name="Normal 76 2 2 6" xfId="17316" xr:uid="{00000000-0005-0000-0000-000069420000}"/>
    <cellStyle name="Normal 76 2 3" xfId="17317" xr:uid="{00000000-0005-0000-0000-00006A420000}"/>
    <cellStyle name="Normal 76 2 3 2" xfId="17318" xr:uid="{00000000-0005-0000-0000-00006B420000}"/>
    <cellStyle name="Normal 76 2 3 2 2" xfId="17319" xr:uid="{00000000-0005-0000-0000-00006C420000}"/>
    <cellStyle name="Normal 76 2 3 2 2 2" xfId="17320" xr:uid="{00000000-0005-0000-0000-00006D420000}"/>
    <cellStyle name="Normal 76 2 3 2 3" xfId="17321" xr:uid="{00000000-0005-0000-0000-00006E420000}"/>
    <cellStyle name="Normal 76 2 3 3" xfId="17322" xr:uid="{00000000-0005-0000-0000-00006F420000}"/>
    <cellStyle name="Normal 76 2 3 3 2" xfId="17323" xr:uid="{00000000-0005-0000-0000-000070420000}"/>
    <cellStyle name="Normal 76 2 3 4" xfId="17324" xr:uid="{00000000-0005-0000-0000-000071420000}"/>
    <cellStyle name="Normal 76 2 4" xfId="17325" xr:uid="{00000000-0005-0000-0000-000072420000}"/>
    <cellStyle name="Normal 76 2 4 2" xfId="17326" xr:uid="{00000000-0005-0000-0000-000073420000}"/>
    <cellStyle name="Normal 76 2 4 2 2" xfId="17327" xr:uid="{00000000-0005-0000-0000-000074420000}"/>
    <cellStyle name="Normal 76 2 4 2 2 2" xfId="17328" xr:uid="{00000000-0005-0000-0000-000075420000}"/>
    <cellStyle name="Normal 76 2 4 2 3" xfId="17329" xr:uid="{00000000-0005-0000-0000-000076420000}"/>
    <cellStyle name="Normal 76 2 4 3" xfId="17330" xr:uid="{00000000-0005-0000-0000-000077420000}"/>
    <cellStyle name="Normal 76 2 4 3 2" xfId="17331" xr:uid="{00000000-0005-0000-0000-000078420000}"/>
    <cellStyle name="Normal 76 2 4 4" xfId="17332" xr:uid="{00000000-0005-0000-0000-000079420000}"/>
    <cellStyle name="Normal 76 2 5" xfId="17333" xr:uid="{00000000-0005-0000-0000-00007A420000}"/>
    <cellStyle name="Normal 76 2 5 2" xfId="17334" xr:uid="{00000000-0005-0000-0000-00007B420000}"/>
    <cellStyle name="Normal 76 2 5 2 2" xfId="17335" xr:uid="{00000000-0005-0000-0000-00007C420000}"/>
    <cellStyle name="Normal 76 2 5 3" xfId="17336" xr:uid="{00000000-0005-0000-0000-00007D420000}"/>
    <cellStyle name="Normal 76 2 6" xfId="17337" xr:uid="{00000000-0005-0000-0000-00007E420000}"/>
    <cellStyle name="Normal 76 2 6 2" xfId="17338" xr:uid="{00000000-0005-0000-0000-00007F420000}"/>
    <cellStyle name="Normal 76 2 7" xfId="17339" xr:uid="{00000000-0005-0000-0000-000080420000}"/>
    <cellStyle name="Normal 76 3" xfId="17340" xr:uid="{00000000-0005-0000-0000-000081420000}"/>
    <cellStyle name="Normal 77" xfId="5355" xr:uid="{00000000-0005-0000-0000-000082420000}"/>
    <cellStyle name="Normal 77 2" xfId="17341" xr:uid="{00000000-0005-0000-0000-000083420000}"/>
    <cellStyle name="Normal 78" xfId="5356" xr:uid="{00000000-0005-0000-0000-000084420000}"/>
    <cellStyle name="Normal 78 2" xfId="17342" xr:uid="{00000000-0005-0000-0000-000085420000}"/>
    <cellStyle name="Normal 78 2 2" xfId="17343" xr:uid="{00000000-0005-0000-0000-000086420000}"/>
    <cellStyle name="Normal 78 3" xfId="17344" xr:uid="{00000000-0005-0000-0000-000087420000}"/>
    <cellStyle name="Normal 79" xfId="5357" xr:uid="{00000000-0005-0000-0000-000088420000}"/>
    <cellStyle name="Normal 79 2" xfId="17345" xr:uid="{00000000-0005-0000-0000-000089420000}"/>
    <cellStyle name="Normal 8" xfId="2434" xr:uid="{00000000-0005-0000-0000-00008A420000}"/>
    <cellStyle name="Normal 8 10" xfId="17346" xr:uid="{00000000-0005-0000-0000-00008B420000}"/>
    <cellStyle name="Normal 8 10 2" xfId="17347" xr:uid="{00000000-0005-0000-0000-00008C420000}"/>
    <cellStyle name="Normal 8 10 2 2" xfId="17348" xr:uid="{00000000-0005-0000-0000-00008D420000}"/>
    <cellStyle name="Normal 8 10 2 2 2" xfId="17349" xr:uid="{00000000-0005-0000-0000-00008E420000}"/>
    <cellStyle name="Normal 8 10 2 3" xfId="17350" xr:uid="{00000000-0005-0000-0000-00008F420000}"/>
    <cellStyle name="Normal 8 10 3" xfId="17351" xr:uid="{00000000-0005-0000-0000-000090420000}"/>
    <cellStyle name="Normal 8 10 3 2" xfId="17352" xr:uid="{00000000-0005-0000-0000-000091420000}"/>
    <cellStyle name="Normal 8 10 4" xfId="17353" xr:uid="{00000000-0005-0000-0000-000092420000}"/>
    <cellStyle name="Normal 8 11" xfId="17354" xr:uid="{00000000-0005-0000-0000-000093420000}"/>
    <cellStyle name="Normal 8 11 2" xfId="17355" xr:uid="{00000000-0005-0000-0000-000094420000}"/>
    <cellStyle name="Normal 8 11 2 2" xfId="17356" xr:uid="{00000000-0005-0000-0000-000095420000}"/>
    <cellStyle name="Normal 8 11 2 2 2" xfId="17357" xr:uid="{00000000-0005-0000-0000-000096420000}"/>
    <cellStyle name="Normal 8 11 2 3" xfId="17358" xr:uid="{00000000-0005-0000-0000-000097420000}"/>
    <cellStyle name="Normal 8 11 3" xfId="17359" xr:uid="{00000000-0005-0000-0000-000098420000}"/>
    <cellStyle name="Normal 8 11 3 2" xfId="17360" xr:uid="{00000000-0005-0000-0000-000099420000}"/>
    <cellStyle name="Normal 8 11 4" xfId="17361" xr:uid="{00000000-0005-0000-0000-00009A420000}"/>
    <cellStyle name="Normal 8 12" xfId="17362" xr:uid="{00000000-0005-0000-0000-00009B420000}"/>
    <cellStyle name="Normal 8 12 2" xfId="17363" xr:uid="{00000000-0005-0000-0000-00009C420000}"/>
    <cellStyle name="Normal 8 12 2 2" xfId="17364" xr:uid="{00000000-0005-0000-0000-00009D420000}"/>
    <cellStyle name="Normal 8 12 3" xfId="17365" xr:uid="{00000000-0005-0000-0000-00009E420000}"/>
    <cellStyle name="Normal 8 13" xfId="17366" xr:uid="{00000000-0005-0000-0000-00009F420000}"/>
    <cellStyle name="Normal 8 13 2" xfId="17367" xr:uid="{00000000-0005-0000-0000-0000A0420000}"/>
    <cellStyle name="Normal 8 2" xfId="5358" xr:uid="{00000000-0005-0000-0000-0000A1420000}"/>
    <cellStyle name="Normal 8 2 2" xfId="7461" xr:uid="{00000000-0005-0000-0000-0000A2420000}"/>
    <cellStyle name="Normal 8 2 2 2" xfId="7462" xr:uid="{00000000-0005-0000-0000-0000A3420000}"/>
    <cellStyle name="Normal 8 2 2 2 2" xfId="8102" xr:uid="{00000000-0005-0000-0000-0000A4420000}"/>
    <cellStyle name="Normal 8 2 2 2 2 2" xfId="8103" xr:uid="{00000000-0005-0000-0000-0000A5420000}"/>
    <cellStyle name="Normal 8 2 2 2 2 2 2" xfId="17368" xr:uid="{00000000-0005-0000-0000-0000A6420000}"/>
    <cellStyle name="Normal 8 2 2 2 2 2 2 2" xfId="17369" xr:uid="{00000000-0005-0000-0000-0000A7420000}"/>
    <cellStyle name="Normal 8 2 2 2 2 2 3" xfId="17370" xr:uid="{00000000-0005-0000-0000-0000A8420000}"/>
    <cellStyle name="Normal 8 2 2 2 2 3" xfId="17371" xr:uid="{00000000-0005-0000-0000-0000A9420000}"/>
    <cellStyle name="Normal 8 2 2 2 2 3 2" xfId="17372" xr:uid="{00000000-0005-0000-0000-0000AA420000}"/>
    <cellStyle name="Normal 8 2 2 2 2 4" xfId="17373" xr:uid="{00000000-0005-0000-0000-0000AB420000}"/>
    <cellStyle name="Normal 8 2 2 2 3" xfId="17374" xr:uid="{00000000-0005-0000-0000-0000AC420000}"/>
    <cellStyle name="Normal 8 2 2 2 3 2" xfId="17375" xr:uid="{00000000-0005-0000-0000-0000AD420000}"/>
    <cellStyle name="Normal 8 2 2 2 3 2 2" xfId="17376" xr:uid="{00000000-0005-0000-0000-0000AE420000}"/>
    <cellStyle name="Normal 8 2 2 2 3 2 2 2" xfId="17377" xr:uid="{00000000-0005-0000-0000-0000AF420000}"/>
    <cellStyle name="Normal 8 2 2 2 3 2 3" xfId="17378" xr:uid="{00000000-0005-0000-0000-0000B0420000}"/>
    <cellStyle name="Normal 8 2 2 2 3 3" xfId="17379" xr:uid="{00000000-0005-0000-0000-0000B1420000}"/>
    <cellStyle name="Normal 8 2 2 2 3 3 2" xfId="17380" xr:uid="{00000000-0005-0000-0000-0000B2420000}"/>
    <cellStyle name="Normal 8 2 2 2 3 4" xfId="17381" xr:uid="{00000000-0005-0000-0000-0000B3420000}"/>
    <cellStyle name="Normal 8 2 2 2 4" xfId="17382" xr:uid="{00000000-0005-0000-0000-0000B4420000}"/>
    <cellStyle name="Normal 8 2 2 2 4 2" xfId="17383" xr:uid="{00000000-0005-0000-0000-0000B5420000}"/>
    <cellStyle name="Normal 8 2 2 2 4 2 2" xfId="17384" xr:uid="{00000000-0005-0000-0000-0000B6420000}"/>
    <cellStyle name="Normal 8 2 2 2 4 3" xfId="17385" xr:uid="{00000000-0005-0000-0000-0000B7420000}"/>
    <cellStyle name="Normal 8 2 2 2 5" xfId="17386" xr:uid="{00000000-0005-0000-0000-0000B8420000}"/>
    <cellStyle name="Normal 8 2 2 2 5 2" xfId="17387" xr:uid="{00000000-0005-0000-0000-0000B9420000}"/>
    <cellStyle name="Normal 8 2 2 3" xfId="7463" xr:uid="{00000000-0005-0000-0000-0000BA420000}"/>
    <cellStyle name="Normal 8 2 2 3 2" xfId="17388" xr:uid="{00000000-0005-0000-0000-0000BB420000}"/>
    <cellStyle name="Normal 8 2 2 3 2 2" xfId="17389" xr:uid="{00000000-0005-0000-0000-0000BC420000}"/>
    <cellStyle name="Normal 8 2 2 3 2 2 2" xfId="17390" xr:uid="{00000000-0005-0000-0000-0000BD420000}"/>
    <cellStyle name="Normal 8 2 2 3 2 3" xfId="17391" xr:uid="{00000000-0005-0000-0000-0000BE420000}"/>
    <cellStyle name="Normal 8 2 2 3 3" xfId="17392" xr:uid="{00000000-0005-0000-0000-0000BF420000}"/>
    <cellStyle name="Normal 8 2 2 3 3 2" xfId="17393" xr:uid="{00000000-0005-0000-0000-0000C0420000}"/>
    <cellStyle name="Normal 8 2 2 4" xfId="7464" xr:uid="{00000000-0005-0000-0000-0000C1420000}"/>
    <cellStyle name="Normal 8 2 2 4 2" xfId="17394" xr:uid="{00000000-0005-0000-0000-0000C2420000}"/>
    <cellStyle name="Normal 8 2 2 4 2 2" xfId="17395" xr:uid="{00000000-0005-0000-0000-0000C3420000}"/>
    <cellStyle name="Normal 8 2 2 4 2 2 2" xfId="17396" xr:uid="{00000000-0005-0000-0000-0000C4420000}"/>
    <cellStyle name="Normal 8 2 2 4 2 3" xfId="17397" xr:uid="{00000000-0005-0000-0000-0000C5420000}"/>
    <cellStyle name="Normal 8 2 2 4 3" xfId="17398" xr:uid="{00000000-0005-0000-0000-0000C6420000}"/>
    <cellStyle name="Normal 8 2 2 4 3 2" xfId="17399" xr:uid="{00000000-0005-0000-0000-0000C7420000}"/>
    <cellStyle name="Normal 8 2 2 5" xfId="8104" xr:uid="{00000000-0005-0000-0000-0000C8420000}"/>
    <cellStyle name="Normal 8 2 2 5 2" xfId="17400" xr:uid="{00000000-0005-0000-0000-0000C9420000}"/>
    <cellStyle name="Normal 8 2 2 5 2 2" xfId="17401" xr:uid="{00000000-0005-0000-0000-0000CA420000}"/>
    <cellStyle name="Normal 8 2 2 5 3" xfId="17402" xr:uid="{00000000-0005-0000-0000-0000CB420000}"/>
    <cellStyle name="Normal 8 2 2 6" xfId="17403" xr:uid="{00000000-0005-0000-0000-0000CC420000}"/>
    <cellStyle name="Normal 8 2 2 6 2" xfId="17404" xr:uid="{00000000-0005-0000-0000-0000CD420000}"/>
    <cellStyle name="Normal 8 2 3" xfId="7465" xr:uid="{00000000-0005-0000-0000-0000CE420000}"/>
    <cellStyle name="Normal 8 2 3 2" xfId="17405" xr:uid="{00000000-0005-0000-0000-0000CF420000}"/>
    <cellStyle name="Normal 8 2 3 2 2" xfId="17406" xr:uid="{00000000-0005-0000-0000-0000D0420000}"/>
    <cellStyle name="Normal 8 2 3 2 2 2" xfId="17407" xr:uid="{00000000-0005-0000-0000-0000D1420000}"/>
    <cellStyle name="Normal 8 2 3 2 2 2 2" xfId="17408" xr:uid="{00000000-0005-0000-0000-0000D2420000}"/>
    <cellStyle name="Normal 8 2 3 2 2 2 2 2" xfId="17409" xr:uid="{00000000-0005-0000-0000-0000D3420000}"/>
    <cellStyle name="Normal 8 2 3 2 2 2 3" xfId="17410" xr:uid="{00000000-0005-0000-0000-0000D4420000}"/>
    <cellStyle name="Normal 8 2 3 2 2 3" xfId="17411" xr:uid="{00000000-0005-0000-0000-0000D5420000}"/>
    <cellStyle name="Normal 8 2 3 2 2 3 2" xfId="17412" xr:uid="{00000000-0005-0000-0000-0000D6420000}"/>
    <cellStyle name="Normal 8 2 3 2 2 4" xfId="17413" xr:uid="{00000000-0005-0000-0000-0000D7420000}"/>
    <cellStyle name="Normal 8 2 3 2 3" xfId="17414" xr:uid="{00000000-0005-0000-0000-0000D8420000}"/>
    <cellStyle name="Normal 8 2 3 2 3 2" xfId="17415" xr:uid="{00000000-0005-0000-0000-0000D9420000}"/>
    <cellStyle name="Normal 8 2 3 2 3 2 2" xfId="17416" xr:uid="{00000000-0005-0000-0000-0000DA420000}"/>
    <cellStyle name="Normal 8 2 3 2 3 2 2 2" xfId="17417" xr:uid="{00000000-0005-0000-0000-0000DB420000}"/>
    <cellStyle name="Normal 8 2 3 2 3 2 3" xfId="17418" xr:uid="{00000000-0005-0000-0000-0000DC420000}"/>
    <cellStyle name="Normal 8 2 3 2 3 3" xfId="17419" xr:uid="{00000000-0005-0000-0000-0000DD420000}"/>
    <cellStyle name="Normal 8 2 3 2 3 3 2" xfId="17420" xr:uid="{00000000-0005-0000-0000-0000DE420000}"/>
    <cellStyle name="Normal 8 2 3 2 3 4" xfId="17421" xr:uid="{00000000-0005-0000-0000-0000DF420000}"/>
    <cellStyle name="Normal 8 2 3 2 4" xfId="17422" xr:uid="{00000000-0005-0000-0000-0000E0420000}"/>
    <cellStyle name="Normal 8 2 3 2 4 2" xfId="17423" xr:uid="{00000000-0005-0000-0000-0000E1420000}"/>
    <cellStyle name="Normal 8 2 3 2 4 2 2" xfId="17424" xr:uid="{00000000-0005-0000-0000-0000E2420000}"/>
    <cellStyle name="Normal 8 2 3 2 4 3" xfId="17425" xr:uid="{00000000-0005-0000-0000-0000E3420000}"/>
    <cellStyle name="Normal 8 2 3 2 5" xfId="17426" xr:uid="{00000000-0005-0000-0000-0000E4420000}"/>
    <cellStyle name="Normal 8 2 3 2 5 2" xfId="17427" xr:uid="{00000000-0005-0000-0000-0000E5420000}"/>
    <cellStyle name="Normal 8 2 3 2 6" xfId="17428" xr:uid="{00000000-0005-0000-0000-0000E6420000}"/>
    <cellStyle name="Normal 8 2 3 3" xfId="17429" xr:uid="{00000000-0005-0000-0000-0000E7420000}"/>
    <cellStyle name="Normal 8 2 3 3 2" xfId="17430" xr:uid="{00000000-0005-0000-0000-0000E8420000}"/>
    <cellStyle name="Normal 8 2 3 3 2 2" xfId="17431" xr:uid="{00000000-0005-0000-0000-0000E9420000}"/>
    <cellStyle name="Normal 8 2 3 3 2 2 2" xfId="17432" xr:uid="{00000000-0005-0000-0000-0000EA420000}"/>
    <cellStyle name="Normal 8 2 3 3 2 3" xfId="17433" xr:uid="{00000000-0005-0000-0000-0000EB420000}"/>
    <cellStyle name="Normal 8 2 3 3 3" xfId="17434" xr:uid="{00000000-0005-0000-0000-0000EC420000}"/>
    <cellStyle name="Normal 8 2 3 3 3 2" xfId="17435" xr:uid="{00000000-0005-0000-0000-0000ED420000}"/>
    <cellStyle name="Normal 8 2 3 3 4" xfId="17436" xr:uid="{00000000-0005-0000-0000-0000EE420000}"/>
    <cellStyle name="Normal 8 2 3 4" xfId="17437" xr:uid="{00000000-0005-0000-0000-0000EF420000}"/>
    <cellStyle name="Normal 8 2 3 4 2" xfId="17438" xr:uid="{00000000-0005-0000-0000-0000F0420000}"/>
    <cellStyle name="Normal 8 2 3 4 2 2" xfId="17439" xr:uid="{00000000-0005-0000-0000-0000F1420000}"/>
    <cellStyle name="Normal 8 2 3 4 2 2 2" xfId="17440" xr:uid="{00000000-0005-0000-0000-0000F2420000}"/>
    <cellStyle name="Normal 8 2 3 4 2 3" xfId="17441" xr:uid="{00000000-0005-0000-0000-0000F3420000}"/>
    <cellStyle name="Normal 8 2 3 4 3" xfId="17442" xr:uid="{00000000-0005-0000-0000-0000F4420000}"/>
    <cellStyle name="Normal 8 2 3 4 3 2" xfId="17443" xr:uid="{00000000-0005-0000-0000-0000F5420000}"/>
    <cellStyle name="Normal 8 2 3 4 4" xfId="17444" xr:uid="{00000000-0005-0000-0000-0000F6420000}"/>
    <cellStyle name="Normal 8 2 3 5" xfId="17445" xr:uid="{00000000-0005-0000-0000-0000F7420000}"/>
    <cellStyle name="Normal 8 2 3 5 2" xfId="17446" xr:uid="{00000000-0005-0000-0000-0000F8420000}"/>
    <cellStyle name="Normal 8 2 3 5 2 2" xfId="17447" xr:uid="{00000000-0005-0000-0000-0000F9420000}"/>
    <cellStyle name="Normal 8 2 3 5 3" xfId="17448" xr:uid="{00000000-0005-0000-0000-0000FA420000}"/>
    <cellStyle name="Normal 8 2 3 6" xfId="17449" xr:uid="{00000000-0005-0000-0000-0000FB420000}"/>
    <cellStyle name="Normal 8 2 3 6 2" xfId="17450" xr:uid="{00000000-0005-0000-0000-0000FC420000}"/>
    <cellStyle name="Normal 8 2 4" xfId="7466" xr:uid="{00000000-0005-0000-0000-0000FD420000}"/>
    <cellStyle name="Normal 8 2 4 2" xfId="17451" xr:uid="{00000000-0005-0000-0000-0000FE420000}"/>
    <cellStyle name="Normal 8 2 4 2 2" xfId="17452" xr:uid="{00000000-0005-0000-0000-0000FF420000}"/>
    <cellStyle name="Normal 8 2 4 2 2 2" xfId="17453" xr:uid="{00000000-0005-0000-0000-000000430000}"/>
    <cellStyle name="Normal 8 2 4 2 2 2 2" xfId="17454" xr:uid="{00000000-0005-0000-0000-000001430000}"/>
    <cellStyle name="Normal 8 2 4 2 2 3" xfId="17455" xr:uid="{00000000-0005-0000-0000-000002430000}"/>
    <cellStyle name="Normal 8 2 4 2 3" xfId="17456" xr:uid="{00000000-0005-0000-0000-000003430000}"/>
    <cellStyle name="Normal 8 2 4 2 3 2" xfId="17457" xr:uid="{00000000-0005-0000-0000-000004430000}"/>
    <cellStyle name="Normal 8 2 4 2 4" xfId="17458" xr:uid="{00000000-0005-0000-0000-000005430000}"/>
    <cellStyle name="Normal 8 2 4 3" xfId="17459" xr:uid="{00000000-0005-0000-0000-000006430000}"/>
    <cellStyle name="Normal 8 2 4 3 2" xfId="17460" xr:uid="{00000000-0005-0000-0000-000007430000}"/>
    <cellStyle name="Normal 8 2 4 3 2 2" xfId="17461" xr:uid="{00000000-0005-0000-0000-000008430000}"/>
    <cellStyle name="Normal 8 2 4 3 2 2 2" xfId="17462" xr:uid="{00000000-0005-0000-0000-000009430000}"/>
    <cellStyle name="Normal 8 2 4 3 2 3" xfId="17463" xr:uid="{00000000-0005-0000-0000-00000A430000}"/>
    <cellStyle name="Normal 8 2 4 3 3" xfId="17464" xr:uid="{00000000-0005-0000-0000-00000B430000}"/>
    <cellStyle name="Normal 8 2 4 3 3 2" xfId="17465" xr:uid="{00000000-0005-0000-0000-00000C430000}"/>
    <cellStyle name="Normal 8 2 4 3 4" xfId="17466" xr:uid="{00000000-0005-0000-0000-00000D430000}"/>
    <cellStyle name="Normal 8 2 4 4" xfId="17467" xr:uid="{00000000-0005-0000-0000-00000E430000}"/>
    <cellStyle name="Normal 8 2 4 4 2" xfId="17468" xr:uid="{00000000-0005-0000-0000-00000F430000}"/>
    <cellStyle name="Normal 8 2 4 4 2 2" xfId="17469" xr:uid="{00000000-0005-0000-0000-000010430000}"/>
    <cellStyle name="Normal 8 2 4 4 3" xfId="17470" xr:uid="{00000000-0005-0000-0000-000011430000}"/>
    <cellStyle name="Normal 8 2 4 5" xfId="17471" xr:uid="{00000000-0005-0000-0000-000012430000}"/>
    <cellStyle name="Normal 8 2 4 5 2" xfId="17472" xr:uid="{00000000-0005-0000-0000-000013430000}"/>
    <cellStyle name="Normal 8 2 5" xfId="8105" xr:uid="{00000000-0005-0000-0000-000014430000}"/>
    <cellStyle name="Normal 8 2 5 2" xfId="17473" xr:uid="{00000000-0005-0000-0000-000015430000}"/>
    <cellStyle name="Normal 8 2 5 2 2" xfId="17474" xr:uid="{00000000-0005-0000-0000-000016430000}"/>
    <cellStyle name="Normal 8 2 5 2 2 2" xfId="17475" xr:uid="{00000000-0005-0000-0000-000017430000}"/>
    <cellStyle name="Normal 8 2 5 2 3" xfId="17476" xr:uid="{00000000-0005-0000-0000-000018430000}"/>
    <cellStyle name="Normal 8 2 5 3" xfId="17477" xr:uid="{00000000-0005-0000-0000-000019430000}"/>
    <cellStyle name="Normal 8 2 5 3 2" xfId="17478" xr:uid="{00000000-0005-0000-0000-00001A430000}"/>
    <cellStyle name="Normal 8 2 5 4" xfId="17479" xr:uid="{00000000-0005-0000-0000-00001B430000}"/>
    <cellStyle name="Normal 8 2 6" xfId="17480" xr:uid="{00000000-0005-0000-0000-00001C430000}"/>
    <cellStyle name="Normal 8 2 6 2" xfId="17481" xr:uid="{00000000-0005-0000-0000-00001D430000}"/>
    <cellStyle name="Normal 8 2 6 2 2" xfId="17482" xr:uid="{00000000-0005-0000-0000-00001E430000}"/>
    <cellStyle name="Normal 8 2 6 2 2 2" xfId="17483" xr:uid="{00000000-0005-0000-0000-00001F430000}"/>
    <cellStyle name="Normal 8 2 6 2 3" xfId="17484" xr:uid="{00000000-0005-0000-0000-000020430000}"/>
    <cellStyle name="Normal 8 2 6 3" xfId="17485" xr:uid="{00000000-0005-0000-0000-000021430000}"/>
    <cellStyle name="Normal 8 2 6 3 2" xfId="17486" xr:uid="{00000000-0005-0000-0000-000022430000}"/>
    <cellStyle name="Normal 8 2 6 4" xfId="17487" xr:uid="{00000000-0005-0000-0000-000023430000}"/>
    <cellStyle name="Normal 8 2 7" xfId="17488" xr:uid="{00000000-0005-0000-0000-000024430000}"/>
    <cellStyle name="Normal 8 2 7 2" xfId="17489" xr:uid="{00000000-0005-0000-0000-000025430000}"/>
    <cellStyle name="Normal 8 2 7 2 2" xfId="17490" xr:uid="{00000000-0005-0000-0000-000026430000}"/>
    <cellStyle name="Normal 8 2 7 3" xfId="17491" xr:uid="{00000000-0005-0000-0000-000027430000}"/>
    <cellStyle name="Normal 8 2 8" xfId="17492" xr:uid="{00000000-0005-0000-0000-000028430000}"/>
    <cellStyle name="Normal 8 2 8 2" xfId="17493" xr:uid="{00000000-0005-0000-0000-000029430000}"/>
    <cellStyle name="Normal 8 3" xfId="5359" xr:uid="{00000000-0005-0000-0000-00002A430000}"/>
    <cellStyle name="Normal 8 3 2" xfId="17494" xr:uid="{00000000-0005-0000-0000-00002B430000}"/>
    <cellStyle name="Normal 8 3 2 2" xfId="17495" xr:uid="{00000000-0005-0000-0000-00002C430000}"/>
    <cellStyle name="Normal 8 3 2 2 2" xfId="17496" xr:uid="{00000000-0005-0000-0000-00002D430000}"/>
    <cellStyle name="Normal 8 3 2 2 2 2" xfId="17497" xr:uid="{00000000-0005-0000-0000-00002E430000}"/>
    <cellStyle name="Normal 8 3 2 2 2 2 2" xfId="17498" xr:uid="{00000000-0005-0000-0000-00002F430000}"/>
    <cellStyle name="Normal 8 3 2 2 2 2 2 2" xfId="17499" xr:uid="{00000000-0005-0000-0000-000030430000}"/>
    <cellStyle name="Normal 8 3 2 2 2 2 3" xfId="17500" xr:uid="{00000000-0005-0000-0000-000031430000}"/>
    <cellStyle name="Normal 8 3 2 2 2 3" xfId="17501" xr:uid="{00000000-0005-0000-0000-000032430000}"/>
    <cellStyle name="Normal 8 3 2 2 2 3 2" xfId="17502" xr:uid="{00000000-0005-0000-0000-000033430000}"/>
    <cellStyle name="Normal 8 3 2 2 2 4" xfId="17503" xr:uid="{00000000-0005-0000-0000-000034430000}"/>
    <cellStyle name="Normal 8 3 2 2 3" xfId="17504" xr:uid="{00000000-0005-0000-0000-000035430000}"/>
    <cellStyle name="Normal 8 3 2 2 3 2" xfId="17505" xr:uid="{00000000-0005-0000-0000-000036430000}"/>
    <cellStyle name="Normal 8 3 2 2 3 2 2" xfId="17506" xr:uid="{00000000-0005-0000-0000-000037430000}"/>
    <cellStyle name="Normal 8 3 2 2 3 2 2 2" xfId="17507" xr:uid="{00000000-0005-0000-0000-000038430000}"/>
    <cellStyle name="Normal 8 3 2 2 3 2 3" xfId="17508" xr:uid="{00000000-0005-0000-0000-000039430000}"/>
    <cellStyle name="Normal 8 3 2 2 3 3" xfId="17509" xr:uid="{00000000-0005-0000-0000-00003A430000}"/>
    <cellStyle name="Normal 8 3 2 2 3 3 2" xfId="17510" xr:uid="{00000000-0005-0000-0000-00003B430000}"/>
    <cellStyle name="Normal 8 3 2 2 3 4" xfId="17511" xr:uid="{00000000-0005-0000-0000-00003C430000}"/>
    <cellStyle name="Normal 8 3 2 2 4" xfId="17512" xr:uid="{00000000-0005-0000-0000-00003D430000}"/>
    <cellStyle name="Normal 8 3 2 2 4 2" xfId="17513" xr:uid="{00000000-0005-0000-0000-00003E430000}"/>
    <cellStyle name="Normal 8 3 2 2 4 2 2" xfId="17514" xr:uid="{00000000-0005-0000-0000-00003F430000}"/>
    <cellStyle name="Normal 8 3 2 2 4 3" xfId="17515" xr:uid="{00000000-0005-0000-0000-000040430000}"/>
    <cellStyle name="Normal 8 3 2 2 5" xfId="17516" xr:uid="{00000000-0005-0000-0000-000041430000}"/>
    <cellStyle name="Normal 8 3 2 2 5 2" xfId="17517" xr:uid="{00000000-0005-0000-0000-000042430000}"/>
    <cellStyle name="Normal 8 3 2 2 6" xfId="17518" xr:uid="{00000000-0005-0000-0000-000043430000}"/>
    <cellStyle name="Normal 8 3 2 3" xfId="17519" xr:uid="{00000000-0005-0000-0000-000044430000}"/>
    <cellStyle name="Normal 8 3 2 3 2" xfId="17520" xr:uid="{00000000-0005-0000-0000-000045430000}"/>
    <cellStyle name="Normal 8 3 2 3 2 2" xfId="17521" xr:uid="{00000000-0005-0000-0000-000046430000}"/>
    <cellStyle name="Normal 8 3 2 3 2 2 2" xfId="17522" xr:uid="{00000000-0005-0000-0000-000047430000}"/>
    <cellStyle name="Normal 8 3 2 3 2 3" xfId="17523" xr:uid="{00000000-0005-0000-0000-000048430000}"/>
    <cellStyle name="Normal 8 3 2 3 3" xfId="17524" xr:uid="{00000000-0005-0000-0000-000049430000}"/>
    <cellStyle name="Normal 8 3 2 3 3 2" xfId="17525" xr:uid="{00000000-0005-0000-0000-00004A430000}"/>
    <cellStyle name="Normal 8 3 2 3 4" xfId="17526" xr:uid="{00000000-0005-0000-0000-00004B430000}"/>
    <cellStyle name="Normal 8 3 2 4" xfId="17527" xr:uid="{00000000-0005-0000-0000-00004C430000}"/>
    <cellStyle name="Normal 8 3 2 4 2" xfId="17528" xr:uid="{00000000-0005-0000-0000-00004D430000}"/>
    <cellStyle name="Normal 8 3 2 4 2 2" xfId="17529" xr:uid="{00000000-0005-0000-0000-00004E430000}"/>
    <cellStyle name="Normal 8 3 2 4 2 2 2" xfId="17530" xr:uid="{00000000-0005-0000-0000-00004F430000}"/>
    <cellStyle name="Normal 8 3 2 4 2 3" xfId="17531" xr:uid="{00000000-0005-0000-0000-000050430000}"/>
    <cellStyle name="Normal 8 3 2 4 3" xfId="17532" xr:uid="{00000000-0005-0000-0000-000051430000}"/>
    <cellStyle name="Normal 8 3 2 4 3 2" xfId="17533" xr:uid="{00000000-0005-0000-0000-000052430000}"/>
    <cellStyle name="Normal 8 3 2 4 4" xfId="17534" xr:uid="{00000000-0005-0000-0000-000053430000}"/>
    <cellStyle name="Normal 8 3 2 5" xfId="17535" xr:uid="{00000000-0005-0000-0000-000054430000}"/>
    <cellStyle name="Normal 8 3 2 5 2" xfId="17536" xr:uid="{00000000-0005-0000-0000-000055430000}"/>
    <cellStyle name="Normal 8 3 2 5 2 2" xfId="17537" xr:uid="{00000000-0005-0000-0000-000056430000}"/>
    <cellStyle name="Normal 8 3 2 5 3" xfId="17538" xr:uid="{00000000-0005-0000-0000-000057430000}"/>
    <cellStyle name="Normal 8 3 2 6" xfId="17539" xr:uid="{00000000-0005-0000-0000-000058430000}"/>
    <cellStyle name="Normal 8 3 2 6 2" xfId="17540" xr:uid="{00000000-0005-0000-0000-000059430000}"/>
    <cellStyle name="Normal 8 3 3" xfId="17541" xr:uid="{00000000-0005-0000-0000-00005A430000}"/>
    <cellStyle name="Normal 8 3 3 2" xfId="17542" xr:uid="{00000000-0005-0000-0000-00005B430000}"/>
    <cellStyle name="Normal 8 3 3 2 2" xfId="17543" xr:uid="{00000000-0005-0000-0000-00005C430000}"/>
    <cellStyle name="Normal 8 3 3 2 2 2" xfId="17544" xr:uid="{00000000-0005-0000-0000-00005D430000}"/>
    <cellStyle name="Normal 8 3 3 2 2 2 2" xfId="17545" xr:uid="{00000000-0005-0000-0000-00005E430000}"/>
    <cellStyle name="Normal 8 3 3 2 2 3" xfId="17546" xr:uid="{00000000-0005-0000-0000-00005F430000}"/>
    <cellStyle name="Normal 8 3 3 2 3" xfId="17547" xr:uid="{00000000-0005-0000-0000-000060430000}"/>
    <cellStyle name="Normal 8 3 3 2 3 2" xfId="17548" xr:uid="{00000000-0005-0000-0000-000061430000}"/>
    <cellStyle name="Normal 8 3 3 2 4" xfId="17549" xr:uid="{00000000-0005-0000-0000-000062430000}"/>
    <cellStyle name="Normal 8 3 3 3" xfId="17550" xr:uid="{00000000-0005-0000-0000-000063430000}"/>
    <cellStyle name="Normal 8 3 3 3 2" xfId="17551" xr:uid="{00000000-0005-0000-0000-000064430000}"/>
    <cellStyle name="Normal 8 3 3 3 2 2" xfId="17552" xr:uid="{00000000-0005-0000-0000-000065430000}"/>
    <cellStyle name="Normal 8 3 3 3 2 2 2" xfId="17553" xr:uid="{00000000-0005-0000-0000-000066430000}"/>
    <cellStyle name="Normal 8 3 3 3 2 3" xfId="17554" xr:uid="{00000000-0005-0000-0000-000067430000}"/>
    <cellStyle name="Normal 8 3 3 3 3" xfId="17555" xr:uid="{00000000-0005-0000-0000-000068430000}"/>
    <cellStyle name="Normal 8 3 3 3 3 2" xfId="17556" xr:uid="{00000000-0005-0000-0000-000069430000}"/>
    <cellStyle name="Normal 8 3 3 3 4" xfId="17557" xr:uid="{00000000-0005-0000-0000-00006A430000}"/>
    <cellStyle name="Normal 8 3 3 4" xfId="17558" xr:uid="{00000000-0005-0000-0000-00006B430000}"/>
    <cellStyle name="Normal 8 3 3 4 2" xfId="17559" xr:uid="{00000000-0005-0000-0000-00006C430000}"/>
    <cellStyle name="Normal 8 3 3 4 2 2" xfId="17560" xr:uid="{00000000-0005-0000-0000-00006D430000}"/>
    <cellStyle name="Normal 8 3 3 4 3" xfId="17561" xr:uid="{00000000-0005-0000-0000-00006E430000}"/>
    <cellStyle name="Normal 8 3 3 5" xfId="17562" xr:uid="{00000000-0005-0000-0000-00006F430000}"/>
    <cellStyle name="Normal 8 3 3 5 2" xfId="17563" xr:uid="{00000000-0005-0000-0000-000070430000}"/>
    <cellStyle name="Normal 8 3 4" xfId="17564" xr:uid="{00000000-0005-0000-0000-000071430000}"/>
    <cellStyle name="Normal 8 3 4 2" xfId="17565" xr:uid="{00000000-0005-0000-0000-000072430000}"/>
    <cellStyle name="Normal 8 3 4 2 2" xfId="17566" xr:uid="{00000000-0005-0000-0000-000073430000}"/>
    <cellStyle name="Normal 8 3 4 2 2 2" xfId="17567" xr:uid="{00000000-0005-0000-0000-000074430000}"/>
    <cellStyle name="Normal 8 3 4 2 3" xfId="17568" xr:uid="{00000000-0005-0000-0000-000075430000}"/>
    <cellStyle name="Normal 8 3 4 3" xfId="17569" xr:uid="{00000000-0005-0000-0000-000076430000}"/>
    <cellStyle name="Normal 8 3 4 3 2" xfId="17570" xr:uid="{00000000-0005-0000-0000-000077430000}"/>
    <cellStyle name="Normal 8 3 4 4" xfId="17571" xr:uid="{00000000-0005-0000-0000-000078430000}"/>
    <cellStyle name="Normal 8 3 5" xfId="17572" xr:uid="{00000000-0005-0000-0000-000079430000}"/>
    <cellStyle name="Normal 8 3 5 2" xfId="17573" xr:uid="{00000000-0005-0000-0000-00007A430000}"/>
    <cellStyle name="Normal 8 3 5 2 2" xfId="17574" xr:uid="{00000000-0005-0000-0000-00007B430000}"/>
    <cellStyle name="Normal 8 3 5 2 2 2" xfId="17575" xr:uid="{00000000-0005-0000-0000-00007C430000}"/>
    <cellStyle name="Normal 8 3 5 2 3" xfId="17576" xr:uid="{00000000-0005-0000-0000-00007D430000}"/>
    <cellStyle name="Normal 8 3 5 3" xfId="17577" xr:uid="{00000000-0005-0000-0000-00007E430000}"/>
    <cellStyle name="Normal 8 3 5 3 2" xfId="17578" xr:uid="{00000000-0005-0000-0000-00007F430000}"/>
    <cellStyle name="Normal 8 3 5 4" xfId="17579" xr:uid="{00000000-0005-0000-0000-000080430000}"/>
    <cellStyle name="Normal 8 3 6" xfId="17580" xr:uid="{00000000-0005-0000-0000-000081430000}"/>
    <cellStyle name="Normal 8 3 6 2" xfId="17581" xr:uid="{00000000-0005-0000-0000-000082430000}"/>
    <cellStyle name="Normal 8 3 6 2 2" xfId="17582" xr:uid="{00000000-0005-0000-0000-000083430000}"/>
    <cellStyle name="Normal 8 3 6 3" xfId="17583" xr:uid="{00000000-0005-0000-0000-000084430000}"/>
    <cellStyle name="Normal 8 3 7" xfId="17584" xr:uid="{00000000-0005-0000-0000-000085430000}"/>
    <cellStyle name="Normal 8 3 7 2" xfId="17585" xr:uid="{00000000-0005-0000-0000-000086430000}"/>
    <cellStyle name="Normal 8 4" xfId="7467" xr:uid="{00000000-0005-0000-0000-000087430000}"/>
    <cellStyle name="Normal 8 4 2" xfId="17586" xr:uid="{00000000-0005-0000-0000-000088430000}"/>
    <cellStyle name="Normal 8 4 2 2" xfId="17587" xr:uid="{00000000-0005-0000-0000-000089430000}"/>
    <cellStyle name="Normal 8 4 2 2 2" xfId="17588" xr:uid="{00000000-0005-0000-0000-00008A430000}"/>
    <cellStyle name="Normal 8 4 2 2 2 2" xfId="17589" xr:uid="{00000000-0005-0000-0000-00008B430000}"/>
    <cellStyle name="Normal 8 4 2 2 2 2 2" xfId="17590" xr:uid="{00000000-0005-0000-0000-00008C430000}"/>
    <cellStyle name="Normal 8 4 2 2 2 2 2 2" xfId="17591" xr:uid="{00000000-0005-0000-0000-00008D430000}"/>
    <cellStyle name="Normal 8 4 2 2 2 2 3" xfId="17592" xr:uid="{00000000-0005-0000-0000-00008E430000}"/>
    <cellStyle name="Normal 8 4 2 2 2 3" xfId="17593" xr:uid="{00000000-0005-0000-0000-00008F430000}"/>
    <cellStyle name="Normal 8 4 2 2 2 3 2" xfId="17594" xr:uid="{00000000-0005-0000-0000-000090430000}"/>
    <cellStyle name="Normal 8 4 2 2 2 4" xfId="17595" xr:uid="{00000000-0005-0000-0000-000091430000}"/>
    <cellStyle name="Normal 8 4 2 2 3" xfId="17596" xr:uid="{00000000-0005-0000-0000-000092430000}"/>
    <cellStyle name="Normal 8 4 2 2 3 2" xfId="17597" xr:uid="{00000000-0005-0000-0000-000093430000}"/>
    <cellStyle name="Normal 8 4 2 2 3 2 2" xfId="17598" xr:uid="{00000000-0005-0000-0000-000094430000}"/>
    <cellStyle name="Normal 8 4 2 2 3 2 2 2" xfId="17599" xr:uid="{00000000-0005-0000-0000-000095430000}"/>
    <cellStyle name="Normal 8 4 2 2 3 2 3" xfId="17600" xr:uid="{00000000-0005-0000-0000-000096430000}"/>
    <cellStyle name="Normal 8 4 2 2 3 3" xfId="17601" xr:uid="{00000000-0005-0000-0000-000097430000}"/>
    <cellStyle name="Normal 8 4 2 2 3 3 2" xfId="17602" xr:uid="{00000000-0005-0000-0000-000098430000}"/>
    <cellStyle name="Normal 8 4 2 2 3 4" xfId="17603" xr:uid="{00000000-0005-0000-0000-000099430000}"/>
    <cellStyle name="Normal 8 4 2 2 4" xfId="17604" xr:uid="{00000000-0005-0000-0000-00009A430000}"/>
    <cellStyle name="Normal 8 4 2 2 4 2" xfId="17605" xr:uid="{00000000-0005-0000-0000-00009B430000}"/>
    <cellStyle name="Normal 8 4 2 2 4 2 2" xfId="17606" xr:uid="{00000000-0005-0000-0000-00009C430000}"/>
    <cellStyle name="Normal 8 4 2 2 4 3" xfId="17607" xr:uid="{00000000-0005-0000-0000-00009D430000}"/>
    <cellStyle name="Normal 8 4 2 2 5" xfId="17608" xr:uid="{00000000-0005-0000-0000-00009E430000}"/>
    <cellStyle name="Normal 8 4 2 2 5 2" xfId="17609" xr:uid="{00000000-0005-0000-0000-00009F430000}"/>
    <cellStyle name="Normal 8 4 2 2 6" xfId="17610" xr:uid="{00000000-0005-0000-0000-0000A0430000}"/>
    <cellStyle name="Normal 8 4 2 3" xfId="17611" xr:uid="{00000000-0005-0000-0000-0000A1430000}"/>
    <cellStyle name="Normal 8 4 2 3 2" xfId="17612" xr:uid="{00000000-0005-0000-0000-0000A2430000}"/>
    <cellStyle name="Normal 8 4 2 3 2 2" xfId="17613" xr:uid="{00000000-0005-0000-0000-0000A3430000}"/>
    <cellStyle name="Normal 8 4 2 3 2 2 2" xfId="17614" xr:uid="{00000000-0005-0000-0000-0000A4430000}"/>
    <cellStyle name="Normal 8 4 2 3 2 3" xfId="17615" xr:uid="{00000000-0005-0000-0000-0000A5430000}"/>
    <cellStyle name="Normal 8 4 2 3 3" xfId="17616" xr:uid="{00000000-0005-0000-0000-0000A6430000}"/>
    <cellStyle name="Normal 8 4 2 3 3 2" xfId="17617" xr:uid="{00000000-0005-0000-0000-0000A7430000}"/>
    <cellStyle name="Normal 8 4 2 3 4" xfId="17618" xr:uid="{00000000-0005-0000-0000-0000A8430000}"/>
    <cellStyle name="Normal 8 4 2 4" xfId="17619" xr:uid="{00000000-0005-0000-0000-0000A9430000}"/>
    <cellStyle name="Normal 8 4 2 4 2" xfId="17620" xr:uid="{00000000-0005-0000-0000-0000AA430000}"/>
    <cellStyle name="Normal 8 4 2 4 2 2" xfId="17621" xr:uid="{00000000-0005-0000-0000-0000AB430000}"/>
    <cellStyle name="Normal 8 4 2 4 2 2 2" xfId="17622" xr:uid="{00000000-0005-0000-0000-0000AC430000}"/>
    <cellStyle name="Normal 8 4 2 4 2 3" xfId="17623" xr:uid="{00000000-0005-0000-0000-0000AD430000}"/>
    <cellStyle name="Normal 8 4 2 4 3" xfId="17624" xr:uid="{00000000-0005-0000-0000-0000AE430000}"/>
    <cellStyle name="Normal 8 4 2 4 3 2" xfId="17625" xr:uid="{00000000-0005-0000-0000-0000AF430000}"/>
    <cellStyle name="Normal 8 4 2 4 4" xfId="17626" xr:uid="{00000000-0005-0000-0000-0000B0430000}"/>
    <cellStyle name="Normal 8 4 2 5" xfId="17627" xr:uid="{00000000-0005-0000-0000-0000B1430000}"/>
    <cellStyle name="Normal 8 4 2 5 2" xfId="17628" xr:uid="{00000000-0005-0000-0000-0000B2430000}"/>
    <cellStyle name="Normal 8 4 2 5 2 2" xfId="17629" xr:uid="{00000000-0005-0000-0000-0000B3430000}"/>
    <cellStyle name="Normal 8 4 2 5 3" xfId="17630" xr:uid="{00000000-0005-0000-0000-0000B4430000}"/>
    <cellStyle name="Normal 8 4 2 6" xfId="17631" xr:uid="{00000000-0005-0000-0000-0000B5430000}"/>
    <cellStyle name="Normal 8 4 2 6 2" xfId="17632" xr:uid="{00000000-0005-0000-0000-0000B6430000}"/>
    <cellStyle name="Normal 8 4 2 7" xfId="17633" xr:uid="{00000000-0005-0000-0000-0000B7430000}"/>
    <cellStyle name="Normal 8 4 3" xfId="17634" xr:uid="{00000000-0005-0000-0000-0000B8430000}"/>
    <cellStyle name="Normal 8 4 3 2" xfId="17635" xr:uid="{00000000-0005-0000-0000-0000B9430000}"/>
    <cellStyle name="Normal 8 4 3 2 2" xfId="17636" xr:uid="{00000000-0005-0000-0000-0000BA430000}"/>
    <cellStyle name="Normal 8 4 3 2 2 2" xfId="17637" xr:uid="{00000000-0005-0000-0000-0000BB430000}"/>
    <cellStyle name="Normal 8 4 3 2 2 2 2" xfId="17638" xr:uid="{00000000-0005-0000-0000-0000BC430000}"/>
    <cellStyle name="Normal 8 4 3 2 2 3" xfId="17639" xr:uid="{00000000-0005-0000-0000-0000BD430000}"/>
    <cellStyle name="Normal 8 4 3 2 3" xfId="17640" xr:uid="{00000000-0005-0000-0000-0000BE430000}"/>
    <cellStyle name="Normal 8 4 3 2 3 2" xfId="17641" xr:uid="{00000000-0005-0000-0000-0000BF430000}"/>
    <cellStyle name="Normal 8 4 3 2 4" xfId="17642" xr:uid="{00000000-0005-0000-0000-0000C0430000}"/>
    <cellStyle name="Normal 8 4 3 3" xfId="17643" xr:uid="{00000000-0005-0000-0000-0000C1430000}"/>
    <cellStyle name="Normal 8 4 3 3 2" xfId="17644" xr:uid="{00000000-0005-0000-0000-0000C2430000}"/>
    <cellStyle name="Normal 8 4 3 3 2 2" xfId="17645" xr:uid="{00000000-0005-0000-0000-0000C3430000}"/>
    <cellStyle name="Normal 8 4 3 3 2 2 2" xfId="17646" xr:uid="{00000000-0005-0000-0000-0000C4430000}"/>
    <cellStyle name="Normal 8 4 3 3 2 3" xfId="17647" xr:uid="{00000000-0005-0000-0000-0000C5430000}"/>
    <cellStyle name="Normal 8 4 3 3 3" xfId="17648" xr:uid="{00000000-0005-0000-0000-0000C6430000}"/>
    <cellStyle name="Normal 8 4 3 3 3 2" xfId="17649" xr:uid="{00000000-0005-0000-0000-0000C7430000}"/>
    <cellStyle name="Normal 8 4 3 3 4" xfId="17650" xr:uid="{00000000-0005-0000-0000-0000C8430000}"/>
    <cellStyle name="Normal 8 4 3 4" xfId="17651" xr:uid="{00000000-0005-0000-0000-0000C9430000}"/>
    <cellStyle name="Normal 8 4 3 4 2" xfId="17652" xr:uid="{00000000-0005-0000-0000-0000CA430000}"/>
    <cellStyle name="Normal 8 4 3 4 2 2" xfId="17653" xr:uid="{00000000-0005-0000-0000-0000CB430000}"/>
    <cellStyle name="Normal 8 4 3 4 3" xfId="17654" xr:uid="{00000000-0005-0000-0000-0000CC430000}"/>
    <cellStyle name="Normal 8 4 3 5" xfId="17655" xr:uid="{00000000-0005-0000-0000-0000CD430000}"/>
    <cellStyle name="Normal 8 4 3 5 2" xfId="17656" xr:uid="{00000000-0005-0000-0000-0000CE430000}"/>
    <cellStyle name="Normal 8 4 3 6" xfId="17657" xr:uid="{00000000-0005-0000-0000-0000CF430000}"/>
    <cellStyle name="Normal 8 4 4" xfId="17658" xr:uid="{00000000-0005-0000-0000-0000D0430000}"/>
    <cellStyle name="Normal 8 4 4 2" xfId="17659" xr:uid="{00000000-0005-0000-0000-0000D1430000}"/>
    <cellStyle name="Normal 8 4 4 2 2" xfId="17660" xr:uid="{00000000-0005-0000-0000-0000D2430000}"/>
    <cellStyle name="Normal 8 4 4 2 2 2" xfId="17661" xr:uid="{00000000-0005-0000-0000-0000D3430000}"/>
    <cellStyle name="Normal 8 4 4 2 3" xfId="17662" xr:uid="{00000000-0005-0000-0000-0000D4430000}"/>
    <cellStyle name="Normal 8 4 4 3" xfId="17663" xr:uid="{00000000-0005-0000-0000-0000D5430000}"/>
    <cellStyle name="Normal 8 4 4 3 2" xfId="17664" xr:uid="{00000000-0005-0000-0000-0000D6430000}"/>
    <cellStyle name="Normal 8 4 4 4" xfId="17665" xr:uid="{00000000-0005-0000-0000-0000D7430000}"/>
    <cellStyle name="Normal 8 4 5" xfId="17666" xr:uid="{00000000-0005-0000-0000-0000D8430000}"/>
    <cellStyle name="Normal 8 4 5 2" xfId="17667" xr:uid="{00000000-0005-0000-0000-0000D9430000}"/>
    <cellStyle name="Normal 8 4 5 2 2" xfId="17668" xr:uid="{00000000-0005-0000-0000-0000DA430000}"/>
    <cellStyle name="Normal 8 4 5 2 2 2" xfId="17669" xr:uid="{00000000-0005-0000-0000-0000DB430000}"/>
    <cellStyle name="Normal 8 4 5 2 3" xfId="17670" xr:uid="{00000000-0005-0000-0000-0000DC430000}"/>
    <cellStyle name="Normal 8 4 5 3" xfId="17671" xr:uid="{00000000-0005-0000-0000-0000DD430000}"/>
    <cellStyle name="Normal 8 4 5 3 2" xfId="17672" xr:uid="{00000000-0005-0000-0000-0000DE430000}"/>
    <cellStyle name="Normal 8 4 5 4" xfId="17673" xr:uid="{00000000-0005-0000-0000-0000DF430000}"/>
    <cellStyle name="Normal 8 4 6" xfId="17674" xr:uid="{00000000-0005-0000-0000-0000E0430000}"/>
    <cellStyle name="Normal 8 4 6 2" xfId="17675" xr:uid="{00000000-0005-0000-0000-0000E1430000}"/>
    <cellStyle name="Normal 8 4 6 2 2" xfId="17676" xr:uid="{00000000-0005-0000-0000-0000E2430000}"/>
    <cellStyle name="Normal 8 4 6 3" xfId="17677" xr:uid="{00000000-0005-0000-0000-0000E3430000}"/>
    <cellStyle name="Normal 8 4 7" xfId="17678" xr:uid="{00000000-0005-0000-0000-0000E4430000}"/>
    <cellStyle name="Normal 8 4 7 2" xfId="17679" xr:uid="{00000000-0005-0000-0000-0000E5430000}"/>
    <cellStyle name="Normal 8 5" xfId="7468" xr:uid="{00000000-0005-0000-0000-0000E6430000}"/>
    <cellStyle name="Normal 8 5 2" xfId="17680" xr:uid="{00000000-0005-0000-0000-0000E7430000}"/>
    <cellStyle name="Normal 8 5 2 2" xfId="17681" xr:uid="{00000000-0005-0000-0000-0000E8430000}"/>
    <cellStyle name="Normal 8 5 2 2 2" xfId="17682" xr:uid="{00000000-0005-0000-0000-0000E9430000}"/>
    <cellStyle name="Normal 8 5 2 2 2 2" xfId="17683" xr:uid="{00000000-0005-0000-0000-0000EA430000}"/>
    <cellStyle name="Normal 8 5 2 2 2 2 2" xfId="17684" xr:uid="{00000000-0005-0000-0000-0000EB430000}"/>
    <cellStyle name="Normal 8 5 2 2 2 2 2 2" xfId="17685" xr:uid="{00000000-0005-0000-0000-0000EC430000}"/>
    <cellStyle name="Normal 8 5 2 2 2 2 3" xfId="17686" xr:uid="{00000000-0005-0000-0000-0000ED430000}"/>
    <cellStyle name="Normal 8 5 2 2 2 3" xfId="17687" xr:uid="{00000000-0005-0000-0000-0000EE430000}"/>
    <cellStyle name="Normal 8 5 2 2 2 3 2" xfId="17688" xr:uid="{00000000-0005-0000-0000-0000EF430000}"/>
    <cellStyle name="Normal 8 5 2 2 2 4" xfId="17689" xr:uid="{00000000-0005-0000-0000-0000F0430000}"/>
    <cellStyle name="Normal 8 5 2 2 3" xfId="17690" xr:uid="{00000000-0005-0000-0000-0000F1430000}"/>
    <cellStyle name="Normal 8 5 2 2 3 2" xfId="17691" xr:uid="{00000000-0005-0000-0000-0000F2430000}"/>
    <cellStyle name="Normal 8 5 2 2 3 2 2" xfId="17692" xr:uid="{00000000-0005-0000-0000-0000F3430000}"/>
    <cellStyle name="Normal 8 5 2 2 3 2 2 2" xfId="17693" xr:uid="{00000000-0005-0000-0000-0000F4430000}"/>
    <cellStyle name="Normal 8 5 2 2 3 2 3" xfId="17694" xr:uid="{00000000-0005-0000-0000-0000F5430000}"/>
    <cellStyle name="Normal 8 5 2 2 3 3" xfId="17695" xr:uid="{00000000-0005-0000-0000-0000F6430000}"/>
    <cellStyle name="Normal 8 5 2 2 3 3 2" xfId="17696" xr:uid="{00000000-0005-0000-0000-0000F7430000}"/>
    <cellStyle name="Normal 8 5 2 2 3 4" xfId="17697" xr:uid="{00000000-0005-0000-0000-0000F8430000}"/>
    <cellStyle name="Normal 8 5 2 2 4" xfId="17698" xr:uid="{00000000-0005-0000-0000-0000F9430000}"/>
    <cellStyle name="Normal 8 5 2 2 4 2" xfId="17699" xr:uid="{00000000-0005-0000-0000-0000FA430000}"/>
    <cellStyle name="Normal 8 5 2 2 4 2 2" xfId="17700" xr:uid="{00000000-0005-0000-0000-0000FB430000}"/>
    <cellStyle name="Normal 8 5 2 2 4 3" xfId="17701" xr:uid="{00000000-0005-0000-0000-0000FC430000}"/>
    <cellStyle name="Normal 8 5 2 2 5" xfId="17702" xr:uid="{00000000-0005-0000-0000-0000FD430000}"/>
    <cellStyle name="Normal 8 5 2 2 5 2" xfId="17703" xr:uid="{00000000-0005-0000-0000-0000FE430000}"/>
    <cellStyle name="Normal 8 5 2 2 6" xfId="17704" xr:uid="{00000000-0005-0000-0000-0000FF430000}"/>
    <cellStyle name="Normal 8 5 2 3" xfId="17705" xr:uid="{00000000-0005-0000-0000-000000440000}"/>
    <cellStyle name="Normal 8 5 2 3 2" xfId="17706" xr:uid="{00000000-0005-0000-0000-000001440000}"/>
    <cellStyle name="Normal 8 5 2 3 2 2" xfId="17707" xr:uid="{00000000-0005-0000-0000-000002440000}"/>
    <cellStyle name="Normal 8 5 2 3 2 2 2" xfId="17708" xr:uid="{00000000-0005-0000-0000-000003440000}"/>
    <cellStyle name="Normal 8 5 2 3 2 3" xfId="17709" xr:uid="{00000000-0005-0000-0000-000004440000}"/>
    <cellStyle name="Normal 8 5 2 3 3" xfId="17710" xr:uid="{00000000-0005-0000-0000-000005440000}"/>
    <cellStyle name="Normal 8 5 2 3 3 2" xfId="17711" xr:uid="{00000000-0005-0000-0000-000006440000}"/>
    <cellStyle name="Normal 8 5 2 3 4" xfId="17712" xr:uid="{00000000-0005-0000-0000-000007440000}"/>
    <cellStyle name="Normal 8 5 2 4" xfId="17713" xr:uid="{00000000-0005-0000-0000-000008440000}"/>
    <cellStyle name="Normal 8 5 2 4 2" xfId="17714" xr:uid="{00000000-0005-0000-0000-000009440000}"/>
    <cellStyle name="Normal 8 5 2 4 2 2" xfId="17715" xr:uid="{00000000-0005-0000-0000-00000A440000}"/>
    <cellStyle name="Normal 8 5 2 4 2 2 2" xfId="17716" xr:uid="{00000000-0005-0000-0000-00000B440000}"/>
    <cellStyle name="Normal 8 5 2 4 2 3" xfId="17717" xr:uid="{00000000-0005-0000-0000-00000C440000}"/>
    <cellStyle name="Normal 8 5 2 4 3" xfId="17718" xr:uid="{00000000-0005-0000-0000-00000D440000}"/>
    <cellStyle name="Normal 8 5 2 4 3 2" xfId="17719" xr:uid="{00000000-0005-0000-0000-00000E440000}"/>
    <cellStyle name="Normal 8 5 2 4 4" xfId="17720" xr:uid="{00000000-0005-0000-0000-00000F440000}"/>
    <cellStyle name="Normal 8 5 2 5" xfId="17721" xr:uid="{00000000-0005-0000-0000-000010440000}"/>
    <cellStyle name="Normal 8 5 2 5 2" xfId="17722" xr:uid="{00000000-0005-0000-0000-000011440000}"/>
    <cellStyle name="Normal 8 5 2 5 2 2" xfId="17723" xr:uid="{00000000-0005-0000-0000-000012440000}"/>
    <cellStyle name="Normal 8 5 2 5 3" xfId="17724" xr:uid="{00000000-0005-0000-0000-000013440000}"/>
    <cellStyle name="Normal 8 5 2 6" xfId="17725" xr:uid="{00000000-0005-0000-0000-000014440000}"/>
    <cellStyle name="Normal 8 5 2 6 2" xfId="17726" xr:uid="{00000000-0005-0000-0000-000015440000}"/>
    <cellStyle name="Normal 8 5 2 7" xfId="17727" xr:uid="{00000000-0005-0000-0000-000016440000}"/>
    <cellStyle name="Normal 8 5 3" xfId="17728" xr:uid="{00000000-0005-0000-0000-000017440000}"/>
    <cellStyle name="Normal 8 5 3 2" xfId="17729" xr:uid="{00000000-0005-0000-0000-000018440000}"/>
    <cellStyle name="Normal 8 5 3 2 2" xfId="17730" xr:uid="{00000000-0005-0000-0000-000019440000}"/>
    <cellStyle name="Normal 8 5 3 2 2 2" xfId="17731" xr:uid="{00000000-0005-0000-0000-00001A440000}"/>
    <cellStyle name="Normal 8 5 3 2 2 2 2" xfId="17732" xr:uid="{00000000-0005-0000-0000-00001B440000}"/>
    <cellStyle name="Normal 8 5 3 2 2 3" xfId="17733" xr:uid="{00000000-0005-0000-0000-00001C440000}"/>
    <cellStyle name="Normal 8 5 3 2 3" xfId="17734" xr:uid="{00000000-0005-0000-0000-00001D440000}"/>
    <cellStyle name="Normal 8 5 3 2 3 2" xfId="17735" xr:uid="{00000000-0005-0000-0000-00001E440000}"/>
    <cellStyle name="Normal 8 5 3 2 4" xfId="17736" xr:uid="{00000000-0005-0000-0000-00001F440000}"/>
    <cellStyle name="Normal 8 5 3 3" xfId="17737" xr:uid="{00000000-0005-0000-0000-000020440000}"/>
    <cellStyle name="Normal 8 5 3 3 2" xfId="17738" xr:uid="{00000000-0005-0000-0000-000021440000}"/>
    <cellStyle name="Normal 8 5 3 3 2 2" xfId="17739" xr:uid="{00000000-0005-0000-0000-000022440000}"/>
    <cellStyle name="Normal 8 5 3 3 2 2 2" xfId="17740" xr:uid="{00000000-0005-0000-0000-000023440000}"/>
    <cellStyle name="Normal 8 5 3 3 2 3" xfId="17741" xr:uid="{00000000-0005-0000-0000-000024440000}"/>
    <cellStyle name="Normal 8 5 3 3 3" xfId="17742" xr:uid="{00000000-0005-0000-0000-000025440000}"/>
    <cellStyle name="Normal 8 5 3 3 3 2" xfId="17743" xr:uid="{00000000-0005-0000-0000-000026440000}"/>
    <cellStyle name="Normal 8 5 3 3 4" xfId="17744" xr:uid="{00000000-0005-0000-0000-000027440000}"/>
    <cellStyle name="Normal 8 5 3 4" xfId="17745" xr:uid="{00000000-0005-0000-0000-000028440000}"/>
    <cellStyle name="Normal 8 5 3 4 2" xfId="17746" xr:uid="{00000000-0005-0000-0000-000029440000}"/>
    <cellStyle name="Normal 8 5 3 4 2 2" xfId="17747" xr:uid="{00000000-0005-0000-0000-00002A440000}"/>
    <cellStyle name="Normal 8 5 3 4 3" xfId="17748" xr:uid="{00000000-0005-0000-0000-00002B440000}"/>
    <cellStyle name="Normal 8 5 3 5" xfId="17749" xr:uid="{00000000-0005-0000-0000-00002C440000}"/>
    <cellStyle name="Normal 8 5 3 5 2" xfId="17750" xr:uid="{00000000-0005-0000-0000-00002D440000}"/>
    <cellStyle name="Normal 8 5 3 6" xfId="17751" xr:uid="{00000000-0005-0000-0000-00002E440000}"/>
    <cellStyle name="Normal 8 5 4" xfId="17752" xr:uid="{00000000-0005-0000-0000-00002F440000}"/>
    <cellStyle name="Normal 8 5 4 2" xfId="17753" xr:uid="{00000000-0005-0000-0000-000030440000}"/>
    <cellStyle name="Normal 8 5 4 2 2" xfId="17754" xr:uid="{00000000-0005-0000-0000-000031440000}"/>
    <cellStyle name="Normal 8 5 4 2 2 2" xfId="17755" xr:uid="{00000000-0005-0000-0000-000032440000}"/>
    <cellStyle name="Normal 8 5 4 2 3" xfId="17756" xr:uid="{00000000-0005-0000-0000-000033440000}"/>
    <cellStyle name="Normal 8 5 4 3" xfId="17757" xr:uid="{00000000-0005-0000-0000-000034440000}"/>
    <cellStyle name="Normal 8 5 4 3 2" xfId="17758" xr:uid="{00000000-0005-0000-0000-000035440000}"/>
    <cellStyle name="Normal 8 5 4 4" xfId="17759" xr:uid="{00000000-0005-0000-0000-000036440000}"/>
    <cellStyle name="Normal 8 5 5" xfId="17760" xr:uid="{00000000-0005-0000-0000-000037440000}"/>
    <cellStyle name="Normal 8 5 5 2" xfId="17761" xr:uid="{00000000-0005-0000-0000-000038440000}"/>
    <cellStyle name="Normal 8 5 5 2 2" xfId="17762" xr:uid="{00000000-0005-0000-0000-000039440000}"/>
    <cellStyle name="Normal 8 5 5 2 2 2" xfId="17763" xr:uid="{00000000-0005-0000-0000-00003A440000}"/>
    <cellStyle name="Normal 8 5 5 2 3" xfId="17764" xr:uid="{00000000-0005-0000-0000-00003B440000}"/>
    <cellStyle name="Normal 8 5 5 3" xfId="17765" xr:uid="{00000000-0005-0000-0000-00003C440000}"/>
    <cellStyle name="Normal 8 5 5 3 2" xfId="17766" xr:uid="{00000000-0005-0000-0000-00003D440000}"/>
    <cellStyle name="Normal 8 5 5 4" xfId="17767" xr:uid="{00000000-0005-0000-0000-00003E440000}"/>
    <cellStyle name="Normal 8 5 6" xfId="17768" xr:uid="{00000000-0005-0000-0000-00003F440000}"/>
    <cellStyle name="Normal 8 5 6 2" xfId="17769" xr:uid="{00000000-0005-0000-0000-000040440000}"/>
    <cellStyle name="Normal 8 5 6 2 2" xfId="17770" xr:uid="{00000000-0005-0000-0000-000041440000}"/>
    <cellStyle name="Normal 8 5 6 3" xfId="17771" xr:uid="{00000000-0005-0000-0000-000042440000}"/>
    <cellStyle name="Normal 8 5 7" xfId="17772" xr:uid="{00000000-0005-0000-0000-000043440000}"/>
    <cellStyle name="Normal 8 5 7 2" xfId="17773" xr:uid="{00000000-0005-0000-0000-000044440000}"/>
    <cellStyle name="Normal 8 6" xfId="7469" xr:uid="{00000000-0005-0000-0000-000045440000}"/>
    <cellStyle name="Normal 8 6 2" xfId="17774" xr:uid="{00000000-0005-0000-0000-000046440000}"/>
    <cellStyle name="Normal 8 6 2 2" xfId="17775" xr:uid="{00000000-0005-0000-0000-000047440000}"/>
    <cellStyle name="Normal 8 6 2 2 2" xfId="17776" xr:uid="{00000000-0005-0000-0000-000048440000}"/>
    <cellStyle name="Normal 8 6 2 2 2 2" xfId="17777" xr:uid="{00000000-0005-0000-0000-000049440000}"/>
    <cellStyle name="Normal 8 6 2 2 2 2 2" xfId="17778" xr:uid="{00000000-0005-0000-0000-00004A440000}"/>
    <cellStyle name="Normal 8 6 2 2 2 3" xfId="17779" xr:uid="{00000000-0005-0000-0000-00004B440000}"/>
    <cellStyle name="Normal 8 6 2 2 3" xfId="17780" xr:uid="{00000000-0005-0000-0000-00004C440000}"/>
    <cellStyle name="Normal 8 6 2 2 3 2" xfId="17781" xr:uid="{00000000-0005-0000-0000-00004D440000}"/>
    <cellStyle name="Normal 8 6 2 2 4" xfId="17782" xr:uid="{00000000-0005-0000-0000-00004E440000}"/>
    <cellStyle name="Normal 8 6 2 3" xfId="17783" xr:uid="{00000000-0005-0000-0000-00004F440000}"/>
    <cellStyle name="Normal 8 6 2 3 2" xfId="17784" xr:uid="{00000000-0005-0000-0000-000050440000}"/>
    <cellStyle name="Normal 8 6 2 3 2 2" xfId="17785" xr:uid="{00000000-0005-0000-0000-000051440000}"/>
    <cellStyle name="Normal 8 6 2 3 2 2 2" xfId="17786" xr:uid="{00000000-0005-0000-0000-000052440000}"/>
    <cellStyle name="Normal 8 6 2 3 2 3" xfId="17787" xr:uid="{00000000-0005-0000-0000-000053440000}"/>
    <cellStyle name="Normal 8 6 2 3 3" xfId="17788" xr:uid="{00000000-0005-0000-0000-000054440000}"/>
    <cellStyle name="Normal 8 6 2 3 3 2" xfId="17789" xr:uid="{00000000-0005-0000-0000-000055440000}"/>
    <cellStyle name="Normal 8 6 2 3 4" xfId="17790" xr:uid="{00000000-0005-0000-0000-000056440000}"/>
    <cellStyle name="Normal 8 6 2 4" xfId="17791" xr:uid="{00000000-0005-0000-0000-000057440000}"/>
    <cellStyle name="Normal 8 6 2 4 2" xfId="17792" xr:uid="{00000000-0005-0000-0000-000058440000}"/>
    <cellStyle name="Normal 8 6 2 4 2 2" xfId="17793" xr:uid="{00000000-0005-0000-0000-000059440000}"/>
    <cellStyle name="Normal 8 6 2 4 3" xfId="17794" xr:uid="{00000000-0005-0000-0000-00005A440000}"/>
    <cellStyle name="Normal 8 6 2 5" xfId="17795" xr:uid="{00000000-0005-0000-0000-00005B440000}"/>
    <cellStyle name="Normal 8 6 2 5 2" xfId="17796" xr:uid="{00000000-0005-0000-0000-00005C440000}"/>
    <cellStyle name="Normal 8 6 2 6" xfId="17797" xr:uid="{00000000-0005-0000-0000-00005D440000}"/>
    <cellStyle name="Normal 8 6 3" xfId="17798" xr:uid="{00000000-0005-0000-0000-00005E440000}"/>
    <cellStyle name="Normal 8 6 3 2" xfId="17799" xr:uid="{00000000-0005-0000-0000-00005F440000}"/>
    <cellStyle name="Normal 8 6 3 2 2" xfId="17800" xr:uid="{00000000-0005-0000-0000-000060440000}"/>
    <cellStyle name="Normal 8 6 3 2 2 2" xfId="17801" xr:uid="{00000000-0005-0000-0000-000061440000}"/>
    <cellStyle name="Normal 8 6 3 2 3" xfId="17802" xr:uid="{00000000-0005-0000-0000-000062440000}"/>
    <cellStyle name="Normal 8 6 3 3" xfId="17803" xr:uid="{00000000-0005-0000-0000-000063440000}"/>
    <cellStyle name="Normal 8 6 3 3 2" xfId="17804" xr:uid="{00000000-0005-0000-0000-000064440000}"/>
    <cellStyle name="Normal 8 6 3 4" xfId="17805" xr:uid="{00000000-0005-0000-0000-000065440000}"/>
    <cellStyle name="Normal 8 6 4" xfId="17806" xr:uid="{00000000-0005-0000-0000-000066440000}"/>
    <cellStyle name="Normal 8 6 4 2" xfId="17807" xr:uid="{00000000-0005-0000-0000-000067440000}"/>
    <cellStyle name="Normal 8 6 4 2 2" xfId="17808" xr:uid="{00000000-0005-0000-0000-000068440000}"/>
    <cellStyle name="Normal 8 6 4 2 2 2" xfId="17809" xr:uid="{00000000-0005-0000-0000-000069440000}"/>
    <cellStyle name="Normal 8 6 4 2 3" xfId="17810" xr:uid="{00000000-0005-0000-0000-00006A440000}"/>
    <cellStyle name="Normal 8 6 4 3" xfId="17811" xr:uid="{00000000-0005-0000-0000-00006B440000}"/>
    <cellStyle name="Normal 8 6 4 3 2" xfId="17812" xr:uid="{00000000-0005-0000-0000-00006C440000}"/>
    <cellStyle name="Normal 8 6 4 4" xfId="17813" xr:uid="{00000000-0005-0000-0000-00006D440000}"/>
    <cellStyle name="Normal 8 6 5" xfId="17814" xr:uid="{00000000-0005-0000-0000-00006E440000}"/>
    <cellStyle name="Normal 8 6 5 2" xfId="17815" xr:uid="{00000000-0005-0000-0000-00006F440000}"/>
    <cellStyle name="Normal 8 6 5 2 2" xfId="17816" xr:uid="{00000000-0005-0000-0000-000070440000}"/>
    <cellStyle name="Normal 8 6 5 3" xfId="17817" xr:uid="{00000000-0005-0000-0000-000071440000}"/>
    <cellStyle name="Normal 8 6 6" xfId="17818" xr:uid="{00000000-0005-0000-0000-000072440000}"/>
    <cellStyle name="Normal 8 6 6 2" xfId="17819" xr:uid="{00000000-0005-0000-0000-000073440000}"/>
    <cellStyle name="Normal 8 7" xfId="7470" xr:uid="{00000000-0005-0000-0000-000074440000}"/>
    <cellStyle name="Normal 8 8" xfId="8106" xr:uid="{00000000-0005-0000-0000-000075440000}"/>
    <cellStyle name="Normal 8 8 2" xfId="17820" xr:uid="{00000000-0005-0000-0000-000076440000}"/>
    <cellStyle name="Normal 8 8 2 2" xfId="17821" xr:uid="{00000000-0005-0000-0000-000077440000}"/>
    <cellStyle name="Normal 8 8 2 2 2" xfId="17822" xr:uid="{00000000-0005-0000-0000-000078440000}"/>
    <cellStyle name="Normal 8 8 2 2 2 2" xfId="17823" xr:uid="{00000000-0005-0000-0000-000079440000}"/>
    <cellStyle name="Normal 8 8 2 2 3" xfId="17824" xr:uid="{00000000-0005-0000-0000-00007A440000}"/>
    <cellStyle name="Normal 8 8 2 3" xfId="17825" xr:uid="{00000000-0005-0000-0000-00007B440000}"/>
    <cellStyle name="Normal 8 8 2 3 2" xfId="17826" xr:uid="{00000000-0005-0000-0000-00007C440000}"/>
    <cellStyle name="Normal 8 8 2 4" xfId="17827" xr:uid="{00000000-0005-0000-0000-00007D440000}"/>
    <cellStyle name="Normal 8 8 3" xfId="17828" xr:uid="{00000000-0005-0000-0000-00007E440000}"/>
    <cellStyle name="Normal 8 8 3 2" xfId="17829" xr:uid="{00000000-0005-0000-0000-00007F440000}"/>
    <cellStyle name="Normal 8 8 3 2 2" xfId="17830" xr:uid="{00000000-0005-0000-0000-000080440000}"/>
    <cellStyle name="Normal 8 8 3 2 2 2" xfId="17831" xr:uid="{00000000-0005-0000-0000-000081440000}"/>
    <cellStyle name="Normal 8 8 3 2 3" xfId="17832" xr:uid="{00000000-0005-0000-0000-000082440000}"/>
    <cellStyle name="Normal 8 8 3 3" xfId="17833" xr:uid="{00000000-0005-0000-0000-000083440000}"/>
    <cellStyle name="Normal 8 8 3 3 2" xfId="17834" xr:uid="{00000000-0005-0000-0000-000084440000}"/>
    <cellStyle name="Normal 8 8 3 4" xfId="17835" xr:uid="{00000000-0005-0000-0000-000085440000}"/>
    <cellStyle name="Normal 8 8 4" xfId="17836" xr:uid="{00000000-0005-0000-0000-000086440000}"/>
    <cellStyle name="Normal 8 8 4 2" xfId="17837" xr:uid="{00000000-0005-0000-0000-000087440000}"/>
    <cellStyle name="Normal 8 8 4 2 2" xfId="17838" xr:uid="{00000000-0005-0000-0000-000088440000}"/>
    <cellStyle name="Normal 8 8 4 3" xfId="17839" xr:uid="{00000000-0005-0000-0000-000089440000}"/>
    <cellStyle name="Normal 8 8 5" xfId="17840" xr:uid="{00000000-0005-0000-0000-00008A440000}"/>
    <cellStyle name="Normal 8 8 5 2" xfId="17841" xr:uid="{00000000-0005-0000-0000-00008B440000}"/>
    <cellStyle name="Normal 8 8 6" xfId="17842" xr:uid="{00000000-0005-0000-0000-00008C440000}"/>
    <cellStyle name="Normal 8 9" xfId="8107" xr:uid="{00000000-0005-0000-0000-00008D440000}"/>
    <cellStyle name="Normal 8 9 2" xfId="17843" xr:uid="{00000000-0005-0000-0000-00008E440000}"/>
    <cellStyle name="Normal 8 9 2 2" xfId="17844" xr:uid="{00000000-0005-0000-0000-00008F440000}"/>
    <cellStyle name="Normal 8 9 2 2 2" xfId="17845" xr:uid="{00000000-0005-0000-0000-000090440000}"/>
    <cellStyle name="Normal 8 9 2 2 2 2" xfId="17846" xr:uid="{00000000-0005-0000-0000-000091440000}"/>
    <cellStyle name="Normal 8 9 2 2 3" xfId="17847" xr:uid="{00000000-0005-0000-0000-000092440000}"/>
    <cellStyle name="Normal 8 9 2 3" xfId="17848" xr:uid="{00000000-0005-0000-0000-000093440000}"/>
    <cellStyle name="Normal 8 9 2 3 2" xfId="17849" xr:uid="{00000000-0005-0000-0000-000094440000}"/>
    <cellStyle name="Normal 8 9 2 4" xfId="17850" xr:uid="{00000000-0005-0000-0000-000095440000}"/>
    <cellStyle name="Normal 8 9 3" xfId="17851" xr:uid="{00000000-0005-0000-0000-000096440000}"/>
    <cellStyle name="Normal 8 9 3 2" xfId="17852" xr:uid="{00000000-0005-0000-0000-000097440000}"/>
    <cellStyle name="Normal 8 9 3 2 2" xfId="17853" xr:uid="{00000000-0005-0000-0000-000098440000}"/>
    <cellStyle name="Normal 8 9 3 3" xfId="17854" xr:uid="{00000000-0005-0000-0000-000099440000}"/>
    <cellStyle name="Normal 8 9 4" xfId="17855" xr:uid="{00000000-0005-0000-0000-00009A440000}"/>
    <cellStyle name="Normal 8 9 4 2" xfId="17856" xr:uid="{00000000-0005-0000-0000-00009B440000}"/>
    <cellStyle name="Normal 8 9 5" xfId="17857" xr:uid="{00000000-0005-0000-0000-00009C440000}"/>
    <cellStyle name="Normal 8_cash flow_Aug_2nd Phase" xfId="5360" xr:uid="{00000000-0005-0000-0000-00009D440000}"/>
    <cellStyle name="Normal 80" xfId="5361" xr:uid="{00000000-0005-0000-0000-00009E440000}"/>
    <cellStyle name="Normal 80 2" xfId="17858" xr:uid="{00000000-0005-0000-0000-00009F440000}"/>
    <cellStyle name="Normal 80 2 2" xfId="17859" xr:uid="{00000000-0005-0000-0000-0000A0440000}"/>
    <cellStyle name="Normal 80 2 2 2" xfId="17860" xr:uid="{00000000-0005-0000-0000-0000A1440000}"/>
    <cellStyle name="Normal 80 2 2 2 2" xfId="17861" xr:uid="{00000000-0005-0000-0000-0000A2440000}"/>
    <cellStyle name="Normal 80 2 2 2 2 2" xfId="17862" xr:uid="{00000000-0005-0000-0000-0000A3440000}"/>
    <cellStyle name="Normal 80 2 2 2 2 2 2" xfId="17863" xr:uid="{00000000-0005-0000-0000-0000A4440000}"/>
    <cellStyle name="Normal 80 2 2 2 2 3" xfId="17864" xr:uid="{00000000-0005-0000-0000-0000A5440000}"/>
    <cellStyle name="Normal 80 2 2 2 3" xfId="17865" xr:uid="{00000000-0005-0000-0000-0000A6440000}"/>
    <cellStyle name="Normal 80 2 2 2 3 2" xfId="17866" xr:uid="{00000000-0005-0000-0000-0000A7440000}"/>
    <cellStyle name="Normal 80 2 2 2 4" xfId="17867" xr:uid="{00000000-0005-0000-0000-0000A8440000}"/>
    <cellStyle name="Normal 80 2 2 3" xfId="17868" xr:uid="{00000000-0005-0000-0000-0000A9440000}"/>
    <cellStyle name="Normal 80 2 2 3 2" xfId="17869" xr:uid="{00000000-0005-0000-0000-0000AA440000}"/>
    <cellStyle name="Normal 80 2 2 3 2 2" xfId="17870" xr:uid="{00000000-0005-0000-0000-0000AB440000}"/>
    <cellStyle name="Normal 80 2 2 3 2 2 2" xfId="17871" xr:uid="{00000000-0005-0000-0000-0000AC440000}"/>
    <cellStyle name="Normal 80 2 2 3 2 3" xfId="17872" xr:uid="{00000000-0005-0000-0000-0000AD440000}"/>
    <cellStyle name="Normal 80 2 2 3 3" xfId="17873" xr:uid="{00000000-0005-0000-0000-0000AE440000}"/>
    <cellStyle name="Normal 80 2 2 3 3 2" xfId="17874" xr:uid="{00000000-0005-0000-0000-0000AF440000}"/>
    <cellStyle name="Normal 80 2 2 3 4" xfId="17875" xr:uid="{00000000-0005-0000-0000-0000B0440000}"/>
    <cellStyle name="Normal 80 2 2 4" xfId="17876" xr:uid="{00000000-0005-0000-0000-0000B1440000}"/>
    <cellStyle name="Normal 80 2 2 4 2" xfId="17877" xr:uid="{00000000-0005-0000-0000-0000B2440000}"/>
    <cellStyle name="Normal 80 2 2 4 2 2" xfId="17878" xr:uid="{00000000-0005-0000-0000-0000B3440000}"/>
    <cellStyle name="Normal 80 2 2 4 3" xfId="17879" xr:uid="{00000000-0005-0000-0000-0000B4440000}"/>
    <cellStyle name="Normal 80 2 2 5" xfId="17880" xr:uid="{00000000-0005-0000-0000-0000B5440000}"/>
    <cellStyle name="Normal 80 2 2 5 2" xfId="17881" xr:uid="{00000000-0005-0000-0000-0000B6440000}"/>
    <cellStyle name="Normal 80 2 2 6" xfId="17882" xr:uid="{00000000-0005-0000-0000-0000B7440000}"/>
    <cellStyle name="Normal 80 2 3" xfId="17883" xr:uid="{00000000-0005-0000-0000-0000B8440000}"/>
    <cellStyle name="Normal 80 2 3 2" xfId="17884" xr:uid="{00000000-0005-0000-0000-0000B9440000}"/>
    <cellStyle name="Normal 80 2 3 2 2" xfId="17885" xr:uid="{00000000-0005-0000-0000-0000BA440000}"/>
    <cellStyle name="Normal 80 2 3 2 2 2" xfId="17886" xr:uid="{00000000-0005-0000-0000-0000BB440000}"/>
    <cellStyle name="Normal 80 2 3 2 3" xfId="17887" xr:uid="{00000000-0005-0000-0000-0000BC440000}"/>
    <cellStyle name="Normal 80 2 3 3" xfId="17888" xr:uid="{00000000-0005-0000-0000-0000BD440000}"/>
    <cellStyle name="Normal 80 2 3 3 2" xfId="17889" xr:uid="{00000000-0005-0000-0000-0000BE440000}"/>
    <cellStyle name="Normal 80 2 3 4" xfId="17890" xr:uid="{00000000-0005-0000-0000-0000BF440000}"/>
    <cellStyle name="Normal 80 2 4" xfId="17891" xr:uid="{00000000-0005-0000-0000-0000C0440000}"/>
    <cellStyle name="Normal 80 2 4 2" xfId="17892" xr:uid="{00000000-0005-0000-0000-0000C1440000}"/>
    <cellStyle name="Normal 80 2 4 2 2" xfId="17893" xr:uid="{00000000-0005-0000-0000-0000C2440000}"/>
    <cellStyle name="Normal 80 2 4 2 2 2" xfId="17894" xr:uid="{00000000-0005-0000-0000-0000C3440000}"/>
    <cellStyle name="Normal 80 2 4 2 3" xfId="17895" xr:uid="{00000000-0005-0000-0000-0000C4440000}"/>
    <cellStyle name="Normal 80 2 4 3" xfId="17896" xr:uid="{00000000-0005-0000-0000-0000C5440000}"/>
    <cellStyle name="Normal 80 2 4 3 2" xfId="17897" xr:uid="{00000000-0005-0000-0000-0000C6440000}"/>
    <cellStyle name="Normal 80 2 4 4" xfId="17898" xr:uid="{00000000-0005-0000-0000-0000C7440000}"/>
    <cellStyle name="Normal 80 2 5" xfId="17899" xr:uid="{00000000-0005-0000-0000-0000C8440000}"/>
    <cellStyle name="Normal 80 2 5 2" xfId="17900" xr:uid="{00000000-0005-0000-0000-0000C9440000}"/>
    <cellStyle name="Normal 80 2 5 2 2" xfId="17901" xr:uid="{00000000-0005-0000-0000-0000CA440000}"/>
    <cellStyle name="Normal 80 2 5 3" xfId="17902" xr:uid="{00000000-0005-0000-0000-0000CB440000}"/>
    <cellStyle name="Normal 80 2 6" xfId="17903" xr:uid="{00000000-0005-0000-0000-0000CC440000}"/>
    <cellStyle name="Normal 80 2 6 2" xfId="17904" xr:uid="{00000000-0005-0000-0000-0000CD440000}"/>
    <cellStyle name="Normal 80 2 7" xfId="17905" xr:uid="{00000000-0005-0000-0000-0000CE440000}"/>
    <cellStyle name="Normal 81" xfId="5362" xr:uid="{00000000-0005-0000-0000-0000CF440000}"/>
    <cellStyle name="Normal 81 2" xfId="17906" xr:uid="{00000000-0005-0000-0000-0000D0440000}"/>
    <cellStyle name="Normal 81 2 2" xfId="17907" xr:uid="{00000000-0005-0000-0000-0000D1440000}"/>
    <cellStyle name="Normal 81 2 2 2" xfId="17908" xr:uid="{00000000-0005-0000-0000-0000D2440000}"/>
    <cellStyle name="Normal 81 2 2 2 2" xfId="17909" xr:uid="{00000000-0005-0000-0000-0000D3440000}"/>
    <cellStyle name="Normal 81 2 2 2 2 2" xfId="17910" xr:uid="{00000000-0005-0000-0000-0000D4440000}"/>
    <cellStyle name="Normal 81 2 2 2 2 2 2" xfId="17911" xr:uid="{00000000-0005-0000-0000-0000D5440000}"/>
    <cellStyle name="Normal 81 2 2 2 2 3" xfId="17912" xr:uid="{00000000-0005-0000-0000-0000D6440000}"/>
    <cellStyle name="Normal 81 2 2 2 3" xfId="17913" xr:uid="{00000000-0005-0000-0000-0000D7440000}"/>
    <cellStyle name="Normal 81 2 2 2 3 2" xfId="17914" xr:uid="{00000000-0005-0000-0000-0000D8440000}"/>
    <cellStyle name="Normal 81 2 2 2 4" xfId="17915" xr:uid="{00000000-0005-0000-0000-0000D9440000}"/>
    <cellStyle name="Normal 81 2 2 3" xfId="17916" xr:uid="{00000000-0005-0000-0000-0000DA440000}"/>
    <cellStyle name="Normal 81 2 2 3 2" xfId="17917" xr:uid="{00000000-0005-0000-0000-0000DB440000}"/>
    <cellStyle name="Normal 81 2 2 3 2 2" xfId="17918" xr:uid="{00000000-0005-0000-0000-0000DC440000}"/>
    <cellStyle name="Normal 81 2 2 3 2 2 2" xfId="17919" xr:uid="{00000000-0005-0000-0000-0000DD440000}"/>
    <cellStyle name="Normal 81 2 2 3 2 3" xfId="17920" xr:uid="{00000000-0005-0000-0000-0000DE440000}"/>
    <cellStyle name="Normal 81 2 2 3 3" xfId="17921" xr:uid="{00000000-0005-0000-0000-0000DF440000}"/>
    <cellStyle name="Normal 81 2 2 3 3 2" xfId="17922" xr:uid="{00000000-0005-0000-0000-0000E0440000}"/>
    <cellStyle name="Normal 81 2 2 3 4" xfId="17923" xr:uid="{00000000-0005-0000-0000-0000E1440000}"/>
    <cellStyle name="Normal 81 2 2 4" xfId="17924" xr:uid="{00000000-0005-0000-0000-0000E2440000}"/>
    <cellStyle name="Normal 81 2 2 4 2" xfId="17925" xr:uid="{00000000-0005-0000-0000-0000E3440000}"/>
    <cellStyle name="Normal 81 2 2 4 2 2" xfId="17926" xr:uid="{00000000-0005-0000-0000-0000E4440000}"/>
    <cellStyle name="Normal 81 2 2 4 3" xfId="17927" xr:uid="{00000000-0005-0000-0000-0000E5440000}"/>
    <cellStyle name="Normal 81 2 2 5" xfId="17928" xr:uid="{00000000-0005-0000-0000-0000E6440000}"/>
    <cellStyle name="Normal 81 2 2 5 2" xfId="17929" xr:uid="{00000000-0005-0000-0000-0000E7440000}"/>
    <cellStyle name="Normal 81 2 2 6" xfId="17930" xr:uid="{00000000-0005-0000-0000-0000E8440000}"/>
    <cellStyle name="Normal 81 2 3" xfId="17931" xr:uid="{00000000-0005-0000-0000-0000E9440000}"/>
    <cellStyle name="Normal 81 2 3 2" xfId="17932" xr:uid="{00000000-0005-0000-0000-0000EA440000}"/>
    <cellStyle name="Normal 81 2 3 2 2" xfId="17933" xr:uid="{00000000-0005-0000-0000-0000EB440000}"/>
    <cellStyle name="Normal 81 2 3 2 2 2" xfId="17934" xr:uid="{00000000-0005-0000-0000-0000EC440000}"/>
    <cellStyle name="Normal 81 2 3 2 3" xfId="17935" xr:uid="{00000000-0005-0000-0000-0000ED440000}"/>
    <cellStyle name="Normal 81 2 3 3" xfId="17936" xr:uid="{00000000-0005-0000-0000-0000EE440000}"/>
    <cellStyle name="Normal 81 2 3 3 2" xfId="17937" xr:uid="{00000000-0005-0000-0000-0000EF440000}"/>
    <cellStyle name="Normal 81 2 3 4" xfId="17938" xr:uid="{00000000-0005-0000-0000-0000F0440000}"/>
    <cellStyle name="Normal 81 2 4" xfId="17939" xr:uid="{00000000-0005-0000-0000-0000F1440000}"/>
    <cellStyle name="Normal 81 2 4 2" xfId="17940" xr:uid="{00000000-0005-0000-0000-0000F2440000}"/>
    <cellStyle name="Normal 81 2 4 2 2" xfId="17941" xr:uid="{00000000-0005-0000-0000-0000F3440000}"/>
    <cellStyle name="Normal 81 2 4 2 2 2" xfId="17942" xr:uid="{00000000-0005-0000-0000-0000F4440000}"/>
    <cellStyle name="Normal 81 2 4 2 3" xfId="17943" xr:uid="{00000000-0005-0000-0000-0000F5440000}"/>
    <cellStyle name="Normal 81 2 4 3" xfId="17944" xr:uid="{00000000-0005-0000-0000-0000F6440000}"/>
    <cellStyle name="Normal 81 2 4 3 2" xfId="17945" xr:uid="{00000000-0005-0000-0000-0000F7440000}"/>
    <cellStyle name="Normal 81 2 4 4" xfId="17946" xr:uid="{00000000-0005-0000-0000-0000F8440000}"/>
    <cellStyle name="Normal 81 2 5" xfId="17947" xr:uid="{00000000-0005-0000-0000-0000F9440000}"/>
    <cellStyle name="Normal 81 2 5 2" xfId="17948" xr:uid="{00000000-0005-0000-0000-0000FA440000}"/>
    <cellStyle name="Normal 81 2 5 2 2" xfId="17949" xr:uid="{00000000-0005-0000-0000-0000FB440000}"/>
    <cellStyle name="Normal 81 2 5 3" xfId="17950" xr:uid="{00000000-0005-0000-0000-0000FC440000}"/>
    <cellStyle name="Normal 81 2 6" xfId="17951" xr:uid="{00000000-0005-0000-0000-0000FD440000}"/>
    <cellStyle name="Normal 81 2 6 2" xfId="17952" xr:uid="{00000000-0005-0000-0000-0000FE440000}"/>
    <cellStyle name="Normal 82" xfId="5363" xr:uid="{00000000-0005-0000-0000-0000FF440000}"/>
    <cellStyle name="Normal 82 2" xfId="17953" xr:uid="{00000000-0005-0000-0000-000000450000}"/>
    <cellStyle name="Normal 82 2 2" xfId="17954" xr:uid="{00000000-0005-0000-0000-000001450000}"/>
    <cellStyle name="Normal 82 3" xfId="17955" xr:uid="{00000000-0005-0000-0000-000002450000}"/>
    <cellStyle name="Normal 83" xfId="5364" xr:uid="{00000000-0005-0000-0000-000003450000}"/>
    <cellStyle name="Normal 83 2" xfId="17956" xr:uid="{00000000-0005-0000-0000-000004450000}"/>
    <cellStyle name="Normal 83 2 2" xfId="17957" xr:uid="{00000000-0005-0000-0000-000005450000}"/>
    <cellStyle name="Normal 83 3" xfId="17958" xr:uid="{00000000-0005-0000-0000-000006450000}"/>
    <cellStyle name="Normal 84" xfId="5365" xr:uid="{00000000-0005-0000-0000-000007450000}"/>
    <cellStyle name="Normal 84 2" xfId="17959" xr:uid="{00000000-0005-0000-0000-000008450000}"/>
    <cellStyle name="Normal 85" xfId="5366" xr:uid="{00000000-0005-0000-0000-000009450000}"/>
    <cellStyle name="Normal 85 2" xfId="17960" xr:uid="{00000000-0005-0000-0000-00000A450000}"/>
    <cellStyle name="Normal 85 2 2" xfId="17961" xr:uid="{00000000-0005-0000-0000-00000B450000}"/>
    <cellStyle name="Normal 85 3" xfId="17962" xr:uid="{00000000-0005-0000-0000-00000C450000}"/>
    <cellStyle name="Normal 86" xfId="5367" xr:uid="{00000000-0005-0000-0000-00000D450000}"/>
    <cellStyle name="Normal 86 2" xfId="17963" xr:uid="{00000000-0005-0000-0000-00000E450000}"/>
    <cellStyle name="Normal 86 2 2" xfId="17964" xr:uid="{00000000-0005-0000-0000-00000F450000}"/>
    <cellStyle name="Normal 86 3" xfId="17965" xr:uid="{00000000-0005-0000-0000-000010450000}"/>
    <cellStyle name="Normal 87" xfId="5368" xr:uid="{00000000-0005-0000-0000-000011450000}"/>
    <cellStyle name="Normal 87 2" xfId="17966" xr:uid="{00000000-0005-0000-0000-000012450000}"/>
    <cellStyle name="Normal 88" xfId="5369" xr:uid="{00000000-0005-0000-0000-000013450000}"/>
    <cellStyle name="Normal 88 2" xfId="17967" xr:uid="{00000000-0005-0000-0000-000014450000}"/>
    <cellStyle name="Normal 89" xfId="5370" xr:uid="{00000000-0005-0000-0000-000015450000}"/>
    <cellStyle name="Normal 89 2" xfId="17968" xr:uid="{00000000-0005-0000-0000-000016450000}"/>
    <cellStyle name="Normal 9" xfId="2435" xr:uid="{00000000-0005-0000-0000-000017450000}"/>
    <cellStyle name="Normal 9 10" xfId="17969" xr:uid="{00000000-0005-0000-0000-000018450000}"/>
    <cellStyle name="Normal 9 10 2" xfId="17970" xr:uid="{00000000-0005-0000-0000-000019450000}"/>
    <cellStyle name="Normal 9 10 2 2" xfId="17971" xr:uid="{00000000-0005-0000-0000-00001A450000}"/>
    <cellStyle name="Normal 9 10 2 2 2" xfId="17972" xr:uid="{00000000-0005-0000-0000-00001B450000}"/>
    <cellStyle name="Normal 9 10 2 2 2 2" xfId="17973" xr:uid="{00000000-0005-0000-0000-00001C450000}"/>
    <cellStyle name="Normal 9 10 2 2 3" xfId="17974" xr:uid="{00000000-0005-0000-0000-00001D450000}"/>
    <cellStyle name="Normal 9 10 2 3" xfId="17975" xr:uid="{00000000-0005-0000-0000-00001E450000}"/>
    <cellStyle name="Normal 9 10 2 3 2" xfId="17976" xr:uid="{00000000-0005-0000-0000-00001F450000}"/>
    <cellStyle name="Normal 9 10 2 4" xfId="17977" xr:uid="{00000000-0005-0000-0000-000020450000}"/>
    <cellStyle name="Normal 9 10 3" xfId="17978" xr:uid="{00000000-0005-0000-0000-000021450000}"/>
    <cellStyle name="Normal 9 10 3 2" xfId="17979" xr:uid="{00000000-0005-0000-0000-000022450000}"/>
    <cellStyle name="Normal 9 10 3 2 2" xfId="17980" xr:uid="{00000000-0005-0000-0000-000023450000}"/>
    <cellStyle name="Normal 9 10 3 3" xfId="17981" xr:uid="{00000000-0005-0000-0000-000024450000}"/>
    <cellStyle name="Normal 9 10 4" xfId="17982" xr:uid="{00000000-0005-0000-0000-000025450000}"/>
    <cellStyle name="Normal 9 10 4 2" xfId="17983" xr:uid="{00000000-0005-0000-0000-000026450000}"/>
    <cellStyle name="Normal 9 10 5" xfId="17984" xr:uid="{00000000-0005-0000-0000-000027450000}"/>
    <cellStyle name="Normal 9 11" xfId="17985" xr:uid="{00000000-0005-0000-0000-000028450000}"/>
    <cellStyle name="Normal 9 11 2" xfId="17986" xr:uid="{00000000-0005-0000-0000-000029450000}"/>
    <cellStyle name="Normal 9 11 2 2" xfId="17987" xr:uid="{00000000-0005-0000-0000-00002A450000}"/>
    <cellStyle name="Normal 9 11 2 2 2" xfId="17988" xr:uid="{00000000-0005-0000-0000-00002B450000}"/>
    <cellStyle name="Normal 9 11 2 3" xfId="17989" xr:uid="{00000000-0005-0000-0000-00002C450000}"/>
    <cellStyle name="Normal 9 11 3" xfId="17990" xr:uid="{00000000-0005-0000-0000-00002D450000}"/>
    <cellStyle name="Normal 9 11 3 2" xfId="17991" xr:uid="{00000000-0005-0000-0000-00002E450000}"/>
    <cellStyle name="Normal 9 11 4" xfId="17992" xr:uid="{00000000-0005-0000-0000-00002F450000}"/>
    <cellStyle name="Normal 9 12" xfId="17993" xr:uid="{00000000-0005-0000-0000-000030450000}"/>
    <cellStyle name="Normal 9 12 2" xfId="17994" xr:uid="{00000000-0005-0000-0000-000031450000}"/>
    <cellStyle name="Normal 9 12 2 2" xfId="17995" xr:uid="{00000000-0005-0000-0000-000032450000}"/>
    <cellStyle name="Normal 9 12 2 2 2" xfId="17996" xr:uid="{00000000-0005-0000-0000-000033450000}"/>
    <cellStyle name="Normal 9 12 2 3" xfId="17997" xr:uid="{00000000-0005-0000-0000-000034450000}"/>
    <cellStyle name="Normal 9 12 3" xfId="17998" xr:uid="{00000000-0005-0000-0000-000035450000}"/>
    <cellStyle name="Normal 9 12 3 2" xfId="17999" xr:uid="{00000000-0005-0000-0000-000036450000}"/>
    <cellStyle name="Normal 9 12 4" xfId="18000" xr:uid="{00000000-0005-0000-0000-000037450000}"/>
    <cellStyle name="Normal 9 13" xfId="18001" xr:uid="{00000000-0005-0000-0000-000038450000}"/>
    <cellStyle name="Normal 9 13 2" xfId="18002" xr:uid="{00000000-0005-0000-0000-000039450000}"/>
    <cellStyle name="Normal 9 13 2 2" xfId="18003" xr:uid="{00000000-0005-0000-0000-00003A450000}"/>
    <cellStyle name="Normal 9 13 3" xfId="18004" xr:uid="{00000000-0005-0000-0000-00003B450000}"/>
    <cellStyle name="Normal 9 14" xfId="18005" xr:uid="{00000000-0005-0000-0000-00003C450000}"/>
    <cellStyle name="Normal 9 14 2" xfId="18006" xr:uid="{00000000-0005-0000-0000-00003D450000}"/>
    <cellStyle name="Normal 9 2" xfId="7471" xr:uid="{00000000-0005-0000-0000-00003E450000}"/>
    <cellStyle name="Normal 9 2 2" xfId="7472" xr:uid="{00000000-0005-0000-0000-00003F450000}"/>
    <cellStyle name="Normal 9 2 2 2" xfId="7473" xr:uid="{00000000-0005-0000-0000-000040450000}"/>
    <cellStyle name="Normal 9 2 2 2 2" xfId="8108" xr:uid="{00000000-0005-0000-0000-000041450000}"/>
    <cellStyle name="Normal 9 2 2 2 2 2" xfId="8109" xr:uid="{00000000-0005-0000-0000-000042450000}"/>
    <cellStyle name="Normal 9 2 2 2 2 2 2" xfId="18007" xr:uid="{00000000-0005-0000-0000-000043450000}"/>
    <cellStyle name="Normal 9 2 2 2 2 2 2 2" xfId="18008" xr:uid="{00000000-0005-0000-0000-000044450000}"/>
    <cellStyle name="Normal 9 2 2 2 2 2 3" xfId="18009" xr:uid="{00000000-0005-0000-0000-000045450000}"/>
    <cellStyle name="Normal 9 2 2 2 2 3" xfId="18010" xr:uid="{00000000-0005-0000-0000-000046450000}"/>
    <cellStyle name="Normal 9 2 2 2 2 3 2" xfId="18011" xr:uid="{00000000-0005-0000-0000-000047450000}"/>
    <cellStyle name="Normal 9 2 2 2 2 4" xfId="18012" xr:uid="{00000000-0005-0000-0000-000048450000}"/>
    <cellStyle name="Normal 9 2 2 2 3" xfId="18013" xr:uid="{00000000-0005-0000-0000-000049450000}"/>
    <cellStyle name="Normal 9 2 2 2 3 2" xfId="18014" xr:uid="{00000000-0005-0000-0000-00004A450000}"/>
    <cellStyle name="Normal 9 2 2 2 3 2 2" xfId="18015" xr:uid="{00000000-0005-0000-0000-00004B450000}"/>
    <cellStyle name="Normal 9 2 2 2 3 2 2 2" xfId="18016" xr:uid="{00000000-0005-0000-0000-00004C450000}"/>
    <cellStyle name="Normal 9 2 2 2 3 2 3" xfId="18017" xr:uid="{00000000-0005-0000-0000-00004D450000}"/>
    <cellStyle name="Normal 9 2 2 2 3 3" xfId="18018" xr:uid="{00000000-0005-0000-0000-00004E450000}"/>
    <cellStyle name="Normal 9 2 2 2 3 3 2" xfId="18019" xr:uid="{00000000-0005-0000-0000-00004F450000}"/>
    <cellStyle name="Normal 9 2 2 2 3 4" xfId="18020" xr:uid="{00000000-0005-0000-0000-000050450000}"/>
    <cellStyle name="Normal 9 2 2 2 4" xfId="18021" xr:uid="{00000000-0005-0000-0000-000051450000}"/>
    <cellStyle name="Normal 9 2 2 2 4 2" xfId="18022" xr:uid="{00000000-0005-0000-0000-000052450000}"/>
    <cellStyle name="Normal 9 2 2 2 4 2 2" xfId="18023" xr:uid="{00000000-0005-0000-0000-000053450000}"/>
    <cellStyle name="Normal 9 2 2 2 4 3" xfId="18024" xr:uid="{00000000-0005-0000-0000-000054450000}"/>
    <cellStyle name="Normal 9 2 2 2 5" xfId="18025" xr:uid="{00000000-0005-0000-0000-000055450000}"/>
    <cellStyle name="Normal 9 2 2 2 5 2" xfId="18026" xr:uid="{00000000-0005-0000-0000-000056450000}"/>
    <cellStyle name="Normal 9 2 2 3" xfId="7474" xr:uid="{00000000-0005-0000-0000-000057450000}"/>
    <cellStyle name="Normal 9 2 2 3 2" xfId="18027" xr:uid="{00000000-0005-0000-0000-000058450000}"/>
    <cellStyle name="Normal 9 2 2 3 2 2" xfId="18028" xr:uid="{00000000-0005-0000-0000-000059450000}"/>
    <cellStyle name="Normal 9 2 2 3 2 2 2" xfId="18029" xr:uid="{00000000-0005-0000-0000-00005A450000}"/>
    <cellStyle name="Normal 9 2 2 3 2 3" xfId="18030" xr:uid="{00000000-0005-0000-0000-00005B450000}"/>
    <cellStyle name="Normal 9 2 2 3 3" xfId="18031" xr:uid="{00000000-0005-0000-0000-00005C450000}"/>
    <cellStyle name="Normal 9 2 2 3 3 2" xfId="18032" xr:uid="{00000000-0005-0000-0000-00005D450000}"/>
    <cellStyle name="Normal 9 2 2 4" xfId="7475" xr:uid="{00000000-0005-0000-0000-00005E450000}"/>
    <cellStyle name="Normal 9 2 2 4 2" xfId="18033" xr:uid="{00000000-0005-0000-0000-00005F450000}"/>
    <cellStyle name="Normal 9 2 2 4 2 2" xfId="18034" xr:uid="{00000000-0005-0000-0000-000060450000}"/>
    <cellStyle name="Normal 9 2 2 4 2 2 2" xfId="18035" xr:uid="{00000000-0005-0000-0000-000061450000}"/>
    <cellStyle name="Normal 9 2 2 4 2 3" xfId="18036" xr:uid="{00000000-0005-0000-0000-000062450000}"/>
    <cellStyle name="Normal 9 2 2 4 3" xfId="18037" xr:uid="{00000000-0005-0000-0000-000063450000}"/>
    <cellStyle name="Normal 9 2 2 4 3 2" xfId="18038" xr:uid="{00000000-0005-0000-0000-000064450000}"/>
    <cellStyle name="Normal 9 2 2 5" xfId="8110" xr:uid="{00000000-0005-0000-0000-000065450000}"/>
    <cellStyle name="Normal 9 2 2 5 2" xfId="18039" xr:uid="{00000000-0005-0000-0000-000066450000}"/>
    <cellStyle name="Normal 9 2 2 5 2 2" xfId="18040" xr:uid="{00000000-0005-0000-0000-000067450000}"/>
    <cellStyle name="Normal 9 2 2 5 3" xfId="18041" xr:uid="{00000000-0005-0000-0000-000068450000}"/>
    <cellStyle name="Normal 9 2 2 6" xfId="18042" xr:uid="{00000000-0005-0000-0000-000069450000}"/>
    <cellStyle name="Normal 9 2 2 6 2" xfId="18043" xr:uid="{00000000-0005-0000-0000-00006A450000}"/>
    <cellStyle name="Normal 9 2 3" xfId="7476" xr:uid="{00000000-0005-0000-0000-00006B450000}"/>
    <cellStyle name="Normal 9 2 3 2" xfId="18044" xr:uid="{00000000-0005-0000-0000-00006C450000}"/>
    <cellStyle name="Normal 9 2 3 2 2" xfId="18045" xr:uid="{00000000-0005-0000-0000-00006D450000}"/>
    <cellStyle name="Normal 9 2 3 2 2 2" xfId="18046" xr:uid="{00000000-0005-0000-0000-00006E450000}"/>
    <cellStyle name="Normal 9 2 3 2 2 2 2" xfId="18047" xr:uid="{00000000-0005-0000-0000-00006F450000}"/>
    <cellStyle name="Normal 9 2 3 2 2 2 2 2" xfId="18048" xr:uid="{00000000-0005-0000-0000-000070450000}"/>
    <cellStyle name="Normal 9 2 3 2 2 2 3" xfId="18049" xr:uid="{00000000-0005-0000-0000-000071450000}"/>
    <cellStyle name="Normal 9 2 3 2 2 3" xfId="18050" xr:uid="{00000000-0005-0000-0000-000072450000}"/>
    <cellStyle name="Normal 9 2 3 2 2 3 2" xfId="18051" xr:uid="{00000000-0005-0000-0000-000073450000}"/>
    <cellStyle name="Normal 9 2 3 2 2 4" xfId="18052" xr:uid="{00000000-0005-0000-0000-000074450000}"/>
    <cellStyle name="Normal 9 2 3 2 3" xfId="18053" xr:uid="{00000000-0005-0000-0000-000075450000}"/>
    <cellStyle name="Normal 9 2 3 2 3 2" xfId="18054" xr:uid="{00000000-0005-0000-0000-000076450000}"/>
    <cellStyle name="Normal 9 2 3 2 3 2 2" xfId="18055" xr:uid="{00000000-0005-0000-0000-000077450000}"/>
    <cellStyle name="Normal 9 2 3 2 3 2 2 2" xfId="18056" xr:uid="{00000000-0005-0000-0000-000078450000}"/>
    <cellStyle name="Normal 9 2 3 2 3 2 3" xfId="18057" xr:uid="{00000000-0005-0000-0000-000079450000}"/>
    <cellStyle name="Normal 9 2 3 2 3 3" xfId="18058" xr:uid="{00000000-0005-0000-0000-00007A450000}"/>
    <cellStyle name="Normal 9 2 3 2 3 3 2" xfId="18059" xr:uid="{00000000-0005-0000-0000-00007B450000}"/>
    <cellStyle name="Normal 9 2 3 2 3 4" xfId="18060" xr:uid="{00000000-0005-0000-0000-00007C450000}"/>
    <cellStyle name="Normal 9 2 3 2 4" xfId="18061" xr:uid="{00000000-0005-0000-0000-00007D450000}"/>
    <cellStyle name="Normal 9 2 3 2 4 2" xfId="18062" xr:uid="{00000000-0005-0000-0000-00007E450000}"/>
    <cellStyle name="Normal 9 2 3 2 4 2 2" xfId="18063" xr:uid="{00000000-0005-0000-0000-00007F450000}"/>
    <cellStyle name="Normal 9 2 3 2 4 3" xfId="18064" xr:uid="{00000000-0005-0000-0000-000080450000}"/>
    <cellStyle name="Normal 9 2 3 2 5" xfId="18065" xr:uid="{00000000-0005-0000-0000-000081450000}"/>
    <cellStyle name="Normal 9 2 3 2 5 2" xfId="18066" xr:uid="{00000000-0005-0000-0000-000082450000}"/>
    <cellStyle name="Normal 9 2 3 2 6" xfId="18067" xr:uid="{00000000-0005-0000-0000-000083450000}"/>
    <cellStyle name="Normal 9 2 3 3" xfId="18068" xr:uid="{00000000-0005-0000-0000-000084450000}"/>
    <cellStyle name="Normal 9 2 3 3 2" xfId="18069" xr:uid="{00000000-0005-0000-0000-000085450000}"/>
    <cellStyle name="Normal 9 2 3 3 2 2" xfId="18070" xr:uid="{00000000-0005-0000-0000-000086450000}"/>
    <cellStyle name="Normal 9 2 3 3 2 2 2" xfId="18071" xr:uid="{00000000-0005-0000-0000-000087450000}"/>
    <cellStyle name="Normal 9 2 3 3 2 3" xfId="18072" xr:uid="{00000000-0005-0000-0000-000088450000}"/>
    <cellStyle name="Normal 9 2 3 3 3" xfId="18073" xr:uid="{00000000-0005-0000-0000-000089450000}"/>
    <cellStyle name="Normal 9 2 3 3 3 2" xfId="18074" xr:uid="{00000000-0005-0000-0000-00008A450000}"/>
    <cellStyle name="Normal 9 2 3 3 4" xfId="18075" xr:uid="{00000000-0005-0000-0000-00008B450000}"/>
    <cellStyle name="Normal 9 2 3 4" xfId="18076" xr:uid="{00000000-0005-0000-0000-00008C450000}"/>
    <cellStyle name="Normal 9 2 3 4 2" xfId="18077" xr:uid="{00000000-0005-0000-0000-00008D450000}"/>
    <cellStyle name="Normal 9 2 3 4 2 2" xfId="18078" xr:uid="{00000000-0005-0000-0000-00008E450000}"/>
    <cellStyle name="Normal 9 2 3 4 2 2 2" xfId="18079" xr:uid="{00000000-0005-0000-0000-00008F450000}"/>
    <cellStyle name="Normal 9 2 3 4 2 3" xfId="18080" xr:uid="{00000000-0005-0000-0000-000090450000}"/>
    <cellStyle name="Normal 9 2 3 4 3" xfId="18081" xr:uid="{00000000-0005-0000-0000-000091450000}"/>
    <cellStyle name="Normal 9 2 3 4 3 2" xfId="18082" xr:uid="{00000000-0005-0000-0000-000092450000}"/>
    <cellStyle name="Normal 9 2 3 4 4" xfId="18083" xr:uid="{00000000-0005-0000-0000-000093450000}"/>
    <cellStyle name="Normal 9 2 3 5" xfId="18084" xr:uid="{00000000-0005-0000-0000-000094450000}"/>
    <cellStyle name="Normal 9 2 3 5 2" xfId="18085" xr:uid="{00000000-0005-0000-0000-000095450000}"/>
    <cellStyle name="Normal 9 2 3 5 2 2" xfId="18086" xr:uid="{00000000-0005-0000-0000-000096450000}"/>
    <cellStyle name="Normal 9 2 3 5 3" xfId="18087" xr:uid="{00000000-0005-0000-0000-000097450000}"/>
    <cellStyle name="Normal 9 2 3 6" xfId="18088" xr:uid="{00000000-0005-0000-0000-000098450000}"/>
    <cellStyle name="Normal 9 2 3 6 2" xfId="18089" xr:uid="{00000000-0005-0000-0000-000099450000}"/>
    <cellStyle name="Normal 9 2 4" xfId="7477" xr:uid="{00000000-0005-0000-0000-00009A450000}"/>
    <cellStyle name="Normal 9 2 4 2" xfId="18090" xr:uid="{00000000-0005-0000-0000-00009B450000}"/>
    <cellStyle name="Normal 9 2 4 2 2" xfId="18091" xr:uid="{00000000-0005-0000-0000-00009C450000}"/>
    <cellStyle name="Normal 9 2 4 2 2 2" xfId="18092" xr:uid="{00000000-0005-0000-0000-00009D450000}"/>
    <cellStyle name="Normal 9 2 4 2 2 2 2" xfId="18093" xr:uid="{00000000-0005-0000-0000-00009E450000}"/>
    <cellStyle name="Normal 9 2 4 2 2 3" xfId="18094" xr:uid="{00000000-0005-0000-0000-00009F450000}"/>
    <cellStyle name="Normal 9 2 4 2 3" xfId="18095" xr:uid="{00000000-0005-0000-0000-0000A0450000}"/>
    <cellStyle name="Normal 9 2 4 2 3 2" xfId="18096" xr:uid="{00000000-0005-0000-0000-0000A1450000}"/>
    <cellStyle name="Normal 9 2 4 2 4" xfId="18097" xr:uid="{00000000-0005-0000-0000-0000A2450000}"/>
    <cellStyle name="Normal 9 2 4 3" xfId="18098" xr:uid="{00000000-0005-0000-0000-0000A3450000}"/>
    <cellStyle name="Normal 9 2 4 3 2" xfId="18099" xr:uid="{00000000-0005-0000-0000-0000A4450000}"/>
    <cellStyle name="Normal 9 2 4 3 2 2" xfId="18100" xr:uid="{00000000-0005-0000-0000-0000A5450000}"/>
    <cellStyle name="Normal 9 2 4 3 2 2 2" xfId="18101" xr:uid="{00000000-0005-0000-0000-0000A6450000}"/>
    <cellStyle name="Normal 9 2 4 3 2 3" xfId="18102" xr:uid="{00000000-0005-0000-0000-0000A7450000}"/>
    <cellStyle name="Normal 9 2 4 3 3" xfId="18103" xr:uid="{00000000-0005-0000-0000-0000A8450000}"/>
    <cellStyle name="Normal 9 2 4 3 3 2" xfId="18104" xr:uid="{00000000-0005-0000-0000-0000A9450000}"/>
    <cellStyle name="Normal 9 2 4 3 4" xfId="18105" xr:uid="{00000000-0005-0000-0000-0000AA450000}"/>
    <cellStyle name="Normal 9 2 4 4" xfId="18106" xr:uid="{00000000-0005-0000-0000-0000AB450000}"/>
    <cellStyle name="Normal 9 2 4 4 2" xfId="18107" xr:uid="{00000000-0005-0000-0000-0000AC450000}"/>
    <cellStyle name="Normal 9 2 4 4 2 2" xfId="18108" xr:uid="{00000000-0005-0000-0000-0000AD450000}"/>
    <cellStyle name="Normal 9 2 4 4 3" xfId="18109" xr:uid="{00000000-0005-0000-0000-0000AE450000}"/>
    <cellStyle name="Normal 9 2 4 5" xfId="18110" xr:uid="{00000000-0005-0000-0000-0000AF450000}"/>
    <cellStyle name="Normal 9 2 4 5 2" xfId="18111" xr:uid="{00000000-0005-0000-0000-0000B0450000}"/>
    <cellStyle name="Normal 9 2 5" xfId="8111" xr:uid="{00000000-0005-0000-0000-0000B1450000}"/>
    <cellStyle name="Normal 9 2 5 2" xfId="18112" xr:uid="{00000000-0005-0000-0000-0000B2450000}"/>
    <cellStyle name="Normal 9 2 5 2 2" xfId="18113" xr:uid="{00000000-0005-0000-0000-0000B3450000}"/>
    <cellStyle name="Normal 9 2 5 2 2 2" xfId="18114" xr:uid="{00000000-0005-0000-0000-0000B4450000}"/>
    <cellStyle name="Normal 9 2 5 2 3" xfId="18115" xr:uid="{00000000-0005-0000-0000-0000B5450000}"/>
    <cellStyle name="Normal 9 2 5 3" xfId="18116" xr:uid="{00000000-0005-0000-0000-0000B6450000}"/>
    <cellStyle name="Normal 9 2 5 3 2" xfId="18117" xr:uid="{00000000-0005-0000-0000-0000B7450000}"/>
    <cellStyle name="Normal 9 2 5 4" xfId="18118" xr:uid="{00000000-0005-0000-0000-0000B8450000}"/>
    <cellStyle name="Normal 9 2 6" xfId="18119" xr:uid="{00000000-0005-0000-0000-0000B9450000}"/>
    <cellStyle name="Normal 9 2 6 2" xfId="18120" xr:uid="{00000000-0005-0000-0000-0000BA450000}"/>
    <cellStyle name="Normal 9 2 6 2 2" xfId="18121" xr:uid="{00000000-0005-0000-0000-0000BB450000}"/>
    <cellStyle name="Normal 9 2 6 2 2 2" xfId="18122" xr:uid="{00000000-0005-0000-0000-0000BC450000}"/>
    <cellStyle name="Normal 9 2 6 2 3" xfId="18123" xr:uid="{00000000-0005-0000-0000-0000BD450000}"/>
    <cellStyle name="Normal 9 2 6 3" xfId="18124" xr:uid="{00000000-0005-0000-0000-0000BE450000}"/>
    <cellStyle name="Normal 9 2 6 3 2" xfId="18125" xr:uid="{00000000-0005-0000-0000-0000BF450000}"/>
    <cellStyle name="Normal 9 2 6 4" xfId="18126" xr:uid="{00000000-0005-0000-0000-0000C0450000}"/>
    <cellStyle name="Normal 9 2 7" xfId="18127" xr:uid="{00000000-0005-0000-0000-0000C1450000}"/>
    <cellStyle name="Normal 9 2 7 2" xfId="18128" xr:uid="{00000000-0005-0000-0000-0000C2450000}"/>
    <cellStyle name="Normal 9 2 7 2 2" xfId="18129" xr:uid="{00000000-0005-0000-0000-0000C3450000}"/>
    <cellStyle name="Normal 9 2 7 3" xfId="18130" xr:uid="{00000000-0005-0000-0000-0000C4450000}"/>
    <cellStyle name="Normal 9 2 8" xfId="18131" xr:uid="{00000000-0005-0000-0000-0000C5450000}"/>
    <cellStyle name="Normal 9 2 8 2" xfId="18132" xr:uid="{00000000-0005-0000-0000-0000C6450000}"/>
    <cellStyle name="Normal 9 3" xfId="7478" xr:uid="{00000000-0005-0000-0000-0000C7450000}"/>
    <cellStyle name="Normal 9 3 2" xfId="18133" xr:uid="{00000000-0005-0000-0000-0000C8450000}"/>
    <cellStyle name="Normal 9 3 2 2" xfId="18134" xr:uid="{00000000-0005-0000-0000-0000C9450000}"/>
    <cellStyle name="Normal 9 3 2 2 2" xfId="18135" xr:uid="{00000000-0005-0000-0000-0000CA450000}"/>
    <cellStyle name="Normal 9 3 2 2 2 2" xfId="18136" xr:uid="{00000000-0005-0000-0000-0000CB450000}"/>
    <cellStyle name="Normal 9 3 2 2 2 2 2" xfId="18137" xr:uid="{00000000-0005-0000-0000-0000CC450000}"/>
    <cellStyle name="Normal 9 3 2 2 2 2 2 2" xfId="18138" xr:uid="{00000000-0005-0000-0000-0000CD450000}"/>
    <cellStyle name="Normal 9 3 2 2 2 2 3" xfId="18139" xr:uid="{00000000-0005-0000-0000-0000CE450000}"/>
    <cellStyle name="Normal 9 3 2 2 2 3" xfId="18140" xr:uid="{00000000-0005-0000-0000-0000CF450000}"/>
    <cellStyle name="Normal 9 3 2 2 2 3 2" xfId="18141" xr:uid="{00000000-0005-0000-0000-0000D0450000}"/>
    <cellStyle name="Normal 9 3 2 2 2 4" xfId="18142" xr:uid="{00000000-0005-0000-0000-0000D1450000}"/>
    <cellStyle name="Normal 9 3 2 2 3" xfId="18143" xr:uid="{00000000-0005-0000-0000-0000D2450000}"/>
    <cellStyle name="Normal 9 3 2 2 3 2" xfId="18144" xr:uid="{00000000-0005-0000-0000-0000D3450000}"/>
    <cellStyle name="Normal 9 3 2 2 3 2 2" xfId="18145" xr:uid="{00000000-0005-0000-0000-0000D4450000}"/>
    <cellStyle name="Normal 9 3 2 2 3 2 2 2" xfId="18146" xr:uid="{00000000-0005-0000-0000-0000D5450000}"/>
    <cellStyle name="Normal 9 3 2 2 3 2 3" xfId="18147" xr:uid="{00000000-0005-0000-0000-0000D6450000}"/>
    <cellStyle name="Normal 9 3 2 2 3 3" xfId="18148" xr:uid="{00000000-0005-0000-0000-0000D7450000}"/>
    <cellStyle name="Normal 9 3 2 2 3 3 2" xfId="18149" xr:uid="{00000000-0005-0000-0000-0000D8450000}"/>
    <cellStyle name="Normal 9 3 2 2 3 4" xfId="18150" xr:uid="{00000000-0005-0000-0000-0000D9450000}"/>
    <cellStyle name="Normal 9 3 2 2 4" xfId="18151" xr:uid="{00000000-0005-0000-0000-0000DA450000}"/>
    <cellStyle name="Normal 9 3 2 2 4 2" xfId="18152" xr:uid="{00000000-0005-0000-0000-0000DB450000}"/>
    <cellStyle name="Normal 9 3 2 2 4 2 2" xfId="18153" xr:uid="{00000000-0005-0000-0000-0000DC450000}"/>
    <cellStyle name="Normal 9 3 2 2 4 3" xfId="18154" xr:uid="{00000000-0005-0000-0000-0000DD450000}"/>
    <cellStyle name="Normal 9 3 2 2 5" xfId="18155" xr:uid="{00000000-0005-0000-0000-0000DE450000}"/>
    <cellStyle name="Normal 9 3 2 2 5 2" xfId="18156" xr:uid="{00000000-0005-0000-0000-0000DF450000}"/>
    <cellStyle name="Normal 9 3 2 2 6" xfId="18157" xr:uid="{00000000-0005-0000-0000-0000E0450000}"/>
    <cellStyle name="Normal 9 3 2 3" xfId="18158" xr:uid="{00000000-0005-0000-0000-0000E1450000}"/>
    <cellStyle name="Normal 9 3 2 3 2" xfId="18159" xr:uid="{00000000-0005-0000-0000-0000E2450000}"/>
    <cellStyle name="Normal 9 3 2 3 2 2" xfId="18160" xr:uid="{00000000-0005-0000-0000-0000E3450000}"/>
    <cellStyle name="Normal 9 3 2 3 2 2 2" xfId="18161" xr:uid="{00000000-0005-0000-0000-0000E4450000}"/>
    <cellStyle name="Normal 9 3 2 3 2 3" xfId="18162" xr:uid="{00000000-0005-0000-0000-0000E5450000}"/>
    <cellStyle name="Normal 9 3 2 3 3" xfId="18163" xr:uid="{00000000-0005-0000-0000-0000E6450000}"/>
    <cellStyle name="Normal 9 3 2 3 3 2" xfId="18164" xr:uid="{00000000-0005-0000-0000-0000E7450000}"/>
    <cellStyle name="Normal 9 3 2 3 4" xfId="18165" xr:uid="{00000000-0005-0000-0000-0000E8450000}"/>
    <cellStyle name="Normal 9 3 2 4" xfId="18166" xr:uid="{00000000-0005-0000-0000-0000E9450000}"/>
    <cellStyle name="Normal 9 3 2 4 2" xfId="18167" xr:uid="{00000000-0005-0000-0000-0000EA450000}"/>
    <cellStyle name="Normal 9 3 2 4 2 2" xfId="18168" xr:uid="{00000000-0005-0000-0000-0000EB450000}"/>
    <cellStyle name="Normal 9 3 2 4 2 2 2" xfId="18169" xr:uid="{00000000-0005-0000-0000-0000EC450000}"/>
    <cellStyle name="Normal 9 3 2 4 2 3" xfId="18170" xr:uid="{00000000-0005-0000-0000-0000ED450000}"/>
    <cellStyle name="Normal 9 3 2 4 3" xfId="18171" xr:uid="{00000000-0005-0000-0000-0000EE450000}"/>
    <cellStyle name="Normal 9 3 2 4 3 2" xfId="18172" xr:uid="{00000000-0005-0000-0000-0000EF450000}"/>
    <cellStyle name="Normal 9 3 2 4 4" xfId="18173" xr:uid="{00000000-0005-0000-0000-0000F0450000}"/>
    <cellStyle name="Normal 9 3 2 5" xfId="18174" xr:uid="{00000000-0005-0000-0000-0000F1450000}"/>
    <cellStyle name="Normal 9 3 2 5 2" xfId="18175" xr:uid="{00000000-0005-0000-0000-0000F2450000}"/>
    <cellStyle name="Normal 9 3 2 5 2 2" xfId="18176" xr:uid="{00000000-0005-0000-0000-0000F3450000}"/>
    <cellStyle name="Normal 9 3 2 5 3" xfId="18177" xr:uid="{00000000-0005-0000-0000-0000F4450000}"/>
    <cellStyle name="Normal 9 3 2 6" xfId="18178" xr:uid="{00000000-0005-0000-0000-0000F5450000}"/>
    <cellStyle name="Normal 9 3 2 6 2" xfId="18179" xr:uid="{00000000-0005-0000-0000-0000F6450000}"/>
    <cellStyle name="Normal 9 3 3" xfId="18180" xr:uid="{00000000-0005-0000-0000-0000F7450000}"/>
    <cellStyle name="Normal 9 3 3 2" xfId="18181" xr:uid="{00000000-0005-0000-0000-0000F8450000}"/>
    <cellStyle name="Normal 9 3 3 2 2" xfId="18182" xr:uid="{00000000-0005-0000-0000-0000F9450000}"/>
    <cellStyle name="Normal 9 3 3 2 2 2" xfId="18183" xr:uid="{00000000-0005-0000-0000-0000FA450000}"/>
    <cellStyle name="Normal 9 3 3 2 2 2 2" xfId="18184" xr:uid="{00000000-0005-0000-0000-0000FB450000}"/>
    <cellStyle name="Normal 9 3 3 2 2 3" xfId="18185" xr:uid="{00000000-0005-0000-0000-0000FC450000}"/>
    <cellStyle name="Normal 9 3 3 2 3" xfId="18186" xr:uid="{00000000-0005-0000-0000-0000FD450000}"/>
    <cellStyle name="Normal 9 3 3 2 3 2" xfId="18187" xr:uid="{00000000-0005-0000-0000-0000FE450000}"/>
    <cellStyle name="Normal 9 3 3 2 4" xfId="18188" xr:uid="{00000000-0005-0000-0000-0000FF450000}"/>
    <cellStyle name="Normal 9 3 3 3" xfId="18189" xr:uid="{00000000-0005-0000-0000-000000460000}"/>
    <cellStyle name="Normal 9 3 3 3 2" xfId="18190" xr:uid="{00000000-0005-0000-0000-000001460000}"/>
    <cellStyle name="Normal 9 3 3 3 2 2" xfId="18191" xr:uid="{00000000-0005-0000-0000-000002460000}"/>
    <cellStyle name="Normal 9 3 3 3 2 2 2" xfId="18192" xr:uid="{00000000-0005-0000-0000-000003460000}"/>
    <cellStyle name="Normal 9 3 3 3 2 3" xfId="18193" xr:uid="{00000000-0005-0000-0000-000004460000}"/>
    <cellStyle name="Normal 9 3 3 3 3" xfId="18194" xr:uid="{00000000-0005-0000-0000-000005460000}"/>
    <cellStyle name="Normal 9 3 3 3 3 2" xfId="18195" xr:uid="{00000000-0005-0000-0000-000006460000}"/>
    <cellStyle name="Normal 9 3 3 3 4" xfId="18196" xr:uid="{00000000-0005-0000-0000-000007460000}"/>
    <cellStyle name="Normal 9 3 3 4" xfId="18197" xr:uid="{00000000-0005-0000-0000-000008460000}"/>
    <cellStyle name="Normal 9 3 3 4 2" xfId="18198" xr:uid="{00000000-0005-0000-0000-000009460000}"/>
    <cellStyle name="Normal 9 3 3 4 2 2" xfId="18199" xr:uid="{00000000-0005-0000-0000-00000A460000}"/>
    <cellStyle name="Normal 9 3 3 4 3" xfId="18200" xr:uid="{00000000-0005-0000-0000-00000B460000}"/>
    <cellStyle name="Normal 9 3 3 5" xfId="18201" xr:uid="{00000000-0005-0000-0000-00000C460000}"/>
    <cellStyle name="Normal 9 3 3 5 2" xfId="18202" xr:uid="{00000000-0005-0000-0000-00000D460000}"/>
    <cellStyle name="Normal 9 3 3 6" xfId="18203" xr:uid="{00000000-0005-0000-0000-00000E460000}"/>
    <cellStyle name="Normal 9 3 4" xfId="18204" xr:uid="{00000000-0005-0000-0000-00000F460000}"/>
    <cellStyle name="Normal 9 3 4 2" xfId="18205" xr:uid="{00000000-0005-0000-0000-000010460000}"/>
    <cellStyle name="Normal 9 3 4 2 2" xfId="18206" xr:uid="{00000000-0005-0000-0000-000011460000}"/>
    <cellStyle name="Normal 9 3 4 2 2 2" xfId="18207" xr:uid="{00000000-0005-0000-0000-000012460000}"/>
    <cellStyle name="Normal 9 3 4 2 3" xfId="18208" xr:uid="{00000000-0005-0000-0000-000013460000}"/>
    <cellStyle name="Normal 9 3 4 3" xfId="18209" xr:uid="{00000000-0005-0000-0000-000014460000}"/>
    <cellStyle name="Normal 9 3 4 3 2" xfId="18210" xr:uid="{00000000-0005-0000-0000-000015460000}"/>
    <cellStyle name="Normal 9 3 4 4" xfId="18211" xr:uid="{00000000-0005-0000-0000-000016460000}"/>
    <cellStyle name="Normal 9 3 5" xfId="18212" xr:uid="{00000000-0005-0000-0000-000017460000}"/>
    <cellStyle name="Normal 9 3 5 2" xfId="18213" xr:uid="{00000000-0005-0000-0000-000018460000}"/>
    <cellStyle name="Normal 9 3 5 2 2" xfId="18214" xr:uid="{00000000-0005-0000-0000-000019460000}"/>
    <cellStyle name="Normal 9 3 5 2 2 2" xfId="18215" xr:uid="{00000000-0005-0000-0000-00001A460000}"/>
    <cellStyle name="Normal 9 3 5 2 3" xfId="18216" xr:uid="{00000000-0005-0000-0000-00001B460000}"/>
    <cellStyle name="Normal 9 3 5 3" xfId="18217" xr:uid="{00000000-0005-0000-0000-00001C460000}"/>
    <cellStyle name="Normal 9 3 5 3 2" xfId="18218" xr:uid="{00000000-0005-0000-0000-00001D460000}"/>
    <cellStyle name="Normal 9 3 5 4" xfId="18219" xr:uid="{00000000-0005-0000-0000-00001E460000}"/>
    <cellStyle name="Normal 9 3 6" xfId="18220" xr:uid="{00000000-0005-0000-0000-00001F460000}"/>
    <cellStyle name="Normal 9 3 6 2" xfId="18221" xr:uid="{00000000-0005-0000-0000-000020460000}"/>
    <cellStyle name="Normal 9 3 6 2 2" xfId="18222" xr:uid="{00000000-0005-0000-0000-000021460000}"/>
    <cellStyle name="Normal 9 3 6 3" xfId="18223" xr:uid="{00000000-0005-0000-0000-000022460000}"/>
    <cellStyle name="Normal 9 3 7" xfId="18224" xr:uid="{00000000-0005-0000-0000-000023460000}"/>
    <cellStyle name="Normal 9 3 7 2" xfId="18225" xr:uid="{00000000-0005-0000-0000-000024460000}"/>
    <cellStyle name="Normal 9 4" xfId="7479" xr:uid="{00000000-0005-0000-0000-000025460000}"/>
    <cellStyle name="Normal 9 4 2" xfId="18226" xr:uid="{00000000-0005-0000-0000-000026460000}"/>
    <cellStyle name="Normal 9 4 2 2" xfId="18227" xr:uid="{00000000-0005-0000-0000-000027460000}"/>
    <cellStyle name="Normal 9 4 2 2 2" xfId="18228" xr:uid="{00000000-0005-0000-0000-000028460000}"/>
    <cellStyle name="Normal 9 4 2 2 2 2" xfId="18229" xr:uid="{00000000-0005-0000-0000-000029460000}"/>
    <cellStyle name="Normal 9 4 2 2 2 2 2" xfId="18230" xr:uid="{00000000-0005-0000-0000-00002A460000}"/>
    <cellStyle name="Normal 9 4 2 2 2 2 2 2" xfId="18231" xr:uid="{00000000-0005-0000-0000-00002B460000}"/>
    <cellStyle name="Normal 9 4 2 2 2 2 3" xfId="18232" xr:uid="{00000000-0005-0000-0000-00002C460000}"/>
    <cellStyle name="Normal 9 4 2 2 2 3" xfId="18233" xr:uid="{00000000-0005-0000-0000-00002D460000}"/>
    <cellStyle name="Normal 9 4 2 2 2 3 2" xfId="18234" xr:uid="{00000000-0005-0000-0000-00002E460000}"/>
    <cellStyle name="Normal 9 4 2 2 2 4" xfId="18235" xr:uid="{00000000-0005-0000-0000-00002F460000}"/>
    <cellStyle name="Normal 9 4 2 2 3" xfId="18236" xr:uid="{00000000-0005-0000-0000-000030460000}"/>
    <cellStyle name="Normal 9 4 2 2 3 2" xfId="18237" xr:uid="{00000000-0005-0000-0000-000031460000}"/>
    <cellStyle name="Normal 9 4 2 2 3 2 2" xfId="18238" xr:uid="{00000000-0005-0000-0000-000032460000}"/>
    <cellStyle name="Normal 9 4 2 2 3 2 2 2" xfId="18239" xr:uid="{00000000-0005-0000-0000-000033460000}"/>
    <cellStyle name="Normal 9 4 2 2 3 2 3" xfId="18240" xr:uid="{00000000-0005-0000-0000-000034460000}"/>
    <cellStyle name="Normal 9 4 2 2 3 3" xfId="18241" xr:uid="{00000000-0005-0000-0000-000035460000}"/>
    <cellStyle name="Normal 9 4 2 2 3 3 2" xfId="18242" xr:uid="{00000000-0005-0000-0000-000036460000}"/>
    <cellStyle name="Normal 9 4 2 2 3 4" xfId="18243" xr:uid="{00000000-0005-0000-0000-000037460000}"/>
    <cellStyle name="Normal 9 4 2 2 4" xfId="18244" xr:uid="{00000000-0005-0000-0000-000038460000}"/>
    <cellStyle name="Normal 9 4 2 2 4 2" xfId="18245" xr:uid="{00000000-0005-0000-0000-000039460000}"/>
    <cellStyle name="Normal 9 4 2 2 4 2 2" xfId="18246" xr:uid="{00000000-0005-0000-0000-00003A460000}"/>
    <cellStyle name="Normal 9 4 2 2 4 3" xfId="18247" xr:uid="{00000000-0005-0000-0000-00003B460000}"/>
    <cellStyle name="Normal 9 4 2 2 5" xfId="18248" xr:uid="{00000000-0005-0000-0000-00003C460000}"/>
    <cellStyle name="Normal 9 4 2 2 5 2" xfId="18249" xr:uid="{00000000-0005-0000-0000-00003D460000}"/>
    <cellStyle name="Normal 9 4 2 2 6" xfId="18250" xr:uid="{00000000-0005-0000-0000-00003E460000}"/>
    <cellStyle name="Normal 9 4 2 3" xfId="18251" xr:uid="{00000000-0005-0000-0000-00003F460000}"/>
    <cellStyle name="Normal 9 4 2 3 2" xfId="18252" xr:uid="{00000000-0005-0000-0000-000040460000}"/>
    <cellStyle name="Normal 9 4 2 3 2 2" xfId="18253" xr:uid="{00000000-0005-0000-0000-000041460000}"/>
    <cellStyle name="Normal 9 4 2 3 2 2 2" xfId="18254" xr:uid="{00000000-0005-0000-0000-000042460000}"/>
    <cellStyle name="Normal 9 4 2 3 2 3" xfId="18255" xr:uid="{00000000-0005-0000-0000-000043460000}"/>
    <cellStyle name="Normal 9 4 2 3 3" xfId="18256" xr:uid="{00000000-0005-0000-0000-000044460000}"/>
    <cellStyle name="Normal 9 4 2 3 3 2" xfId="18257" xr:uid="{00000000-0005-0000-0000-000045460000}"/>
    <cellStyle name="Normal 9 4 2 3 4" xfId="18258" xr:uid="{00000000-0005-0000-0000-000046460000}"/>
    <cellStyle name="Normal 9 4 2 4" xfId="18259" xr:uid="{00000000-0005-0000-0000-000047460000}"/>
    <cellStyle name="Normal 9 4 2 4 2" xfId="18260" xr:uid="{00000000-0005-0000-0000-000048460000}"/>
    <cellStyle name="Normal 9 4 2 4 2 2" xfId="18261" xr:uid="{00000000-0005-0000-0000-000049460000}"/>
    <cellStyle name="Normal 9 4 2 4 2 2 2" xfId="18262" xr:uid="{00000000-0005-0000-0000-00004A460000}"/>
    <cellStyle name="Normal 9 4 2 4 2 3" xfId="18263" xr:uid="{00000000-0005-0000-0000-00004B460000}"/>
    <cellStyle name="Normal 9 4 2 4 3" xfId="18264" xr:uid="{00000000-0005-0000-0000-00004C460000}"/>
    <cellStyle name="Normal 9 4 2 4 3 2" xfId="18265" xr:uid="{00000000-0005-0000-0000-00004D460000}"/>
    <cellStyle name="Normal 9 4 2 4 4" xfId="18266" xr:uid="{00000000-0005-0000-0000-00004E460000}"/>
    <cellStyle name="Normal 9 4 2 5" xfId="18267" xr:uid="{00000000-0005-0000-0000-00004F460000}"/>
    <cellStyle name="Normal 9 4 2 5 2" xfId="18268" xr:uid="{00000000-0005-0000-0000-000050460000}"/>
    <cellStyle name="Normal 9 4 2 5 2 2" xfId="18269" xr:uid="{00000000-0005-0000-0000-000051460000}"/>
    <cellStyle name="Normal 9 4 2 5 3" xfId="18270" xr:uid="{00000000-0005-0000-0000-000052460000}"/>
    <cellStyle name="Normal 9 4 2 6" xfId="18271" xr:uid="{00000000-0005-0000-0000-000053460000}"/>
    <cellStyle name="Normal 9 4 2 6 2" xfId="18272" xr:uid="{00000000-0005-0000-0000-000054460000}"/>
    <cellStyle name="Normal 9 4 2 7" xfId="18273" xr:uid="{00000000-0005-0000-0000-000055460000}"/>
    <cellStyle name="Normal 9 4 3" xfId="18274" xr:uid="{00000000-0005-0000-0000-000056460000}"/>
    <cellStyle name="Normal 9 4 3 2" xfId="18275" xr:uid="{00000000-0005-0000-0000-000057460000}"/>
    <cellStyle name="Normal 9 4 3 2 2" xfId="18276" xr:uid="{00000000-0005-0000-0000-000058460000}"/>
    <cellStyle name="Normal 9 4 3 2 2 2" xfId="18277" xr:uid="{00000000-0005-0000-0000-000059460000}"/>
    <cellStyle name="Normal 9 4 3 2 2 2 2" xfId="18278" xr:uid="{00000000-0005-0000-0000-00005A460000}"/>
    <cellStyle name="Normal 9 4 3 2 2 3" xfId="18279" xr:uid="{00000000-0005-0000-0000-00005B460000}"/>
    <cellStyle name="Normal 9 4 3 2 3" xfId="18280" xr:uid="{00000000-0005-0000-0000-00005C460000}"/>
    <cellStyle name="Normal 9 4 3 2 3 2" xfId="18281" xr:uid="{00000000-0005-0000-0000-00005D460000}"/>
    <cellStyle name="Normal 9 4 3 2 4" xfId="18282" xr:uid="{00000000-0005-0000-0000-00005E460000}"/>
    <cellStyle name="Normal 9 4 3 3" xfId="18283" xr:uid="{00000000-0005-0000-0000-00005F460000}"/>
    <cellStyle name="Normal 9 4 3 3 2" xfId="18284" xr:uid="{00000000-0005-0000-0000-000060460000}"/>
    <cellStyle name="Normal 9 4 3 3 2 2" xfId="18285" xr:uid="{00000000-0005-0000-0000-000061460000}"/>
    <cellStyle name="Normal 9 4 3 3 2 2 2" xfId="18286" xr:uid="{00000000-0005-0000-0000-000062460000}"/>
    <cellStyle name="Normal 9 4 3 3 2 3" xfId="18287" xr:uid="{00000000-0005-0000-0000-000063460000}"/>
    <cellStyle name="Normal 9 4 3 3 3" xfId="18288" xr:uid="{00000000-0005-0000-0000-000064460000}"/>
    <cellStyle name="Normal 9 4 3 3 3 2" xfId="18289" xr:uid="{00000000-0005-0000-0000-000065460000}"/>
    <cellStyle name="Normal 9 4 3 3 4" xfId="18290" xr:uid="{00000000-0005-0000-0000-000066460000}"/>
    <cellStyle name="Normal 9 4 3 4" xfId="18291" xr:uid="{00000000-0005-0000-0000-000067460000}"/>
    <cellStyle name="Normal 9 4 3 4 2" xfId="18292" xr:uid="{00000000-0005-0000-0000-000068460000}"/>
    <cellStyle name="Normal 9 4 3 4 2 2" xfId="18293" xr:uid="{00000000-0005-0000-0000-000069460000}"/>
    <cellStyle name="Normal 9 4 3 4 3" xfId="18294" xr:uid="{00000000-0005-0000-0000-00006A460000}"/>
    <cellStyle name="Normal 9 4 3 5" xfId="18295" xr:uid="{00000000-0005-0000-0000-00006B460000}"/>
    <cellStyle name="Normal 9 4 3 5 2" xfId="18296" xr:uid="{00000000-0005-0000-0000-00006C460000}"/>
    <cellStyle name="Normal 9 4 3 6" xfId="18297" xr:uid="{00000000-0005-0000-0000-00006D460000}"/>
    <cellStyle name="Normal 9 4 4" xfId="18298" xr:uid="{00000000-0005-0000-0000-00006E460000}"/>
    <cellStyle name="Normal 9 4 4 2" xfId="18299" xr:uid="{00000000-0005-0000-0000-00006F460000}"/>
    <cellStyle name="Normal 9 4 4 2 2" xfId="18300" xr:uid="{00000000-0005-0000-0000-000070460000}"/>
    <cellStyle name="Normal 9 4 4 2 2 2" xfId="18301" xr:uid="{00000000-0005-0000-0000-000071460000}"/>
    <cellStyle name="Normal 9 4 4 2 3" xfId="18302" xr:uid="{00000000-0005-0000-0000-000072460000}"/>
    <cellStyle name="Normal 9 4 4 3" xfId="18303" xr:uid="{00000000-0005-0000-0000-000073460000}"/>
    <cellStyle name="Normal 9 4 4 3 2" xfId="18304" xr:uid="{00000000-0005-0000-0000-000074460000}"/>
    <cellStyle name="Normal 9 4 4 4" xfId="18305" xr:uid="{00000000-0005-0000-0000-000075460000}"/>
    <cellStyle name="Normal 9 4 5" xfId="18306" xr:uid="{00000000-0005-0000-0000-000076460000}"/>
    <cellStyle name="Normal 9 4 5 2" xfId="18307" xr:uid="{00000000-0005-0000-0000-000077460000}"/>
    <cellStyle name="Normal 9 4 5 2 2" xfId="18308" xr:uid="{00000000-0005-0000-0000-000078460000}"/>
    <cellStyle name="Normal 9 4 5 2 2 2" xfId="18309" xr:uid="{00000000-0005-0000-0000-000079460000}"/>
    <cellStyle name="Normal 9 4 5 2 3" xfId="18310" xr:uid="{00000000-0005-0000-0000-00007A460000}"/>
    <cellStyle name="Normal 9 4 5 3" xfId="18311" xr:uid="{00000000-0005-0000-0000-00007B460000}"/>
    <cellStyle name="Normal 9 4 5 3 2" xfId="18312" xr:uid="{00000000-0005-0000-0000-00007C460000}"/>
    <cellStyle name="Normal 9 4 5 4" xfId="18313" xr:uid="{00000000-0005-0000-0000-00007D460000}"/>
    <cellStyle name="Normal 9 4 6" xfId="18314" xr:uid="{00000000-0005-0000-0000-00007E460000}"/>
    <cellStyle name="Normal 9 4 6 2" xfId="18315" xr:uid="{00000000-0005-0000-0000-00007F460000}"/>
    <cellStyle name="Normal 9 4 6 2 2" xfId="18316" xr:uid="{00000000-0005-0000-0000-000080460000}"/>
    <cellStyle name="Normal 9 4 6 3" xfId="18317" xr:uid="{00000000-0005-0000-0000-000081460000}"/>
    <cellStyle name="Normal 9 4 7" xfId="18318" xr:uid="{00000000-0005-0000-0000-000082460000}"/>
    <cellStyle name="Normal 9 4 7 2" xfId="18319" xr:uid="{00000000-0005-0000-0000-000083460000}"/>
    <cellStyle name="Normal 9 5" xfId="7480" xr:uid="{00000000-0005-0000-0000-000084460000}"/>
    <cellStyle name="Normal 9 5 2" xfId="18320" xr:uid="{00000000-0005-0000-0000-000085460000}"/>
    <cellStyle name="Normal 9 5 2 2" xfId="18321" xr:uid="{00000000-0005-0000-0000-000086460000}"/>
    <cellStyle name="Normal 9 5 2 2 2" xfId="18322" xr:uid="{00000000-0005-0000-0000-000087460000}"/>
    <cellStyle name="Normal 9 5 2 2 2 2" xfId="18323" xr:uid="{00000000-0005-0000-0000-000088460000}"/>
    <cellStyle name="Normal 9 5 2 2 2 2 2" xfId="18324" xr:uid="{00000000-0005-0000-0000-000089460000}"/>
    <cellStyle name="Normal 9 5 2 2 2 2 2 2" xfId="18325" xr:uid="{00000000-0005-0000-0000-00008A460000}"/>
    <cellStyle name="Normal 9 5 2 2 2 2 3" xfId="18326" xr:uid="{00000000-0005-0000-0000-00008B460000}"/>
    <cellStyle name="Normal 9 5 2 2 2 3" xfId="18327" xr:uid="{00000000-0005-0000-0000-00008C460000}"/>
    <cellStyle name="Normal 9 5 2 2 2 3 2" xfId="18328" xr:uid="{00000000-0005-0000-0000-00008D460000}"/>
    <cellStyle name="Normal 9 5 2 2 2 4" xfId="18329" xr:uid="{00000000-0005-0000-0000-00008E460000}"/>
    <cellStyle name="Normal 9 5 2 2 3" xfId="18330" xr:uid="{00000000-0005-0000-0000-00008F460000}"/>
    <cellStyle name="Normal 9 5 2 2 3 2" xfId="18331" xr:uid="{00000000-0005-0000-0000-000090460000}"/>
    <cellStyle name="Normal 9 5 2 2 3 2 2" xfId="18332" xr:uid="{00000000-0005-0000-0000-000091460000}"/>
    <cellStyle name="Normal 9 5 2 2 3 2 2 2" xfId="18333" xr:uid="{00000000-0005-0000-0000-000092460000}"/>
    <cellStyle name="Normal 9 5 2 2 3 2 3" xfId="18334" xr:uid="{00000000-0005-0000-0000-000093460000}"/>
    <cellStyle name="Normal 9 5 2 2 3 3" xfId="18335" xr:uid="{00000000-0005-0000-0000-000094460000}"/>
    <cellStyle name="Normal 9 5 2 2 3 3 2" xfId="18336" xr:uid="{00000000-0005-0000-0000-000095460000}"/>
    <cellStyle name="Normal 9 5 2 2 3 4" xfId="18337" xr:uid="{00000000-0005-0000-0000-000096460000}"/>
    <cellStyle name="Normal 9 5 2 2 4" xfId="18338" xr:uid="{00000000-0005-0000-0000-000097460000}"/>
    <cellStyle name="Normal 9 5 2 2 4 2" xfId="18339" xr:uid="{00000000-0005-0000-0000-000098460000}"/>
    <cellStyle name="Normal 9 5 2 2 4 2 2" xfId="18340" xr:uid="{00000000-0005-0000-0000-000099460000}"/>
    <cellStyle name="Normal 9 5 2 2 4 3" xfId="18341" xr:uid="{00000000-0005-0000-0000-00009A460000}"/>
    <cellStyle name="Normal 9 5 2 2 5" xfId="18342" xr:uid="{00000000-0005-0000-0000-00009B460000}"/>
    <cellStyle name="Normal 9 5 2 2 5 2" xfId="18343" xr:uid="{00000000-0005-0000-0000-00009C460000}"/>
    <cellStyle name="Normal 9 5 2 2 6" xfId="18344" xr:uid="{00000000-0005-0000-0000-00009D460000}"/>
    <cellStyle name="Normal 9 5 2 3" xfId="18345" xr:uid="{00000000-0005-0000-0000-00009E460000}"/>
    <cellStyle name="Normal 9 5 2 3 2" xfId="18346" xr:uid="{00000000-0005-0000-0000-00009F460000}"/>
    <cellStyle name="Normal 9 5 2 3 2 2" xfId="18347" xr:uid="{00000000-0005-0000-0000-0000A0460000}"/>
    <cellStyle name="Normal 9 5 2 3 2 2 2" xfId="18348" xr:uid="{00000000-0005-0000-0000-0000A1460000}"/>
    <cellStyle name="Normal 9 5 2 3 2 3" xfId="18349" xr:uid="{00000000-0005-0000-0000-0000A2460000}"/>
    <cellStyle name="Normal 9 5 2 3 3" xfId="18350" xr:uid="{00000000-0005-0000-0000-0000A3460000}"/>
    <cellStyle name="Normal 9 5 2 3 3 2" xfId="18351" xr:uid="{00000000-0005-0000-0000-0000A4460000}"/>
    <cellStyle name="Normal 9 5 2 3 4" xfId="18352" xr:uid="{00000000-0005-0000-0000-0000A5460000}"/>
    <cellStyle name="Normal 9 5 2 4" xfId="18353" xr:uid="{00000000-0005-0000-0000-0000A6460000}"/>
    <cellStyle name="Normal 9 5 2 4 2" xfId="18354" xr:uid="{00000000-0005-0000-0000-0000A7460000}"/>
    <cellStyle name="Normal 9 5 2 4 2 2" xfId="18355" xr:uid="{00000000-0005-0000-0000-0000A8460000}"/>
    <cellStyle name="Normal 9 5 2 4 2 2 2" xfId="18356" xr:uid="{00000000-0005-0000-0000-0000A9460000}"/>
    <cellStyle name="Normal 9 5 2 4 2 3" xfId="18357" xr:uid="{00000000-0005-0000-0000-0000AA460000}"/>
    <cellStyle name="Normal 9 5 2 4 3" xfId="18358" xr:uid="{00000000-0005-0000-0000-0000AB460000}"/>
    <cellStyle name="Normal 9 5 2 4 3 2" xfId="18359" xr:uid="{00000000-0005-0000-0000-0000AC460000}"/>
    <cellStyle name="Normal 9 5 2 4 4" xfId="18360" xr:uid="{00000000-0005-0000-0000-0000AD460000}"/>
    <cellStyle name="Normal 9 5 2 5" xfId="18361" xr:uid="{00000000-0005-0000-0000-0000AE460000}"/>
    <cellStyle name="Normal 9 5 2 5 2" xfId="18362" xr:uid="{00000000-0005-0000-0000-0000AF460000}"/>
    <cellStyle name="Normal 9 5 2 5 2 2" xfId="18363" xr:uid="{00000000-0005-0000-0000-0000B0460000}"/>
    <cellStyle name="Normal 9 5 2 5 3" xfId="18364" xr:uid="{00000000-0005-0000-0000-0000B1460000}"/>
    <cellStyle name="Normal 9 5 2 6" xfId="18365" xr:uid="{00000000-0005-0000-0000-0000B2460000}"/>
    <cellStyle name="Normal 9 5 2 6 2" xfId="18366" xr:uid="{00000000-0005-0000-0000-0000B3460000}"/>
    <cellStyle name="Normal 9 5 2 7" xfId="18367" xr:uid="{00000000-0005-0000-0000-0000B4460000}"/>
    <cellStyle name="Normal 9 5 3" xfId="18368" xr:uid="{00000000-0005-0000-0000-0000B5460000}"/>
    <cellStyle name="Normal 9 5 3 2" xfId="18369" xr:uid="{00000000-0005-0000-0000-0000B6460000}"/>
    <cellStyle name="Normal 9 5 3 2 2" xfId="18370" xr:uid="{00000000-0005-0000-0000-0000B7460000}"/>
    <cellStyle name="Normal 9 5 3 2 2 2" xfId="18371" xr:uid="{00000000-0005-0000-0000-0000B8460000}"/>
    <cellStyle name="Normal 9 5 3 2 2 2 2" xfId="18372" xr:uid="{00000000-0005-0000-0000-0000B9460000}"/>
    <cellStyle name="Normal 9 5 3 2 2 3" xfId="18373" xr:uid="{00000000-0005-0000-0000-0000BA460000}"/>
    <cellStyle name="Normal 9 5 3 2 3" xfId="18374" xr:uid="{00000000-0005-0000-0000-0000BB460000}"/>
    <cellStyle name="Normal 9 5 3 2 3 2" xfId="18375" xr:uid="{00000000-0005-0000-0000-0000BC460000}"/>
    <cellStyle name="Normal 9 5 3 2 4" xfId="18376" xr:uid="{00000000-0005-0000-0000-0000BD460000}"/>
    <cellStyle name="Normal 9 5 3 3" xfId="18377" xr:uid="{00000000-0005-0000-0000-0000BE460000}"/>
    <cellStyle name="Normal 9 5 3 3 2" xfId="18378" xr:uid="{00000000-0005-0000-0000-0000BF460000}"/>
    <cellStyle name="Normal 9 5 3 3 2 2" xfId="18379" xr:uid="{00000000-0005-0000-0000-0000C0460000}"/>
    <cellStyle name="Normal 9 5 3 3 2 2 2" xfId="18380" xr:uid="{00000000-0005-0000-0000-0000C1460000}"/>
    <cellStyle name="Normal 9 5 3 3 2 3" xfId="18381" xr:uid="{00000000-0005-0000-0000-0000C2460000}"/>
    <cellStyle name="Normal 9 5 3 3 3" xfId="18382" xr:uid="{00000000-0005-0000-0000-0000C3460000}"/>
    <cellStyle name="Normal 9 5 3 3 3 2" xfId="18383" xr:uid="{00000000-0005-0000-0000-0000C4460000}"/>
    <cellStyle name="Normal 9 5 3 3 4" xfId="18384" xr:uid="{00000000-0005-0000-0000-0000C5460000}"/>
    <cellStyle name="Normal 9 5 3 4" xfId="18385" xr:uid="{00000000-0005-0000-0000-0000C6460000}"/>
    <cellStyle name="Normal 9 5 3 4 2" xfId="18386" xr:uid="{00000000-0005-0000-0000-0000C7460000}"/>
    <cellStyle name="Normal 9 5 3 4 2 2" xfId="18387" xr:uid="{00000000-0005-0000-0000-0000C8460000}"/>
    <cellStyle name="Normal 9 5 3 4 3" xfId="18388" xr:uid="{00000000-0005-0000-0000-0000C9460000}"/>
    <cellStyle name="Normal 9 5 3 5" xfId="18389" xr:uid="{00000000-0005-0000-0000-0000CA460000}"/>
    <cellStyle name="Normal 9 5 3 5 2" xfId="18390" xr:uid="{00000000-0005-0000-0000-0000CB460000}"/>
    <cellStyle name="Normal 9 5 3 6" xfId="18391" xr:uid="{00000000-0005-0000-0000-0000CC460000}"/>
    <cellStyle name="Normal 9 5 4" xfId="18392" xr:uid="{00000000-0005-0000-0000-0000CD460000}"/>
    <cellStyle name="Normal 9 5 4 2" xfId="18393" xr:uid="{00000000-0005-0000-0000-0000CE460000}"/>
    <cellStyle name="Normal 9 5 4 2 2" xfId="18394" xr:uid="{00000000-0005-0000-0000-0000CF460000}"/>
    <cellStyle name="Normal 9 5 4 2 2 2" xfId="18395" xr:uid="{00000000-0005-0000-0000-0000D0460000}"/>
    <cellStyle name="Normal 9 5 4 2 3" xfId="18396" xr:uid="{00000000-0005-0000-0000-0000D1460000}"/>
    <cellStyle name="Normal 9 5 4 3" xfId="18397" xr:uid="{00000000-0005-0000-0000-0000D2460000}"/>
    <cellStyle name="Normal 9 5 4 3 2" xfId="18398" xr:uid="{00000000-0005-0000-0000-0000D3460000}"/>
    <cellStyle name="Normal 9 5 4 4" xfId="18399" xr:uid="{00000000-0005-0000-0000-0000D4460000}"/>
    <cellStyle name="Normal 9 5 5" xfId="18400" xr:uid="{00000000-0005-0000-0000-0000D5460000}"/>
    <cellStyle name="Normal 9 5 5 2" xfId="18401" xr:uid="{00000000-0005-0000-0000-0000D6460000}"/>
    <cellStyle name="Normal 9 5 5 2 2" xfId="18402" xr:uid="{00000000-0005-0000-0000-0000D7460000}"/>
    <cellStyle name="Normal 9 5 5 2 2 2" xfId="18403" xr:uid="{00000000-0005-0000-0000-0000D8460000}"/>
    <cellStyle name="Normal 9 5 5 2 3" xfId="18404" xr:uid="{00000000-0005-0000-0000-0000D9460000}"/>
    <cellStyle name="Normal 9 5 5 3" xfId="18405" xr:uid="{00000000-0005-0000-0000-0000DA460000}"/>
    <cellStyle name="Normal 9 5 5 3 2" xfId="18406" xr:uid="{00000000-0005-0000-0000-0000DB460000}"/>
    <cellStyle name="Normal 9 5 5 4" xfId="18407" xr:uid="{00000000-0005-0000-0000-0000DC460000}"/>
    <cellStyle name="Normal 9 5 6" xfId="18408" xr:uid="{00000000-0005-0000-0000-0000DD460000}"/>
    <cellStyle name="Normal 9 5 6 2" xfId="18409" xr:uid="{00000000-0005-0000-0000-0000DE460000}"/>
    <cellStyle name="Normal 9 5 6 2 2" xfId="18410" xr:uid="{00000000-0005-0000-0000-0000DF460000}"/>
    <cellStyle name="Normal 9 5 6 3" xfId="18411" xr:uid="{00000000-0005-0000-0000-0000E0460000}"/>
    <cellStyle name="Normal 9 5 7" xfId="18412" xr:uid="{00000000-0005-0000-0000-0000E1460000}"/>
    <cellStyle name="Normal 9 5 7 2" xfId="18413" xr:uid="{00000000-0005-0000-0000-0000E2460000}"/>
    <cellStyle name="Normal 9 6" xfId="7481" xr:uid="{00000000-0005-0000-0000-0000E3460000}"/>
    <cellStyle name="Normal 9 6 2" xfId="18414" xr:uid="{00000000-0005-0000-0000-0000E4460000}"/>
    <cellStyle name="Normal 9 6 2 2" xfId="18415" xr:uid="{00000000-0005-0000-0000-0000E5460000}"/>
    <cellStyle name="Normal 9 6 2 2 2" xfId="18416" xr:uid="{00000000-0005-0000-0000-0000E6460000}"/>
    <cellStyle name="Normal 9 6 2 2 2 2" xfId="18417" xr:uid="{00000000-0005-0000-0000-0000E7460000}"/>
    <cellStyle name="Normal 9 6 2 2 2 2 2" xfId="18418" xr:uid="{00000000-0005-0000-0000-0000E8460000}"/>
    <cellStyle name="Normal 9 6 2 2 2 2 2 2" xfId="18419" xr:uid="{00000000-0005-0000-0000-0000E9460000}"/>
    <cellStyle name="Normal 9 6 2 2 2 2 3" xfId="18420" xr:uid="{00000000-0005-0000-0000-0000EA460000}"/>
    <cellStyle name="Normal 9 6 2 2 2 3" xfId="18421" xr:uid="{00000000-0005-0000-0000-0000EB460000}"/>
    <cellStyle name="Normal 9 6 2 2 2 3 2" xfId="18422" xr:uid="{00000000-0005-0000-0000-0000EC460000}"/>
    <cellStyle name="Normal 9 6 2 2 2 4" xfId="18423" xr:uid="{00000000-0005-0000-0000-0000ED460000}"/>
    <cellStyle name="Normal 9 6 2 2 3" xfId="18424" xr:uid="{00000000-0005-0000-0000-0000EE460000}"/>
    <cellStyle name="Normal 9 6 2 2 3 2" xfId="18425" xr:uid="{00000000-0005-0000-0000-0000EF460000}"/>
    <cellStyle name="Normal 9 6 2 2 3 2 2" xfId="18426" xr:uid="{00000000-0005-0000-0000-0000F0460000}"/>
    <cellStyle name="Normal 9 6 2 2 3 2 2 2" xfId="18427" xr:uid="{00000000-0005-0000-0000-0000F1460000}"/>
    <cellStyle name="Normal 9 6 2 2 3 2 3" xfId="18428" xr:uid="{00000000-0005-0000-0000-0000F2460000}"/>
    <cellStyle name="Normal 9 6 2 2 3 3" xfId="18429" xr:uid="{00000000-0005-0000-0000-0000F3460000}"/>
    <cellStyle name="Normal 9 6 2 2 3 3 2" xfId="18430" xr:uid="{00000000-0005-0000-0000-0000F4460000}"/>
    <cellStyle name="Normal 9 6 2 2 3 4" xfId="18431" xr:uid="{00000000-0005-0000-0000-0000F5460000}"/>
    <cellStyle name="Normal 9 6 2 2 4" xfId="18432" xr:uid="{00000000-0005-0000-0000-0000F6460000}"/>
    <cellStyle name="Normal 9 6 2 2 4 2" xfId="18433" xr:uid="{00000000-0005-0000-0000-0000F7460000}"/>
    <cellStyle name="Normal 9 6 2 2 4 2 2" xfId="18434" xr:uid="{00000000-0005-0000-0000-0000F8460000}"/>
    <cellStyle name="Normal 9 6 2 2 4 3" xfId="18435" xr:uid="{00000000-0005-0000-0000-0000F9460000}"/>
    <cellStyle name="Normal 9 6 2 2 5" xfId="18436" xr:uid="{00000000-0005-0000-0000-0000FA460000}"/>
    <cellStyle name="Normal 9 6 2 2 5 2" xfId="18437" xr:uid="{00000000-0005-0000-0000-0000FB460000}"/>
    <cellStyle name="Normal 9 6 2 2 6" xfId="18438" xr:uid="{00000000-0005-0000-0000-0000FC460000}"/>
    <cellStyle name="Normal 9 6 2 3" xfId="18439" xr:uid="{00000000-0005-0000-0000-0000FD460000}"/>
    <cellStyle name="Normal 9 6 2 3 2" xfId="18440" xr:uid="{00000000-0005-0000-0000-0000FE460000}"/>
    <cellStyle name="Normal 9 6 2 3 2 2" xfId="18441" xr:uid="{00000000-0005-0000-0000-0000FF460000}"/>
    <cellStyle name="Normal 9 6 2 3 2 2 2" xfId="18442" xr:uid="{00000000-0005-0000-0000-000000470000}"/>
    <cellStyle name="Normal 9 6 2 3 2 3" xfId="18443" xr:uid="{00000000-0005-0000-0000-000001470000}"/>
    <cellStyle name="Normal 9 6 2 3 3" xfId="18444" xr:uid="{00000000-0005-0000-0000-000002470000}"/>
    <cellStyle name="Normal 9 6 2 3 3 2" xfId="18445" xr:uid="{00000000-0005-0000-0000-000003470000}"/>
    <cellStyle name="Normal 9 6 2 3 4" xfId="18446" xr:uid="{00000000-0005-0000-0000-000004470000}"/>
    <cellStyle name="Normal 9 6 2 4" xfId="18447" xr:uid="{00000000-0005-0000-0000-000005470000}"/>
    <cellStyle name="Normal 9 6 2 4 2" xfId="18448" xr:uid="{00000000-0005-0000-0000-000006470000}"/>
    <cellStyle name="Normal 9 6 2 4 2 2" xfId="18449" xr:uid="{00000000-0005-0000-0000-000007470000}"/>
    <cellStyle name="Normal 9 6 2 4 2 2 2" xfId="18450" xr:uid="{00000000-0005-0000-0000-000008470000}"/>
    <cellStyle name="Normal 9 6 2 4 2 3" xfId="18451" xr:uid="{00000000-0005-0000-0000-000009470000}"/>
    <cellStyle name="Normal 9 6 2 4 3" xfId="18452" xr:uid="{00000000-0005-0000-0000-00000A470000}"/>
    <cellStyle name="Normal 9 6 2 4 3 2" xfId="18453" xr:uid="{00000000-0005-0000-0000-00000B470000}"/>
    <cellStyle name="Normal 9 6 2 4 4" xfId="18454" xr:uid="{00000000-0005-0000-0000-00000C470000}"/>
    <cellStyle name="Normal 9 6 2 5" xfId="18455" xr:uid="{00000000-0005-0000-0000-00000D470000}"/>
    <cellStyle name="Normal 9 6 2 5 2" xfId="18456" xr:uid="{00000000-0005-0000-0000-00000E470000}"/>
    <cellStyle name="Normal 9 6 2 5 2 2" xfId="18457" xr:uid="{00000000-0005-0000-0000-00000F470000}"/>
    <cellStyle name="Normal 9 6 2 5 3" xfId="18458" xr:uid="{00000000-0005-0000-0000-000010470000}"/>
    <cellStyle name="Normal 9 6 2 6" xfId="18459" xr:uid="{00000000-0005-0000-0000-000011470000}"/>
    <cellStyle name="Normal 9 6 2 6 2" xfId="18460" xr:uid="{00000000-0005-0000-0000-000012470000}"/>
    <cellStyle name="Normal 9 6 2 7" xfId="18461" xr:uid="{00000000-0005-0000-0000-000013470000}"/>
    <cellStyle name="Normal 9 6 3" xfId="18462" xr:uid="{00000000-0005-0000-0000-000014470000}"/>
    <cellStyle name="Normal 9 6 3 2" xfId="18463" xr:uid="{00000000-0005-0000-0000-000015470000}"/>
    <cellStyle name="Normal 9 6 3 2 2" xfId="18464" xr:uid="{00000000-0005-0000-0000-000016470000}"/>
    <cellStyle name="Normal 9 6 3 2 2 2" xfId="18465" xr:uid="{00000000-0005-0000-0000-000017470000}"/>
    <cellStyle name="Normal 9 6 3 2 2 2 2" xfId="18466" xr:uid="{00000000-0005-0000-0000-000018470000}"/>
    <cellStyle name="Normal 9 6 3 2 2 3" xfId="18467" xr:uid="{00000000-0005-0000-0000-000019470000}"/>
    <cellStyle name="Normal 9 6 3 2 3" xfId="18468" xr:uid="{00000000-0005-0000-0000-00001A470000}"/>
    <cellStyle name="Normal 9 6 3 2 3 2" xfId="18469" xr:uid="{00000000-0005-0000-0000-00001B470000}"/>
    <cellStyle name="Normal 9 6 3 2 4" xfId="18470" xr:uid="{00000000-0005-0000-0000-00001C470000}"/>
    <cellStyle name="Normal 9 6 3 3" xfId="18471" xr:uid="{00000000-0005-0000-0000-00001D470000}"/>
    <cellStyle name="Normal 9 6 3 3 2" xfId="18472" xr:uid="{00000000-0005-0000-0000-00001E470000}"/>
    <cellStyle name="Normal 9 6 3 3 2 2" xfId="18473" xr:uid="{00000000-0005-0000-0000-00001F470000}"/>
    <cellStyle name="Normal 9 6 3 3 2 2 2" xfId="18474" xr:uid="{00000000-0005-0000-0000-000020470000}"/>
    <cellStyle name="Normal 9 6 3 3 2 3" xfId="18475" xr:uid="{00000000-0005-0000-0000-000021470000}"/>
    <cellStyle name="Normal 9 6 3 3 3" xfId="18476" xr:uid="{00000000-0005-0000-0000-000022470000}"/>
    <cellStyle name="Normal 9 6 3 3 3 2" xfId="18477" xr:uid="{00000000-0005-0000-0000-000023470000}"/>
    <cellStyle name="Normal 9 6 3 3 4" xfId="18478" xr:uid="{00000000-0005-0000-0000-000024470000}"/>
    <cellStyle name="Normal 9 6 3 4" xfId="18479" xr:uid="{00000000-0005-0000-0000-000025470000}"/>
    <cellStyle name="Normal 9 6 3 4 2" xfId="18480" xr:uid="{00000000-0005-0000-0000-000026470000}"/>
    <cellStyle name="Normal 9 6 3 4 2 2" xfId="18481" xr:uid="{00000000-0005-0000-0000-000027470000}"/>
    <cellStyle name="Normal 9 6 3 4 3" xfId="18482" xr:uid="{00000000-0005-0000-0000-000028470000}"/>
    <cellStyle name="Normal 9 6 3 5" xfId="18483" xr:uid="{00000000-0005-0000-0000-000029470000}"/>
    <cellStyle name="Normal 9 6 3 5 2" xfId="18484" xr:uid="{00000000-0005-0000-0000-00002A470000}"/>
    <cellStyle name="Normal 9 6 3 6" xfId="18485" xr:uid="{00000000-0005-0000-0000-00002B470000}"/>
    <cellStyle name="Normal 9 6 4" xfId="18486" xr:uid="{00000000-0005-0000-0000-00002C470000}"/>
    <cellStyle name="Normal 9 6 4 2" xfId="18487" xr:uid="{00000000-0005-0000-0000-00002D470000}"/>
    <cellStyle name="Normal 9 6 4 2 2" xfId="18488" xr:uid="{00000000-0005-0000-0000-00002E470000}"/>
    <cellStyle name="Normal 9 6 4 2 2 2" xfId="18489" xr:uid="{00000000-0005-0000-0000-00002F470000}"/>
    <cellStyle name="Normal 9 6 4 2 3" xfId="18490" xr:uid="{00000000-0005-0000-0000-000030470000}"/>
    <cellStyle name="Normal 9 6 4 3" xfId="18491" xr:uid="{00000000-0005-0000-0000-000031470000}"/>
    <cellStyle name="Normal 9 6 4 3 2" xfId="18492" xr:uid="{00000000-0005-0000-0000-000032470000}"/>
    <cellStyle name="Normal 9 6 4 4" xfId="18493" xr:uid="{00000000-0005-0000-0000-000033470000}"/>
    <cellStyle name="Normal 9 6 5" xfId="18494" xr:uid="{00000000-0005-0000-0000-000034470000}"/>
    <cellStyle name="Normal 9 6 5 2" xfId="18495" xr:uid="{00000000-0005-0000-0000-000035470000}"/>
    <cellStyle name="Normal 9 6 5 2 2" xfId="18496" xr:uid="{00000000-0005-0000-0000-000036470000}"/>
    <cellStyle name="Normal 9 6 5 2 2 2" xfId="18497" xr:uid="{00000000-0005-0000-0000-000037470000}"/>
    <cellStyle name="Normal 9 6 5 2 3" xfId="18498" xr:uid="{00000000-0005-0000-0000-000038470000}"/>
    <cellStyle name="Normal 9 6 5 3" xfId="18499" xr:uid="{00000000-0005-0000-0000-000039470000}"/>
    <cellStyle name="Normal 9 6 5 3 2" xfId="18500" xr:uid="{00000000-0005-0000-0000-00003A470000}"/>
    <cellStyle name="Normal 9 6 5 4" xfId="18501" xr:uid="{00000000-0005-0000-0000-00003B470000}"/>
    <cellStyle name="Normal 9 6 6" xfId="18502" xr:uid="{00000000-0005-0000-0000-00003C470000}"/>
    <cellStyle name="Normal 9 6 6 2" xfId="18503" xr:uid="{00000000-0005-0000-0000-00003D470000}"/>
    <cellStyle name="Normal 9 6 6 2 2" xfId="18504" xr:uid="{00000000-0005-0000-0000-00003E470000}"/>
    <cellStyle name="Normal 9 6 6 3" xfId="18505" xr:uid="{00000000-0005-0000-0000-00003F470000}"/>
    <cellStyle name="Normal 9 6 7" xfId="18506" xr:uid="{00000000-0005-0000-0000-000040470000}"/>
    <cellStyle name="Normal 9 6 7 2" xfId="18507" xr:uid="{00000000-0005-0000-0000-000041470000}"/>
    <cellStyle name="Normal 9 7" xfId="7482" xr:uid="{00000000-0005-0000-0000-000042470000}"/>
    <cellStyle name="Normal 9 7 2" xfId="18508" xr:uid="{00000000-0005-0000-0000-000043470000}"/>
    <cellStyle name="Normal 9 7 2 2" xfId="18509" xr:uid="{00000000-0005-0000-0000-000044470000}"/>
    <cellStyle name="Normal 9 7 2 2 2" xfId="18510" xr:uid="{00000000-0005-0000-0000-000045470000}"/>
    <cellStyle name="Normal 9 7 2 2 2 2" xfId="18511" xr:uid="{00000000-0005-0000-0000-000046470000}"/>
    <cellStyle name="Normal 9 7 2 2 2 2 2" xfId="18512" xr:uid="{00000000-0005-0000-0000-000047470000}"/>
    <cellStyle name="Normal 9 7 2 2 2 3" xfId="18513" xr:uid="{00000000-0005-0000-0000-000048470000}"/>
    <cellStyle name="Normal 9 7 2 2 3" xfId="18514" xr:uid="{00000000-0005-0000-0000-000049470000}"/>
    <cellStyle name="Normal 9 7 2 2 3 2" xfId="18515" xr:uid="{00000000-0005-0000-0000-00004A470000}"/>
    <cellStyle name="Normal 9 7 2 2 4" xfId="18516" xr:uid="{00000000-0005-0000-0000-00004B470000}"/>
    <cellStyle name="Normal 9 7 2 3" xfId="18517" xr:uid="{00000000-0005-0000-0000-00004C470000}"/>
    <cellStyle name="Normal 9 7 2 3 2" xfId="18518" xr:uid="{00000000-0005-0000-0000-00004D470000}"/>
    <cellStyle name="Normal 9 7 2 3 2 2" xfId="18519" xr:uid="{00000000-0005-0000-0000-00004E470000}"/>
    <cellStyle name="Normal 9 7 2 3 2 2 2" xfId="18520" xr:uid="{00000000-0005-0000-0000-00004F470000}"/>
    <cellStyle name="Normal 9 7 2 3 2 3" xfId="18521" xr:uid="{00000000-0005-0000-0000-000050470000}"/>
    <cellStyle name="Normal 9 7 2 3 3" xfId="18522" xr:uid="{00000000-0005-0000-0000-000051470000}"/>
    <cellStyle name="Normal 9 7 2 3 3 2" xfId="18523" xr:uid="{00000000-0005-0000-0000-000052470000}"/>
    <cellStyle name="Normal 9 7 2 3 4" xfId="18524" xr:uid="{00000000-0005-0000-0000-000053470000}"/>
    <cellStyle name="Normal 9 7 2 4" xfId="18525" xr:uid="{00000000-0005-0000-0000-000054470000}"/>
    <cellStyle name="Normal 9 7 2 4 2" xfId="18526" xr:uid="{00000000-0005-0000-0000-000055470000}"/>
    <cellStyle name="Normal 9 7 2 4 2 2" xfId="18527" xr:uid="{00000000-0005-0000-0000-000056470000}"/>
    <cellStyle name="Normal 9 7 2 4 3" xfId="18528" xr:uid="{00000000-0005-0000-0000-000057470000}"/>
    <cellStyle name="Normal 9 7 2 5" xfId="18529" xr:uid="{00000000-0005-0000-0000-000058470000}"/>
    <cellStyle name="Normal 9 7 2 5 2" xfId="18530" xr:uid="{00000000-0005-0000-0000-000059470000}"/>
    <cellStyle name="Normal 9 7 2 6" xfId="18531" xr:uid="{00000000-0005-0000-0000-00005A470000}"/>
    <cellStyle name="Normal 9 7 3" xfId="18532" xr:uid="{00000000-0005-0000-0000-00005B470000}"/>
    <cellStyle name="Normal 9 7 3 2" xfId="18533" xr:uid="{00000000-0005-0000-0000-00005C470000}"/>
    <cellStyle name="Normal 9 7 3 2 2" xfId="18534" xr:uid="{00000000-0005-0000-0000-00005D470000}"/>
    <cellStyle name="Normal 9 7 3 2 2 2" xfId="18535" xr:uid="{00000000-0005-0000-0000-00005E470000}"/>
    <cellStyle name="Normal 9 7 3 2 3" xfId="18536" xr:uid="{00000000-0005-0000-0000-00005F470000}"/>
    <cellStyle name="Normal 9 7 3 3" xfId="18537" xr:uid="{00000000-0005-0000-0000-000060470000}"/>
    <cellStyle name="Normal 9 7 3 3 2" xfId="18538" xr:uid="{00000000-0005-0000-0000-000061470000}"/>
    <cellStyle name="Normal 9 7 3 4" xfId="18539" xr:uid="{00000000-0005-0000-0000-000062470000}"/>
    <cellStyle name="Normal 9 7 4" xfId="18540" xr:uid="{00000000-0005-0000-0000-000063470000}"/>
    <cellStyle name="Normal 9 7 4 2" xfId="18541" xr:uid="{00000000-0005-0000-0000-000064470000}"/>
    <cellStyle name="Normal 9 7 4 2 2" xfId="18542" xr:uid="{00000000-0005-0000-0000-000065470000}"/>
    <cellStyle name="Normal 9 7 4 2 2 2" xfId="18543" xr:uid="{00000000-0005-0000-0000-000066470000}"/>
    <cellStyle name="Normal 9 7 4 2 3" xfId="18544" xr:uid="{00000000-0005-0000-0000-000067470000}"/>
    <cellStyle name="Normal 9 7 4 3" xfId="18545" xr:uid="{00000000-0005-0000-0000-000068470000}"/>
    <cellStyle name="Normal 9 7 4 3 2" xfId="18546" xr:uid="{00000000-0005-0000-0000-000069470000}"/>
    <cellStyle name="Normal 9 7 4 4" xfId="18547" xr:uid="{00000000-0005-0000-0000-00006A470000}"/>
    <cellStyle name="Normal 9 7 5" xfId="18548" xr:uid="{00000000-0005-0000-0000-00006B470000}"/>
    <cellStyle name="Normal 9 7 5 2" xfId="18549" xr:uid="{00000000-0005-0000-0000-00006C470000}"/>
    <cellStyle name="Normal 9 7 5 2 2" xfId="18550" xr:uid="{00000000-0005-0000-0000-00006D470000}"/>
    <cellStyle name="Normal 9 7 5 3" xfId="18551" xr:uid="{00000000-0005-0000-0000-00006E470000}"/>
    <cellStyle name="Normal 9 7 6" xfId="18552" xr:uid="{00000000-0005-0000-0000-00006F470000}"/>
    <cellStyle name="Normal 9 7 6 2" xfId="18553" xr:uid="{00000000-0005-0000-0000-000070470000}"/>
    <cellStyle name="Normal 9 8" xfId="7483" xr:uid="{00000000-0005-0000-0000-000071470000}"/>
    <cellStyle name="Normal 9 9" xfId="8112" xr:uid="{00000000-0005-0000-0000-000072470000}"/>
    <cellStyle name="Normal 9 9 2" xfId="18554" xr:uid="{00000000-0005-0000-0000-000073470000}"/>
    <cellStyle name="Normal 9 9 2 2" xfId="18555" xr:uid="{00000000-0005-0000-0000-000074470000}"/>
    <cellStyle name="Normal 9 9 2 2 2" xfId="18556" xr:uid="{00000000-0005-0000-0000-000075470000}"/>
    <cellStyle name="Normal 9 9 2 2 2 2" xfId="18557" xr:uid="{00000000-0005-0000-0000-000076470000}"/>
    <cellStyle name="Normal 9 9 2 2 3" xfId="18558" xr:uid="{00000000-0005-0000-0000-000077470000}"/>
    <cellStyle name="Normal 9 9 2 3" xfId="18559" xr:uid="{00000000-0005-0000-0000-000078470000}"/>
    <cellStyle name="Normal 9 9 2 3 2" xfId="18560" xr:uid="{00000000-0005-0000-0000-000079470000}"/>
    <cellStyle name="Normal 9 9 2 4" xfId="18561" xr:uid="{00000000-0005-0000-0000-00007A470000}"/>
    <cellStyle name="Normal 9 9 3" xfId="18562" xr:uid="{00000000-0005-0000-0000-00007B470000}"/>
    <cellStyle name="Normal 9 9 3 2" xfId="18563" xr:uid="{00000000-0005-0000-0000-00007C470000}"/>
    <cellStyle name="Normal 9 9 3 2 2" xfId="18564" xr:uid="{00000000-0005-0000-0000-00007D470000}"/>
    <cellStyle name="Normal 9 9 3 2 2 2" xfId="18565" xr:uid="{00000000-0005-0000-0000-00007E470000}"/>
    <cellStyle name="Normal 9 9 3 2 3" xfId="18566" xr:uid="{00000000-0005-0000-0000-00007F470000}"/>
    <cellStyle name="Normal 9 9 3 3" xfId="18567" xr:uid="{00000000-0005-0000-0000-000080470000}"/>
    <cellStyle name="Normal 9 9 3 3 2" xfId="18568" xr:uid="{00000000-0005-0000-0000-000081470000}"/>
    <cellStyle name="Normal 9 9 3 4" xfId="18569" xr:uid="{00000000-0005-0000-0000-000082470000}"/>
    <cellStyle name="Normal 9 9 4" xfId="18570" xr:uid="{00000000-0005-0000-0000-000083470000}"/>
    <cellStyle name="Normal 9 9 4 2" xfId="18571" xr:uid="{00000000-0005-0000-0000-000084470000}"/>
    <cellStyle name="Normal 9 9 4 2 2" xfId="18572" xr:uid="{00000000-0005-0000-0000-000085470000}"/>
    <cellStyle name="Normal 9 9 4 3" xfId="18573" xr:uid="{00000000-0005-0000-0000-000086470000}"/>
    <cellStyle name="Normal 9 9 5" xfId="18574" xr:uid="{00000000-0005-0000-0000-000087470000}"/>
    <cellStyle name="Normal 9 9 5 2" xfId="18575" xr:uid="{00000000-0005-0000-0000-000088470000}"/>
    <cellStyle name="Normal 90" xfId="5371" xr:uid="{00000000-0005-0000-0000-000089470000}"/>
    <cellStyle name="Normal 90 2" xfId="18576" xr:uid="{00000000-0005-0000-0000-00008A470000}"/>
    <cellStyle name="Normal 91" xfId="5372" xr:uid="{00000000-0005-0000-0000-00008B470000}"/>
    <cellStyle name="Normal 91 2" xfId="18577" xr:uid="{00000000-0005-0000-0000-00008C470000}"/>
    <cellStyle name="Normal 91 2 2" xfId="18578" xr:uid="{00000000-0005-0000-0000-00008D470000}"/>
    <cellStyle name="Normal 91 3" xfId="18579" xr:uid="{00000000-0005-0000-0000-00008E470000}"/>
    <cellStyle name="Normal 92" xfId="5373" xr:uid="{00000000-0005-0000-0000-00008F470000}"/>
    <cellStyle name="Normal 92 2" xfId="18580" xr:uid="{00000000-0005-0000-0000-000090470000}"/>
    <cellStyle name="Normal 92 2 2" xfId="18581" xr:uid="{00000000-0005-0000-0000-000091470000}"/>
    <cellStyle name="Normal 92 2 2 2" xfId="18582" xr:uid="{00000000-0005-0000-0000-000092470000}"/>
    <cellStyle name="Normal 92 2 2 2 2" xfId="18583" xr:uid="{00000000-0005-0000-0000-000093470000}"/>
    <cellStyle name="Normal 92 2 2 3" xfId="18584" xr:uid="{00000000-0005-0000-0000-000094470000}"/>
    <cellStyle name="Normal 92 2 3" xfId="18585" xr:uid="{00000000-0005-0000-0000-000095470000}"/>
    <cellStyle name="Normal 92 2 3 2" xfId="18586" xr:uid="{00000000-0005-0000-0000-000096470000}"/>
    <cellStyle name="Normal 92 2 4" xfId="18587" xr:uid="{00000000-0005-0000-0000-000097470000}"/>
    <cellStyle name="Normal 92 3" xfId="18588" xr:uid="{00000000-0005-0000-0000-000098470000}"/>
    <cellStyle name="Normal 92 3 2" xfId="18589" xr:uid="{00000000-0005-0000-0000-000099470000}"/>
    <cellStyle name="Normal 92 3 2 2" xfId="18590" xr:uid="{00000000-0005-0000-0000-00009A470000}"/>
    <cellStyle name="Normal 92 3 3" xfId="18591" xr:uid="{00000000-0005-0000-0000-00009B470000}"/>
    <cellStyle name="Normal 92 4" xfId="18592" xr:uid="{00000000-0005-0000-0000-00009C470000}"/>
    <cellStyle name="Normal 92 5" xfId="18593" xr:uid="{00000000-0005-0000-0000-00009D470000}"/>
    <cellStyle name="Normal 92 5 2" xfId="18594" xr:uid="{00000000-0005-0000-0000-00009E470000}"/>
    <cellStyle name="Normal 92 6" xfId="18595" xr:uid="{00000000-0005-0000-0000-00009F470000}"/>
    <cellStyle name="Normal 93" xfId="5374" xr:uid="{00000000-0005-0000-0000-0000A0470000}"/>
    <cellStyle name="Normal 93 2" xfId="18596" xr:uid="{00000000-0005-0000-0000-0000A1470000}"/>
    <cellStyle name="Normal 93 2 2" xfId="18597" xr:uid="{00000000-0005-0000-0000-0000A2470000}"/>
    <cellStyle name="Normal 93 2 2 2" xfId="18598" xr:uid="{00000000-0005-0000-0000-0000A3470000}"/>
    <cellStyle name="Normal 93 2 2 2 2" xfId="18599" xr:uid="{00000000-0005-0000-0000-0000A4470000}"/>
    <cellStyle name="Normal 93 2 2 3" xfId="18600" xr:uid="{00000000-0005-0000-0000-0000A5470000}"/>
    <cellStyle name="Normal 93 2 3" xfId="18601" xr:uid="{00000000-0005-0000-0000-0000A6470000}"/>
    <cellStyle name="Normal 93 2 3 2" xfId="18602" xr:uid="{00000000-0005-0000-0000-0000A7470000}"/>
    <cellStyle name="Normal 93 2 4" xfId="18603" xr:uid="{00000000-0005-0000-0000-0000A8470000}"/>
    <cellStyle name="Normal 93 3" xfId="18604" xr:uid="{00000000-0005-0000-0000-0000A9470000}"/>
    <cellStyle name="Normal 93 3 2" xfId="18605" xr:uid="{00000000-0005-0000-0000-0000AA470000}"/>
    <cellStyle name="Normal 93 3 2 2" xfId="18606" xr:uid="{00000000-0005-0000-0000-0000AB470000}"/>
    <cellStyle name="Normal 93 3 3" xfId="18607" xr:uid="{00000000-0005-0000-0000-0000AC470000}"/>
    <cellStyle name="Normal 93 4" xfId="18608" xr:uid="{00000000-0005-0000-0000-0000AD470000}"/>
    <cellStyle name="Normal 93 5" xfId="18609" xr:uid="{00000000-0005-0000-0000-0000AE470000}"/>
    <cellStyle name="Normal 93 5 2" xfId="18610" xr:uid="{00000000-0005-0000-0000-0000AF470000}"/>
    <cellStyle name="Normal 93 6" xfId="18611" xr:uid="{00000000-0005-0000-0000-0000B0470000}"/>
    <cellStyle name="Normal 94" xfId="5375" xr:uid="{00000000-0005-0000-0000-0000B1470000}"/>
    <cellStyle name="Normal 94 2" xfId="18612" xr:uid="{00000000-0005-0000-0000-0000B2470000}"/>
    <cellStyle name="Normal 94 2 2" xfId="18613" xr:uid="{00000000-0005-0000-0000-0000B3470000}"/>
    <cellStyle name="Normal 94 2 2 2" xfId="18614" xr:uid="{00000000-0005-0000-0000-0000B4470000}"/>
    <cellStyle name="Normal 94 2 2 2 2" xfId="18615" xr:uid="{00000000-0005-0000-0000-0000B5470000}"/>
    <cellStyle name="Normal 94 2 2 3" xfId="18616" xr:uid="{00000000-0005-0000-0000-0000B6470000}"/>
    <cellStyle name="Normal 94 2 3" xfId="18617" xr:uid="{00000000-0005-0000-0000-0000B7470000}"/>
    <cellStyle name="Normal 94 2 3 2" xfId="18618" xr:uid="{00000000-0005-0000-0000-0000B8470000}"/>
    <cellStyle name="Normal 94 3" xfId="18619" xr:uid="{00000000-0005-0000-0000-0000B9470000}"/>
    <cellStyle name="Normal 94 3 2" xfId="18620" xr:uid="{00000000-0005-0000-0000-0000BA470000}"/>
    <cellStyle name="Normal 94 3 2 2" xfId="18621" xr:uid="{00000000-0005-0000-0000-0000BB470000}"/>
    <cellStyle name="Normal 94 3 3" xfId="18622" xr:uid="{00000000-0005-0000-0000-0000BC470000}"/>
    <cellStyle name="Normal 94 4" xfId="18623" xr:uid="{00000000-0005-0000-0000-0000BD470000}"/>
    <cellStyle name="Normal 94 4 2" xfId="18624" xr:uid="{00000000-0005-0000-0000-0000BE470000}"/>
    <cellStyle name="Normal 95" xfId="5376" xr:uid="{00000000-0005-0000-0000-0000BF470000}"/>
    <cellStyle name="Normal 95 2" xfId="18625" xr:uid="{00000000-0005-0000-0000-0000C0470000}"/>
    <cellStyle name="Normal 95 2 2" xfId="18626" xr:uid="{00000000-0005-0000-0000-0000C1470000}"/>
    <cellStyle name="Normal 95 2 2 2" xfId="18627" xr:uid="{00000000-0005-0000-0000-0000C2470000}"/>
    <cellStyle name="Normal 95 2 2 2 2" xfId="18628" xr:uid="{00000000-0005-0000-0000-0000C3470000}"/>
    <cellStyle name="Normal 95 2 2 3" xfId="18629" xr:uid="{00000000-0005-0000-0000-0000C4470000}"/>
    <cellStyle name="Normal 95 2 3" xfId="18630" xr:uid="{00000000-0005-0000-0000-0000C5470000}"/>
    <cellStyle name="Normal 95 2 3 2" xfId="18631" xr:uid="{00000000-0005-0000-0000-0000C6470000}"/>
    <cellStyle name="Normal 95 3" xfId="18632" xr:uid="{00000000-0005-0000-0000-0000C7470000}"/>
    <cellStyle name="Normal 95 3 2" xfId="18633" xr:uid="{00000000-0005-0000-0000-0000C8470000}"/>
    <cellStyle name="Normal 95 3 2 2" xfId="18634" xr:uid="{00000000-0005-0000-0000-0000C9470000}"/>
    <cellStyle name="Normal 95 3 3" xfId="18635" xr:uid="{00000000-0005-0000-0000-0000CA470000}"/>
    <cellStyle name="Normal 95 4" xfId="18636" xr:uid="{00000000-0005-0000-0000-0000CB470000}"/>
    <cellStyle name="Normal 95 4 2" xfId="18637" xr:uid="{00000000-0005-0000-0000-0000CC470000}"/>
    <cellStyle name="Normal 96" xfId="5377" xr:uid="{00000000-0005-0000-0000-0000CD470000}"/>
    <cellStyle name="Normal 96 2" xfId="18638" xr:uid="{00000000-0005-0000-0000-0000CE470000}"/>
    <cellStyle name="Normal 96 2 2" xfId="18639" xr:uid="{00000000-0005-0000-0000-0000CF470000}"/>
    <cellStyle name="Normal 96 2 2 2" xfId="18640" xr:uid="{00000000-0005-0000-0000-0000D0470000}"/>
    <cellStyle name="Normal 96 2 2 2 2" xfId="18641" xr:uid="{00000000-0005-0000-0000-0000D1470000}"/>
    <cellStyle name="Normal 96 2 2 3" xfId="18642" xr:uid="{00000000-0005-0000-0000-0000D2470000}"/>
    <cellStyle name="Normal 96 2 3" xfId="18643" xr:uid="{00000000-0005-0000-0000-0000D3470000}"/>
    <cellStyle name="Normal 96 2 3 2" xfId="18644" xr:uid="{00000000-0005-0000-0000-0000D4470000}"/>
    <cellStyle name="Normal 96 2 4" xfId="18645" xr:uid="{00000000-0005-0000-0000-0000D5470000}"/>
    <cellStyle name="Normal 96 3" xfId="18646" xr:uid="{00000000-0005-0000-0000-0000D6470000}"/>
    <cellStyle name="Normal 96 3 2" xfId="18647" xr:uid="{00000000-0005-0000-0000-0000D7470000}"/>
    <cellStyle name="Normal 96 3 2 2" xfId="18648" xr:uid="{00000000-0005-0000-0000-0000D8470000}"/>
    <cellStyle name="Normal 96 3 3" xfId="18649" xr:uid="{00000000-0005-0000-0000-0000D9470000}"/>
    <cellStyle name="Normal 96 4" xfId="18650" xr:uid="{00000000-0005-0000-0000-0000DA470000}"/>
    <cellStyle name="Normal 96 4 2" xfId="18651" xr:uid="{00000000-0005-0000-0000-0000DB470000}"/>
    <cellStyle name="Normal 96 5" xfId="18652" xr:uid="{00000000-0005-0000-0000-0000DC470000}"/>
    <cellStyle name="Normal 97" xfId="5378" xr:uid="{00000000-0005-0000-0000-0000DD470000}"/>
    <cellStyle name="Normal 97 2" xfId="18653" xr:uid="{00000000-0005-0000-0000-0000DE470000}"/>
    <cellStyle name="Normal 97 2 2" xfId="18654" xr:uid="{00000000-0005-0000-0000-0000DF470000}"/>
    <cellStyle name="Normal 97 2 2 2" xfId="18655" xr:uid="{00000000-0005-0000-0000-0000E0470000}"/>
    <cellStyle name="Normal 97 2 2 2 2" xfId="18656" xr:uid="{00000000-0005-0000-0000-0000E1470000}"/>
    <cellStyle name="Normal 97 2 2 3" xfId="18657" xr:uid="{00000000-0005-0000-0000-0000E2470000}"/>
    <cellStyle name="Normal 97 2 3" xfId="18658" xr:uid="{00000000-0005-0000-0000-0000E3470000}"/>
    <cellStyle name="Normal 97 2 3 2" xfId="18659" xr:uid="{00000000-0005-0000-0000-0000E4470000}"/>
    <cellStyle name="Normal 97 3" xfId="18660" xr:uid="{00000000-0005-0000-0000-0000E5470000}"/>
    <cellStyle name="Normal 97 3 2" xfId="18661" xr:uid="{00000000-0005-0000-0000-0000E6470000}"/>
    <cellStyle name="Normal 97 3 2 2" xfId="18662" xr:uid="{00000000-0005-0000-0000-0000E7470000}"/>
    <cellStyle name="Normal 97 3 3" xfId="18663" xr:uid="{00000000-0005-0000-0000-0000E8470000}"/>
    <cellStyle name="Normal 97 4" xfId="18664" xr:uid="{00000000-0005-0000-0000-0000E9470000}"/>
    <cellStyle name="Normal 97 4 2" xfId="18665" xr:uid="{00000000-0005-0000-0000-0000EA470000}"/>
    <cellStyle name="Normal 98" xfId="5379" xr:uid="{00000000-0005-0000-0000-0000EB470000}"/>
    <cellStyle name="Normal 98 2" xfId="18666" xr:uid="{00000000-0005-0000-0000-0000EC470000}"/>
    <cellStyle name="Normal 98 2 2" xfId="18667" xr:uid="{00000000-0005-0000-0000-0000ED470000}"/>
    <cellStyle name="Normal 98 2 2 2" xfId="18668" xr:uid="{00000000-0005-0000-0000-0000EE470000}"/>
    <cellStyle name="Normal 98 2 2 2 2" xfId="18669" xr:uid="{00000000-0005-0000-0000-0000EF470000}"/>
    <cellStyle name="Normal 98 2 2 3" xfId="18670" xr:uid="{00000000-0005-0000-0000-0000F0470000}"/>
    <cellStyle name="Normal 98 2 3" xfId="18671" xr:uid="{00000000-0005-0000-0000-0000F1470000}"/>
    <cellStyle name="Normal 98 2 3 2" xfId="18672" xr:uid="{00000000-0005-0000-0000-0000F2470000}"/>
    <cellStyle name="Normal 98 2 4" xfId="18673" xr:uid="{00000000-0005-0000-0000-0000F3470000}"/>
    <cellStyle name="Normal 98 3" xfId="18674" xr:uid="{00000000-0005-0000-0000-0000F4470000}"/>
    <cellStyle name="Normal 98 3 2" xfId="18675" xr:uid="{00000000-0005-0000-0000-0000F5470000}"/>
    <cellStyle name="Normal 98 3 2 2" xfId="18676" xr:uid="{00000000-0005-0000-0000-0000F6470000}"/>
    <cellStyle name="Normal 98 3 3" xfId="18677" xr:uid="{00000000-0005-0000-0000-0000F7470000}"/>
    <cellStyle name="Normal 98 4" xfId="18678" xr:uid="{00000000-0005-0000-0000-0000F8470000}"/>
    <cellStyle name="Normal 98 4 2" xfId="18679" xr:uid="{00000000-0005-0000-0000-0000F9470000}"/>
    <cellStyle name="Normal 98 5" xfId="18680" xr:uid="{00000000-0005-0000-0000-0000FA470000}"/>
    <cellStyle name="Normal 99" xfId="5380" xr:uid="{00000000-0005-0000-0000-0000FB470000}"/>
    <cellStyle name="Normal 99 2" xfId="18681" xr:uid="{00000000-0005-0000-0000-0000FC470000}"/>
    <cellStyle name="Normal 99 2 2" xfId="18682" xr:uid="{00000000-0005-0000-0000-0000FD470000}"/>
    <cellStyle name="Normal 99 2 2 2" xfId="18683" xr:uid="{00000000-0005-0000-0000-0000FE470000}"/>
    <cellStyle name="Normal 99 2 2 2 2" xfId="18684" xr:uid="{00000000-0005-0000-0000-0000FF470000}"/>
    <cellStyle name="Normal 99 2 2 3" xfId="18685" xr:uid="{00000000-0005-0000-0000-000000480000}"/>
    <cellStyle name="Normal 99 2 3" xfId="18686" xr:uid="{00000000-0005-0000-0000-000001480000}"/>
    <cellStyle name="Normal 99 2 3 2" xfId="18687" xr:uid="{00000000-0005-0000-0000-000002480000}"/>
    <cellStyle name="Normal 99 2 4" xfId="18688" xr:uid="{00000000-0005-0000-0000-000003480000}"/>
    <cellStyle name="Normal 99 3" xfId="18689" xr:uid="{00000000-0005-0000-0000-000004480000}"/>
    <cellStyle name="Normal 99 3 2" xfId="18690" xr:uid="{00000000-0005-0000-0000-000005480000}"/>
    <cellStyle name="Normal 99 3 2 2" xfId="18691" xr:uid="{00000000-0005-0000-0000-000006480000}"/>
    <cellStyle name="Normal 99 3 3" xfId="18692" xr:uid="{00000000-0005-0000-0000-000007480000}"/>
    <cellStyle name="Normal 99 4" xfId="18693" xr:uid="{00000000-0005-0000-0000-000008480000}"/>
    <cellStyle name="Normal 99 4 2" xfId="18694" xr:uid="{00000000-0005-0000-0000-000009480000}"/>
    <cellStyle name="Normal 99 5" xfId="18695" xr:uid="{00000000-0005-0000-0000-00000A480000}"/>
    <cellStyle name="Normal_Balance sheet" xfId="2436" xr:uid="{00000000-0005-0000-0000-00000B480000}"/>
    <cellStyle name="Normal_CLASSIFICATION OF ACCOUNTS 2004-2005" xfId="2437" xr:uid="{00000000-0005-0000-0000-00000C480000}"/>
    <cellStyle name="Note 2" xfId="5381" xr:uid="{00000000-0005-0000-0000-00000D480000}"/>
    <cellStyle name="Note 2 2" xfId="7484" xr:uid="{00000000-0005-0000-0000-00000E480000}"/>
    <cellStyle name="Note 2 2 2" xfId="7485" xr:uid="{00000000-0005-0000-0000-00000F480000}"/>
    <cellStyle name="Note 2 2 2 2" xfId="18696" xr:uid="{00000000-0005-0000-0000-000010480000}"/>
    <cellStyle name="Note 2 2 3" xfId="8113" xr:uid="{00000000-0005-0000-0000-000011480000}"/>
    <cellStyle name="Note 2 2 3 2" xfId="18697" xr:uid="{00000000-0005-0000-0000-000012480000}"/>
    <cellStyle name="Note 2 2 4" xfId="8114" xr:uid="{00000000-0005-0000-0000-000013480000}"/>
    <cellStyle name="Note 2 2 4 2" xfId="18698" xr:uid="{00000000-0005-0000-0000-000014480000}"/>
    <cellStyle name="Note 2 2 5" xfId="18699" xr:uid="{00000000-0005-0000-0000-000015480000}"/>
    <cellStyle name="Note 2 3" xfId="7486" xr:uid="{00000000-0005-0000-0000-000016480000}"/>
    <cellStyle name="Note 2 3 2" xfId="18700" xr:uid="{00000000-0005-0000-0000-000017480000}"/>
    <cellStyle name="Note 2 4" xfId="8115" xr:uid="{00000000-0005-0000-0000-000018480000}"/>
    <cellStyle name="Note 2 4 2" xfId="18701" xr:uid="{00000000-0005-0000-0000-000019480000}"/>
    <cellStyle name="Note 2 5" xfId="18702" xr:uid="{00000000-0005-0000-0000-00001A480000}"/>
    <cellStyle name="Note 3" xfId="5382" xr:uid="{00000000-0005-0000-0000-00001B480000}"/>
    <cellStyle name="Note 3 2" xfId="7487" xr:uid="{00000000-0005-0000-0000-00001C480000}"/>
    <cellStyle name="Note 3 2 2" xfId="7488" xr:uid="{00000000-0005-0000-0000-00001D480000}"/>
    <cellStyle name="Note 3 2 2 2" xfId="18703" xr:uid="{00000000-0005-0000-0000-00001E480000}"/>
    <cellStyle name="Note 3 2 3" xfId="8116" xr:uid="{00000000-0005-0000-0000-00001F480000}"/>
    <cellStyle name="Note 3 2 3 2" xfId="18704" xr:uid="{00000000-0005-0000-0000-000020480000}"/>
    <cellStyle name="Note 3 2 4" xfId="8117" xr:uid="{00000000-0005-0000-0000-000021480000}"/>
    <cellStyle name="Note 3 2 4 2" xfId="18705" xr:uid="{00000000-0005-0000-0000-000022480000}"/>
    <cellStyle name="Note 3 2 5" xfId="18706" xr:uid="{00000000-0005-0000-0000-000023480000}"/>
    <cellStyle name="Note 3 3" xfId="7489" xr:uid="{00000000-0005-0000-0000-000024480000}"/>
    <cellStyle name="Note 3 3 2" xfId="18707" xr:uid="{00000000-0005-0000-0000-000025480000}"/>
    <cellStyle name="Note 3 4" xfId="8118" xr:uid="{00000000-0005-0000-0000-000026480000}"/>
    <cellStyle name="Note 3 4 2" xfId="18708" xr:uid="{00000000-0005-0000-0000-000027480000}"/>
    <cellStyle name="Note 3 5" xfId="18709" xr:uid="{00000000-0005-0000-0000-000028480000}"/>
    <cellStyle name="Note 4" xfId="5383" xr:uid="{00000000-0005-0000-0000-000029480000}"/>
    <cellStyle name="Note 4 2" xfId="7490" xr:uid="{00000000-0005-0000-0000-00002A480000}"/>
    <cellStyle name="Note 4 2 2" xfId="7491" xr:uid="{00000000-0005-0000-0000-00002B480000}"/>
    <cellStyle name="Note 4 2 2 2" xfId="18710" xr:uid="{00000000-0005-0000-0000-00002C480000}"/>
    <cellStyle name="Note 4 2 3" xfId="8119" xr:uid="{00000000-0005-0000-0000-00002D480000}"/>
    <cellStyle name="Note 4 2 3 2" xfId="18711" xr:uid="{00000000-0005-0000-0000-00002E480000}"/>
    <cellStyle name="Note 4 2 4" xfId="8120" xr:uid="{00000000-0005-0000-0000-00002F480000}"/>
    <cellStyle name="Note 4 2 4 2" xfId="18712" xr:uid="{00000000-0005-0000-0000-000030480000}"/>
    <cellStyle name="Note 4 2 5" xfId="18713" xr:uid="{00000000-0005-0000-0000-000031480000}"/>
    <cellStyle name="Note 4 3" xfId="7492" xr:uid="{00000000-0005-0000-0000-000032480000}"/>
    <cellStyle name="Note 4 3 2" xfId="18714" xr:uid="{00000000-0005-0000-0000-000033480000}"/>
    <cellStyle name="Note 4 4" xfId="8121" xr:uid="{00000000-0005-0000-0000-000034480000}"/>
    <cellStyle name="Note 4 4 2" xfId="18715" xr:uid="{00000000-0005-0000-0000-000035480000}"/>
    <cellStyle name="Note 4 5" xfId="8122" xr:uid="{00000000-0005-0000-0000-000036480000}"/>
    <cellStyle name="Note 4 5 2" xfId="18716" xr:uid="{00000000-0005-0000-0000-000037480000}"/>
    <cellStyle name="Note 4 6" xfId="18717" xr:uid="{00000000-0005-0000-0000-000038480000}"/>
    <cellStyle name="Note 5" xfId="7493" xr:uid="{00000000-0005-0000-0000-000039480000}"/>
    <cellStyle name="Note 5 2" xfId="7494" xr:uid="{00000000-0005-0000-0000-00003A480000}"/>
    <cellStyle name="Note 5 2 2" xfId="18718" xr:uid="{00000000-0005-0000-0000-00003B480000}"/>
    <cellStyle name="Note 5 3" xfId="8123" xr:uid="{00000000-0005-0000-0000-00003C480000}"/>
    <cellStyle name="Note 5 3 2" xfId="18719" xr:uid="{00000000-0005-0000-0000-00003D480000}"/>
    <cellStyle name="Note 5 4" xfId="8124" xr:uid="{00000000-0005-0000-0000-00003E480000}"/>
    <cellStyle name="Note 5 4 2" xfId="18720" xr:uid="{00000000-0005-0000-0000-00003F480000}"/>
    <cellStyle name="Note 5 5" xfId="18721" xr:uid="{00000000-0005-0000-0000-000040480000}"/>
    <cellStyle name="Note 6" xfId="7495" xr:uid="{00000000-0005-0000-0000-000041480000}"/>
    <cellStyle name="Note 6 2" xfId="8125" xr:uid="{00000000-0005-0000-0000-000042480000}"/>
    <cellStyle name="Note 6 2 2" xfId="18722" xr:uid="{00000000-0005-0000-0000-000043480000}"/>
    <cellStyle name="Note 6 3" xfId="8126" xr:uid="{00000000-0005-0000-0000-000044480000}"/>
    <cellStyle name="Note 6 3 2" xfId="18723" xr:uid="{00000000-0005-0000-0000-000045480000}"/>
    <cellStyle name="Note 6 4" xfId="18724" xr:uid="{00000000-0005-0000-0000-000046480000}"/>
    <cellStyle name="Output 2" xfId="5384" xr:uid="{00000000-0005-0000-0000-000047480000}"/>
    <cellStyle name="Output 2 2" xfId="7496" xr:uid="{00000000-0005-0000-0000-000048480000}"/>
    <cellStyle name="Output 2 2 2" xfId="7497" xr:uid="{00000000-0005-0000-0000-000049480000}"/>
    <cellStyle name="Output 2 2 2 2" xfId="18725" xr:uid="{00000000-0005-0000-0000-00004A480000}"/>
    <cellStyle name="Output 2 2 3" xfId="8127" xr:uid="{00000000-0005-0000-0000-00004B480000}"/>
    <cellStyle name="Output 2 2 3 2" xfId="18726" xr:uid="{00000000-0005-0000-0000-00004C480000}"/>
    <cellStyle name="Output 2 2 4" xfId="8128" xr:uid="{00000000-0005-0000-0000-00004D480000}"/>
    <cellStyle name="Output 2 2 4 2" xfId="18727" xr:uid="{00000000-0005-0000-0000-00004E480000}"/>
    <cellStyle name="Output 2 2 5" xfId="18728" xr:uid="{00000000-0005-0000-0000-00004F480000}"/>
    <cellStyle name="Output 2 3" xfId="7498" xr:uid="{00000000-0005-0000-0000-000050480000}"/>
    <cellStyle name="Output 2 3 2" xfId="18729" xr:uid="{00000000-0005-0000-0000-000051480000}"/>
    <cellStyle name="Output 2 4" xfId="8129" xr:uid="{00000000-0005-0000-0000-000052480000}"/>
    <cellStyle name="Output 2 4 2" xfId="18730" xr:uid="{00000000-0005-0000-0000-000053480000}"/>
    <cellStyle name="Output 2 5" xfId="18731" xr:uid="{00000000-0005-0000-0000-000054480000}"/>
    <cellStyle name="Output 3" xfId="5385" xr:uid="{00000000-0005-0000-0000-000055480000}"/>
    <cellStyle name="Output 3 2" xfId="7499" xr:uid="{00000000-0005-0000-0000-000056480000}"/>
    <cellStyle name="Output 3 2 2" xfId="7500" xr:uid="{00000000-0005-0000-0000-000057480000}"/>
    <cellStyle name="Output 3 2 2 2" xfId="18732" xr:uid="{00000000-0005-0000-0000-000058480000}"/>
    <cellStyle name="Output 3 2 3" xfId="8130" xr:uid="{00000000-0005-0000-0000-000059480000}"/>
    <cellStyle name="Output 3 2 3 2" xfId="18733" xr:uid="{00000000-0005-0000-0000-00005A480000}"/>
    <cellStyle name="Output 3 2 4" xfId="8131" xr:uid="{00000000-0005-0000-0000-00005B480000}"/>
    <cellStyle name="Output 3 2 4 2" xfId="18734" xr:uid="{00000000-0005-0000-0000-00005C480000}"/>
    <cellStyle name="Output 3 2 5" xfId="18735" xr:uid="{00000000-0005-0000-0000-00005D480000}"/>
    <cellStyle name="Output 3 3" xfId="7501" xr:uid="{00000000-0005-0000-0000-00005E480000}"/>
    <cellStyle name="Output 3 3 2" xfId="18736" xr:uid="{00000000-0005-0000-0000-00005F480000}"/>
    <cellStyle name="Output 3 4" xfId="8132" xr:uid="{00000000-0005-0000-0000-000060480000}"/>
    <cellStyle name="Output 3 4 2" xfId="18737" xr:uid="{00000000-0005-0000-0000-000061480000}"/>
    <cellStyle name="Output 3 5" xfId="18738" xr:uid="{00000000-0005-0000-0000-000062480000}"/>
    <cellStyle name="Output 4" xfId="7502" xr:uid="{00000000-0005-0000-0000-000063480000}"/>
    <cellStyle name="Output 4 2" xfId="7503" xr:uid="{00000000-0005-0000-0000-000064480000}"/>
    <cellStyle name="Output 4 2 2" xfId="7504" xr:uid="{00000000-0005-0000-0000-000065480000}"/>
    <cellStyle name="Output 4 2 2 2" xfId="18739" xr:uid="{00000000-0005-0000-0000-000066480000}"/>
    <cellStyle name="Output 4 2 3" xfId="8133" xr:uid="{00000000-0005-0000-0000-000067480000}"/>
    <cellStyle name="Output 4 2 3 2" xfId="18740" xr:uid="{00000000-0005-0000-0000-000068480000}"/>
    <cellStyle name="Output 4 2 4" xfId="8134" xr:uid="{00000000-0005-0000-0000-000069480000}"/>
    <cellStyle name="Output 4 2 4 2" xfId="18741" xr:uid="{00000000-0005-0000-0000-00006A480000}"/>
    <cellStyle name="Output 4 2 5" xfId="18742" xr:uid="{00000000-0005-0000-0000-00006B480000}"/>
    <cellStyle name="Output 4 3" xfId="7505" xr:uid="{00000000-0005-0000-0000-00006C480000}"/>
    <cellStyle name="Output 4 3 2" xfId="18743" xr:uid="{00000000-0005-0000-0000-00006D480000}"/>
    <cellStyle name="Output 4 4" xfId="8135" xr:uid="{00000000-0005-0000-0000-00006E480000}"/>
    <cellStyle name="Output 4 4 2" xfId="18744" xr:uid="{00000000-0005-0000-0000-00006F480000}"/>
    <cellStyle name="Output 4 5" xfId="8136" xr:uid="{00000000-0005-0000-0000-000070480000}"/>
    <cellStyle name="Output 4 5 2" xfId="18745" xr:uid="{00000000-0005-0000-0000-000071480000}"/>
    <cellStyle name="Output 4 6" xfId="18746" xr:uid="{00000000-0005-0000-0000-000072480000}"/>
    <cellStyle name="Output 5" xfId="7506" xr:uid="{00000000-0005-0000-0000-000073480000}"/>
    <cellStyle name="Output 5 2" xfId="7507" xr:uid="{00000000-0005-0000-0000-000074480000}"/>
    <cellStyle name="Output 5 2 2" xfId="18747" xr:uid="{00000000-0005-0000-0000-000075480000}"/>
    <cellStyle name="Output 5 3" xfId="8137" xr:uid="{00000000-0005-0000-0000-000076480000}"/>
    <cellStyle name="Output 5 3 2" xfId="18748" xr:uid="{00000000-0005-0000-0000-000077480000}"/>
    <cellStyle name="Output 5 4" xfId="8138" xr:uid="{00000000-0005-0000-0000-000078480000}"/>
    <cellStyle name="Output 5 4 2" xfId="18749" xr:uid="{00000000-0005-0000-0000-000079480000}"/>
    <cellStyle name="Output 5 5" xfId="18750" xr:uid="{00000000-0005-0000-0000-00007A480000}"/>
    <cellStyle name="Percent" xfId="19509" builtinId="5"/>
    <cellStyle name="Percent [2]" xfId="2438" xr:uid="{00000000-0005-0000-0000-00007C480000}"/>
    <cellStyle name="Percent [2] 10" xfId="18751" xr:uid="{00000000-0005-0000-0000-00007D480000}"/>
    <cellStyle name="Percent [2] 11" xfId="18752" xr:uid="{00000000-0005-0000-0000-00007E480000}"/>
    <cellStyle name="Percent [2] 12" xfId="18753" xr:uid="{00000000-0005-0000-0000-00007F480000}"/>
    <cellStyle name="Percent [2] 13" xfId="18754" xr:uid="{00000000-0005-0000-0000-000080480000}"/>
    <cellStyle name="Percent [2] 14" xfId="18755" xr:uid="{00000000-0005-0000-0000-000081480000}"/>
    <cellStyle name="Percent [2] 15" xfId="18756" xr:uid="{00000000-0005-0000-0000-000082480000}"/>
    <cellStyle name="Percent [2] 16" xfId="18757" xr:uid="{00000000-0005-0000-0000-000083480000}"/>
    <cellStyle name="Percent [2] 17" xfId="18758" xr:uid="{00000000-0005-0000-0000-000084480000}"/>
    <cellStyle name="Percent [2] 18" xfId="18759" xr:uid="{00000000-0005-0000-0000-000085480000}"/>
    <cellStyle name="Percent [2] 19" xfId="18760" xr:uid="{00000000-0005-0000-0000-000086480000}"/>
    <cellStyle name="Percent [2] 2" xfId="5386" xr:uid="{00000000-0005-0000-0000-000087480000}"/>
    <cellStyle name="Percent [2] 2 2" xfId="18761" xr:uid="{00000000-0005-0000-0000-000088480000}"/>
    <cellStyle name="Percent [2] 2 2 2" xfId="18762" xr:uid="{00000000-0005-0000-0000-000089480000}"/>
    <cellStyle name="Percent [2] 2 3" xfId="18763" xr:uid="{00000000-0005-0000-0000-00008A480000}"/>
    <cellStyle name="Percent [2] 20" xfId="18764" xr:uid="{00000000-0005-0000-0000-00008B480000}"/>
    <cellStyle name="Percent [2] 21" xfId="18765" xr:uid="{00000000-0005-0000-0000-00008C480000}"/>
    <cellStyle name="Percent [2] 22" xfId="18766" xr:uid="{00000000-0005-0000-0000-00008D480000}"/>
    <cellStyle name="Percent [2] 23" xfId="18767" xr:uid="{00000000-0005-0000-0000-00008E480000}"/>
    <cellStyle name="Percent [2] 24" xfId="18768" xr:uid="{00000000-0005-0000-0000-00008F480000}"/>
    <cellStyle name="Percent [2] 25" xfId="18769" xr:uid="{00000000-0005-0000-0000-000090480000}"/>
    <cellStyle name="Percent [2] 26" xfId="18770" xr:uid="{00000000-0005-0000-0000-000091480000}"/>
    <cellStyle name="Percent [2] 27" xfId="18771" xr:uid="{00000000-0005-0000-0000-000092480000}"/>
    <cellStyle name="Percent [2] 28" xfId="18772" xr:uid="{00000000-0005-0000-0000-000093480000}"/>
    <cellStyle name="Percent [2] 29" xfId="18773" xr:uid="{00000000-0005-0000-0000-000094480000}"/>
    <cellStyle name="Percent [2] 3" xfId="5387" xr:uid="{00000000-0005-0000-0000-000095480000}"/>
    <cellStyle name="Percent [2] 3 2" xfId="18774" xr:uid="{00000000-0005-0000-0000-000096480000}"/>
    <cellStyle name="Percent [2] 3 2 2" xfId="18775" xr:uid="{00000000-0005-0000-0000-000097480000}"/>
    <cellStyle name="Percent [2] 3 3" xfId="18776" xr:uid="{00000000-0005-0000-0000-000098480000}"/>
    <cellStyle name="Percent [2] 30" xfId="18777" xr:uid="{00000000-0005-0000-0000-000099480000}"/>
    <cellStyle name="Percent [2] 31" xfId="18778" xr:uid="{00000000-0005-0000-0000-00009A480000}"/>
    <cellStyle name="Percent [2] 32" xfId="18779" xr:uid="{00000000-0005-0000-0000-00009B480000}"/>
    <cellStyle name="Percent [2] 33" xfId="18780" xr:uid="{00000000-0005-0000-0000-00009C480000}"/>
    <cellStyle name="Percent [2] 4" xfId="5388" xr:uid="{00000000-0005-0000-0000-00009D480000}"/>
    <cellStyle name="Percent [2] 4 2" xfId="18781" xr:uid="{00000000-0005-0000-0000-00009E480000}"/>
    <cellStyle name="Percent [2] 4 2 2" xfId="18782" xr:uid="{00000000-0005-0000-0000-00009F480000}"/>
    <cellStyle name="Percent [2] 4 3" xfId="18783" xr:uid="{00000000-0005-0000-0000-0000A0480000}"/>
    <cellStyle name="Percent [2] 5" xfId="5389" xr:uid="{00000000-0005-0000-0000-0000A1480000}"/>
    <cellStyle name="Percent [2] 5 2" xfId="18784" xr:uid="{00000000-0005-0000-0000-0000A2480000}"/>
    <cellStyle name="Percent [2] 5 2 2" xfId="18785" xr:uid="{00000000-0005-0000-0000-0000A3480000}"/>
    <cellStyle name="Percent [2] 5 3" xfId="18786" xr:uid="{00000000-0005-0000-0000-0000A4480000}"/>
    <cellStyle name="Percent [2] 6" xfId="5390" xr:uid="{00000000-0005-0000-0000-0000A5480000}"/>
    <cellStyle name="Percent [2] 6 2" xfId="18787" xr:uid="{00000000-0005-0000-0000-0000A6480000}"/>
    <cellStyle name="Percent [2] 7" xfId="18788" xr:uid="{00000000-0005-0000-0000-0000A7480000}"/>
    <cellStyle name="Percent [2] 8" xfId="18789" xr:uid="{00000000-0005-0000-0000-0000A8480000}"/>
    <cellStyle name="Percent [2] 9" xfId="18790" xr:uid="{00000000-0005-0000-0000-0000A9480000}"/>
    <cellStyle name="Percent [2]_Book1" xfId="5391" xr:uid="{00000000-0005-0000-0000-0000AA480000}"/>
    <cellStyle name="Percent 10" xfId="5392" xr:uid="{00000000-0005-0000-0000-0000AB480000}"/>
    <cellStyle name="Percent 10 2" xfId="5393" xr:uid="{00000000-0005-0000-0000-0000AC480000}"/>
    <cellStyle name="Percent 10 2 2" xfId="18791" xr:uid="{00000000-0005-0000-0000-0000AD480000}"/>
    <cellStyle name="Percent 10 3" xfId="7508" xr:uid="{00000000-0005-0000-0000-0000AE480000}"/>
    <cellStyle name="Percent 10 4" xfId="19446" xr:uid="{00000000-0005-0000-0000-0000AF480000}"/>
    <cellStyle name="Percent 11" xfId="5394" xr:uid="{00000000-0005-0000-0000-0000B0480000}"/>
    <cellStyle name="Percent 11 2" xfId="5395" xr:uid="{00000000-0005-0000-0000-0000B1480000}"/>
    <cellStyle name="Percent 11 3" xfId="7509" xr:uid="{00000000-0005-0000-0000-0000B2480000}"/>
    <cellStyle name="Percent 11 3 2" xfId="18792" xr:uid="{00000000-0005-0000-0000-0000B3480000}"/>
    <cellStyle name="Percent 11 4" xfId="19447" xr:uid="{00000000-0005-0000-0000-0000B4480000}"/>
    <cellStyle name="Percent 12" xfId="5396" xr:uid="{00000000-0005-0000-0000-0000B5480000}"/>
    <cellStyle name="Percent 12 2" xfId="5397" xr:uid="{00000000-0005-0000-0000-0000B6480000}"/>
    <cellStyle name="Percent 12 2 2" xfId="18793" xr:uid="{00000000-0005-0000-0000-0000B7480000}"/>
    <cellStyle name="Percent 12 3" xfId="18794" xr:uid="{00000000-0005-0000-0000-0000B8480000}"/>
    <cellStyle name="Percent 13" xfId="5398" xr:uid="{00000000-0005-0000-0000-0000B9480000}"/>
    <cellStyle name="Percent 13 2" xfId="5399" xr:uid="{00000000-0005-0000-0000-0000BA480000}"/>
    <cellStyle name="Percent 13 3" xfId="18795" xr:uid="{00000000-0005-0000-0000-0000BB480000}"/>
    <cellStyle name="Percent 14" xfId="5400" xr:uid="{00000000-0005-0000-0000-0000BC480000}"/>
    <cellStyle name="Percent 14 2" xfId="5401" xr:uid="{00000000-0005-0000-0000-0000BD480000}"/>
    <cellStyle name="Percent 14 3" xfId="5402" xr:uid="{00000000-0005-0000-0000-0000BE480000}"/>
    <cellStyle name="Percent 15" xfId="5403" xr:uid="{00000000-0005-0000-0000-0000BF480000}"/>
    <cellStyle name="Percent 15 2" xfId="5404" xr:uid="{00000000-0005-0000-0000-0000C0480000}"/>
    <cellStyle name="Percent 15 3" xfId="5405" xr:uid="{00000000-0005-0000-0000-0000C1480000}"/>
    <cellStyle name="Percent 15 4" xfId="18796" xr:uid="{00000000-0005-0000-0000-0000C2480000}"/>
    <cellStyle name="Percent 16" xfId="5406" xr:uid="{00000000-0005-0000-0000-0000C3480000}"/>
    <cellStyle name="Percent 16 2" xfId="5407" xr:uid="{00000000-0005-0000-0000-0000C4480000}"/>
    <cellStyle name="Percent 16 2 2" xfId="5408" xr:uid="{00000000-0005-0000-0000-0000C5480000}"/>
    <cellStyle name="Percent 16 2 2 2" xfId="18797" xr:uid="{00000000-0005-0000-0000-0000C6480000}"/>
    <cellStyle name="Percent 16 2 3" xfId="18798" xr:uid="{00000000-0005-0000-0000-0000C7480000}"/>
    <cellStyle name="Percent 16 3" xfId="18799" xr:uid="{00000000-0005-0000-0000-0000C8480000}"/>
    <cellStyle name="Percent 17" xfId="5409" xr:uid="{00000000-0005-0000-0000-0000C9480000}"/>
    <cellStyle name="Percent 17 2" xfId="5410" xr:uid="{00000000-0005-0000-0000-0000CA480000}"/>
    <cellStyle name="Percent 17 2 2" xfId="18800" xr:uid="{00000000-0005-0000-0000-0000CB480000}"/>
    <cellStyle name="Percent 17 3" xfId="18801" xr:uid="{00000000-0005-0000-0000-0000CC480000}"/>
    <cellStyle name="Percent 18" xfId="5411" xr:uid="{00000000-0005-0000-0000-0000CD480000}"/>
    <cellStyle name="Percent 18 2" xfId="5412" xr:uid="{00000000-0005-0000-0000-0000CE480000}"/>
    <cellStyle name="Percent 19" xfId="5413" xr:uid="{00000000-0005-0000-0000-0000CF480000}"/>
    <cellStyle name="Percent 19 2" xfId="5414" xr:uid="{00000000-0005-0000-0000-0000D0480000}"/>
    <cellStyle name="Percent 2" xfId="2439" xr:uid="{00000000-0005-0000-0000-0000D1480000}"/>
    <cellStyle name="Percent 2 10" xfId="18802" xr:uid="{00000000-0005-0000-0000-0000D2480000}"/>
    <cellStyle name="Percent 2 2" xfId="5415" xr:uid="{00000000-0005-0000-0000-0000D3480000}"/>
    <cellStyle name="Percent 2 2 2" xfId="8176" xr:uid="{00000000-0005-0000-0000-0000D4480000}"/>
    <cellStyle name="Percent 2 2 3" xfId="18803" xr:uid="{00000000-0005-0000-0000-0000D5480000}"/>
    <cellStyle name="Percent 2 3" xfId="5416" xr:uid="{00000000-0005-0000-0000-0000D6480000}"/>
    <cellStyle name="Percent 2 3 10" xfId="18804" xr:uid="{00000000-0005-0000-0000-0000D7480000}"/>
    <cellStyle name="Percent 2 3 10 2" xfId="18805" xr:uid="{00000000-0005-0000-0000-0000D8480000}"/>
    <cellStyle name="Percent 2 3 10 2 2" xfId="18806" xr:uid="{00000000-0005-0000-0000-0000D9480000}"/>
    <cellStyle name="Percent 2 3 10 2 2 2" xfId="18807" xr:uid="{00000000-0005-0000-0000-0000DA480000}"/>
    <cellStyle name="Percent 2 3 10 2 3" xfId="18808" xr:uid="{00000000-0005-0000-0000-0000DB480000}"/>
    <cellStyle name="Percent 2 3 10 3" xfId="18809" xr:uid="{00000000-0005-0000-0000-0000DC480000}"/>
    <cellStyle name="Percent 2 3 10 3 2" xfId="18810" xr:uid="{00000000-0005-0000-0000-0000DD480000}"/>
    <cellStyle name="Percent 2 3 10 4" xfId="18811" xr:uid="{00000000-0005-0000-0000-0000DE480000}"/>
    <cellStyle name="Percent 2 3 11" xfId="18812" xr:uid="{00000000-0005-0000-0000-0000DF480000}"/>
    <cellStyle name="Percent 2 3 11 2" xfId="18813" xr:uid="{00000000-0005-0000-0000-0000E0480000}"/>
    <cellStyle name="Percent 2 3 11 2 2" xfId="18814" xr:uid="{00000000-0005-0000-0000-0000E1480000}"/>
    <cellStyle name="Percent 2 3 11 3" xfId="18815" xr:uid="{00000000-0005-0000-0000-0000E2480000}"/>
    <cellStyle name="Percent 2 3 12" xfId="18816" xr:uid="{00000000-0005-0000-0000-0000E3480000}"/>
    <cellStyle name="Percent 2 3 12 2" xfId="18817" xr:uid="{00000000-0005-0000-0000-0000E4480000}"/>
    <cellStyle name="Percent 2 3 2" xfId="18818" xr:uid="{00000000-0005-0000-0000-0000E5480000}"/>
    <cellStyle name="Percent 2 3 2 2" xfId="18819" xr:uid="{00000000-0005-0000-0000-0000E6480000}"/>
    <cellStyle name="Percent 2 3 2 2 2" xfId="18820" xr:uid="{00000000-0005-0000-0000-0000E7480000}"/>
    <cellStyle name="Percent 2 3 2 2 2 2" xfId="18821" xr:uid="{00000000-0005-0000-0000-0000E8480000}"/>
    <cellStyle name="Percent 2 3 2 2 2 2 2" xfId="18822" xr:uid="{00000000-0005-0000-0000-0000E9480000}"/>
    <cellStyle name="Percent 2 3 2 2 2 2 2 2" xfId="18823" xr:uid="{00000000-0005-0000-0000-0000EA480000}"/>
    <cellStyle name="Percent 2 3 2 2 2 2 2 2 2" xfId="18824" xr:uid="{00000000-0005-0000-0000-0000EB480000}"/>
    <cellStyle name="Percent 2 3 2 2 2 2 2 3" xfId="18825" xr:uid="{00000000-0005-0000-0000-0000EC480000}"/>
    <cellStyle name="Percent 2 3 2 2 2 2 3" xfId="18826" xr:uid="{00000000-0005-0000-0000-0000ED480000}"/>
    <cellStyle name="Percent 2 3 2 2 2 2 3 2" xfId="18827" xr:uid="{00000000-0005-0000-0000-0000EE480000}"/>
    <cellStyle name="Percent 2 3 2 2 2 2 4" xfId="18828" xr:uid="{00000000-0005-0000-0000-0000EF480000}"/>
    <cellStyle name="Percent 2 3 2 2 2 3" xfId="18829" xr:uid="{00000000-0005-0000-0000-0000F0480000}"/>
    <cellStyle name="Percent 2 3 2 2 2 3 2" xfId="18830" xr:uid="{00000000-0005-0000-0000-0000F1480000}"/>
    <cellStyle name="Percent 2 3 2 2 2 3 2 2" xfId="18831" xr:uid="{00000000-0005-0000-0000-0000F2480000}"/>
    <cellStyle name="Percent 2 3 2 2 2 3 2 2 2" xfId="18832" xr:uid="{00000000-0005-0000-0000-0000F3480000}"/>
    <cellStyle name="Percent 2 3 2 2 2 3 2 3" xfId="18833" xr:uid="{00000000-0005-0000-0000-0000F4480000}"/>
    <cellStyle name="Percent 2 3 2 2 2 3 3" xfId="18834" xr:uid="{00000000-0005-0000-0000-0000F5480000}"/>
    <cellStyle name="Percent 2 3 2 2 2 3 3 2" xfId="18835" xr:uid="{00000000-0005-0000-0000-0000F6480000}"/>
    <cellStyle name="Percent 2 3 2 2 2 3 4" xfId="18836" xr:uid="{00000000-0005-0000-0000-0000F7480000}"/>
    <cellStyle name="Percent 2 3 2 2 2 4" xfId="18837" xr:uid="{00000000-0005-0000-0000-0000F8480000}"/>
    <cellStyle name="Percent 2 3 2 2 2 4 2" xfId="18838" xr:uid="{00000000-0005-0000-0000-0000F9480000}"/>
    <cellStyle name="Percent 2 3 2 2 2 4 2 2" xfId="18839" xr:uid="{00000000-0005-0000-0000-0000FA480000}"/>
    <cellStyle name="Percent 2 3 2 2 2 4 3" xfId="18840" xr:uid="{00000000-0005-0000-0000-0000FB480000}"/>
    <cellStyle name="Percent 2 3 2 2 2 5" xfId="18841" xr:uid="{00000000-0005-0000-0000-0000FC480000}"/>
    <cellStyle name="Percent 2 3 2 2 2 5 2" xfId="18842" xr:uid="{00000000-0005-0000-0000-0000FD480000}"/>
    <cellStyle name="Percent 2 3 2 2 2 6" xfId="18843" xr:uid="{00000000-0005-0000-0000-0000FE480000}"/>
    <cellStyle name="Percent 2 3 2 2 3" xfId="18844" xr:uid="{00000000-0005-0000-0000-0000FF480000}"/>
    <cellStyle name="Percent 2 3 2 2 3 2" xfId="18845" xr:uid="{00000000-0005-0000-0000-000000490000}"/>
    <cellStyle name="Percent 2 3 2 2 3 2 2" xfId="18846" xr:uid="{00000000-0005-0000-0000-000001490000}"/>
    <cellStyle name="Percent 2 3 2 2 3 2 2 2" xfId="18847" xr:uid="{00000000-0005-0000-0000-000002490000}"/>
    <cellStyle name="Percent 2 3 2 2 3 2 3" xfId="18848" xr:uid="{00000000-0005-0000-0000-000003490000}"/>
    <cellStyle name="Percent 2 3 2 2 3 3" xfId="18849" xr:uid="{00000000-0005-0000-0000-000004490000}"/>
    <cellStyle name="Percent 2 3 2 2 3 3 2" xfId="18850" xr:uid="{00000000-0005-0000-0000-000005490000}"/>
    <cellStyle name="Percent 2 3 2 2 3 4" xfId="18851" xr:uid="{00000000-0005-0000-0000-000006490000}"/>
    <cellStyle name="Percent 2 3 2 2 4" xfId="18852" xr:uid="{00000000-0005-0000-0000-000007490000}"/>
    <cellStyle name="Percent 2 3 2 2 4 2" xfId="18853" xr:uid="{00000000-0005-0000-0000-000008490000}"/>
    <cellStyle name="Percent 2 3 2 2 4 2 2" xfId="18854" xr:uid="{00000000-0005-0000-0000-000009490000}"/>
    <cellStyle name="Percent 2 3 2 2 4 2 2 2" xfId="18855" xr:uid="{00000000-0005-0000-0000-00000A490000}"/>
    <cellStyle name="Percent 2 3 2 2 4 2 3" xfId="18856" xr:uid="{00000000-0005-0000-0000-00000B490000}"/>
    <cellStyle name="Percent 2 3 2 2 4 3" xfId="18857" xr:uid="{00000000-0005-0000-0000-00000C490000}"/>
    <cellStyle name="Percent 2 3 2 2 4 3 2" xfId="18858" xr:uid="{00000000-0005-0000-0000-00000D490000}"/>
    <cellStyle name="Percent 2 3 2 2 4 4" xfId="18859" xr:uid="{00000000-0005-0000-0000-00000E490000}"/>
    <cellStyle name="Percent 2 3 2 2 5" xfId="18860" xr:uid="{00000000-0005-0000-0000-00000F490000}"/>
    <cellStyle name="Percent 2 3 2 2 5 2" xfId="18861" xr:uid="{00000000-0005-0000-0000-000010490000}"/>
    <cellStyle name="Percent 2 3 2 2 5 2 2" xfId="18862" xr:uid="{00000000-0005-0000-0000-000011490000}"/>
    <cellStyle name="Percent 2 3 2 2 5 3" xfId="18863" xr:uid="{00000000-0005-0000-0000-000012490000}"/>
    <cellStyle name="Percent 2 3 2 2 6" xfId="18864" xr:uid="{00000000-0005-0000-0000-000013490000}"/>
    <cellStyle name="Percent 2 3 2 2 6 2" xfId="18865" xr:uid="{00000000-0005-0000-0000-000014490000}"/>
    <cellStyle name="Percent 2 3 2 2 7" xfId="18866" xr:uid="{00000000-0005-0000-0000-000015490000}"/>
    <cellStyle name="Percent 2 3 2 3" xfId="18867" xr:uid="{00000000-0005-0000-0000-000016490000}"/>
    <cellStyle name="Percent 2 3 2 3 2" xfId="18868" xr:uid="{00000000-0005-0000-0000-000017490000}"/>
    <cellStyle name="Percent 2 3 2 3 2 2" xfId="18869" xr:uid="{00000000-0005-0000-0000-000018490000}"/>
    <cellStyle name="Percent 2 3 2 3 2 2 2" xfId="18870" xr:uid="{00000000-0005-0000-0000-000019490000}"/>
    <cellStyle name="Percent 2 3 2 3 2 2 2 2" xfId="18871" xr:uid="{00000000-0005-0000-0000-00001A490000}"/>
    <cellStyle name="Percent 2 3 2 3 2 2 3" xfId="18872" xr:uid="{00000000-0005-0000-0000-00001B490000}"/>
    <cellStyle name="Percent 2 3 2 3 2 3" xfId="18873" xr:uid="{00000000-0005-0000-0000-00001C490000}"/>
    <cellStyle name="Percent 2 3 2 3 2 3 2" xfId="18874" xr:uid="{00000000-0005-0000-0000-00001D490000}"/>
    <cellStyle name="Percent 2 3 2 3 2 4" xfId="18875" xr:uid="{00000000-0005-0000-0000-00001E490000}"/>
    <cellStyle name="Percent 2 3 2 3 3" xfId="18876" xr:uid="{00000000-0005-0000-0000-00001F490000}"/>
    <cellStyle name="Percent 2 3 2 3 3 2" xfId="18877" xr:uid="{00000000-0005-0000-0000-000020490000}"/>
    <cellStyle name="Percent 2 3 2 3 3 2 2" xfId="18878" xr:uid="{00000000-0005-0000-0000-000021490000}"/>
    <cellStyle name="Percent 2 3 2 3 3 2 2 2" xfId="18879" xr:uid="{00000000-0005-0000-0000-000022490000}"/>
    <cellStyle name="Percent 2 3 2 3 3 2 3" xfId="18880" xr:uid="{00000000-0005-0000-0000-000023490000}"/>
    <cellStyle name="Percent 2 3 2 3 3 3" xfId="18881" xr:uid="{00000000-0005-0000-0000-000024490000}"/>
    <cellStyle name="Percent 2 3 2 3 3 3 2" xfId="18882" xr:uid="{00000000-0005-0000-0000-000025490000}"/>
    <cellStyle name="Percent 2 3 2 3 3 4" xfId="18883" xr:uid="{00000000-0005-0000-0000-000026490000}"/>
    <cellStyle name="Percent 2 3 2 3 4" xfId="18884" xr:uid="{00000000-0005-0000-0000-000027490000}"/>
    <cellStyle name="Percent 2 3 2 3 4 2" xfId="18885" xr:uid="{00000000-0005-0000-0000-000028490000}"/>
    <cellStyle name="Percent 2 3 2 3 4 2 2" xfId="18886" xr:uid="{00000000-0005-0000-0000-000029490000}"/>
    <cellStyle name="Percent 2 3 2 3 4 3" xfId="18887" xr:uid="{00000000-0005-0000-0000-00002A490000}"/>
    <cellStyle name="Percent 2 3 2 3 5" xfId="18888" xr:uid="{00000000-0005-0000-0000-00002B490000}"/>
    <cellStyle name="Percent 2 3 2 3 5 2" xfId="18889" xr:uid="{00000000-0005-0000-0000-00002C490000}"/>
    <cellStyle name="Percent 2 3 2 3 6" xfId="18890" xr:uid="{00000000-0005-0000-0000-00002D490000}"/>
    <cellStyle name="Percent 2 3 2 4" xfId="18891" xr:uid="{00000000-0005-0000-0000-00002E490000}"/>
    <cellStyle name="Percent 2 3 2 4 2" xfId="18892" xr:uid="{00000000-0005-0000-0000-00002F490000}"/>
    <cellStyle name="Percent 2 3 2 4 2 2" xfId="18893" xr:uid="{00000000-0005-0000-0000-000030490000}"/>
    <cellStyle name="Percent 2 3 2 4 2 2 2" xfId="18894" xr:uid="{00000000-0005-0000-0000-000031490000}"/>
    <cellStyle name="Percent 2 3 2 4 2 3" xfId="18895" xr:uid="{00000000-0005-0000-0000-000032490000}"/>
    <cellStyle name="Percent 2 3 2 4 3" xfId="18896" xr:uid="{00000000-0005-0000-0000-000033490000}"/>
    <cellStyle name="Percent 2 3 2 4 3 2" xfId="18897" xr:uid="{00000000-0005-0000-0000-000034490000}"/>
    <cellStyle name="Percent 2 3 2 4 4" xfId="18898" xr:uid="{00000000-0005-0000-0000-000035490000}"/>
    <cellStyle name="Percent 2 3 2 5" xfId="18899" xr:uid="{00000000-0005-0000-0000-000036490000}"/>
    <cellStyle name="Percent 2 3 2 5 2" xfId="18900" xr:uid="{00000000-0005-0000-0000-000037490000}"/>
    <cellStyle name="Percent 2 3 2 5 2 2" xfId="18901" xr:uid="{00000000-0005-0000-0000-000038490000}"/>
    <cellStyle name="Percent 2 3 2 5 2 2 2" xfId="18902" xr:uid="{00000000-0005-0000-0000-000039490000}"/>
    <cellStyle name="Percent 2 3 2 5 2 3" xfId="18903" xr:uid="{00000000-0005-0000-0000-00003A490000}"/>
    <cellStyle name="Percent 2 3 2 5 3" xfId="18904" xr:uid="{00000000-0005-0000-0000-00003B490000}"/>
    <cellStyle name="Percent 2 3 2 5 3 2" xfId="18905" xr:uid="{00000000-0005-0000-0000-00003C490000}"/>
    <cellStyle name="Percent 2 3 2 5 4" xfId="18906" xr:uid="{00000000-0005-0000-0000-00003D490000}"/>
    <cellStyle name="Percent 2 3 2 6" xfId="18907" xr:uid="{00000000-0005-0000-0000-00003E490000}"/>
    <cellStyle name="Percent 2 3 2 6 2" xfId="18908" xr:uid="{00000000-0005-0000-0000-00003F490000}"/>
    <cellStyle name="Percent 2 3 2 6 2 2" xfId="18909" xr:uid="{00000000-0005-0000-0000-000040490000}"/>
    <cellStyle name="Percent 2 3 2 6 3" xfId="18910" xr:uid="{00000000-0005-0000-0000-000041490000}"/>
    <cellStyle name="Percent 2 3 2 7" xfId="18911" xr:uid="{00000000-0005-0000-0000-000042490000}"/>
    <cellStyle name="Percent 2 3 2 7 2" xfId="18912" xr:uid="{00000000-0005-0000-0000-000043490000}"/>
    <cellStyle name="Percent 2 3 2 8" xfId="19477" xr:uid="{00000000-0005-0000-0000-000044490000}"/>
    <cellStyle name="Percent 2 3 3" xfId="18913" xr:uid="{00000000-0005-0000-0000-000045490000}"/>
    <cellStyle name="Percent 2 3 3 2" xfId="18914" xr:uid="{00000000-0005-0000-0000-000046490000}"/>
    <cellStyle name="Percent 2 3 3 2 2" xfId="18915" xr:uid="{00000000-0005-0000-0000-000047490000}"/>
    <cellStyle name="Percent 2 3 3 2 2 2" xfId="18916" xr:uid="{00000000-0005-0000-0000-000048490000}"/>
    <cellStyle name="Percent 2 3 3 2 2 2 2" xfId="18917" xr:uid="{00000000-0005-0000-0000-000049490000}"/>
    <cellStyle name="Percent 2 3 3 2 2 2 2 2" xfId="18918" xr:uid="{00000000-0005-0000-0000-00004A490000}"/>
    <cellStyle name="Percent 2 3 3 2 2 2 2 2 2" xfId="18919" xr:uid="{00000000-0005-0000-0000-00004B490000}"/>
    <cellStyle name="Percent 2 3 3 2 2 2 2 3" xfId="18920" xr:uid="{00000000-0005-0000-0000-00004C490000}"/>
    <cellStyle name="Percent 2 3 3 2 2 2 3" xfId="18921" xr:uid="{00000000-0005-0000-0000-00004D490000}"/>
    <cellStyle name="Percent 2 3 3 2 2 2 3 2" xfId="18922" xr:uid="{00000000-0005-0000-0000-00004E490000}"/>
    <cellStyle name="Percent 2 3 3 2 2 2 4" xfId="18923" xr:uid="{00000000-0005-0000-0000-00004F490000}"/>
    <cellStyle name="Percent 2 3 3 2 2 3" xfId="18924" xr:uid="{00000000-0005-0000-0000-000050490000}"/>
    <cellStyle name="Percent 2 3 3 2 2 3 2" xfId="18925" xr:uid="{00000000-0005-0000-0000-000051490000}"/>
    <cellStyle name="Percent 2 3 3 2 2 3 2 2" xfId="18926" xr:uid="{00000000-0005-0000-0000-000052490000}"/>
    <cellStyle name="Percent 2 3 3 2 2 3 2 2 2" xfId="18927" xr:uid="{00000000-0005-0000-0000-000053490000}"/>
    <cellStyle name="Percent 2 3 3 2 2 3 2 3" xfId="18928" xr:uid="{00000000-0005-0000-0000-000054490000}"/>
    <cellStyle name="Percent 2 3 3 2 2 3 3" xfId="18929" xr:uid="{00000000-0005-0000-0000-000055490000}"/>
    <cellStyle name="Percent 2 3 3 2 2 3 3 2" xfId="18930" xr:uid="{00000000-0005-0000-0000-000056490000}"/>
    <cellStyle name="Percent 2 3 3 2 2 3 4" xfId="18931" xr:uid="{00000000-0005-0000-0000-000057490000}"/>
    <cellStyle name="Percent 2 3 3 2 2 4" xfId="18932" xr:uid="{00000000-0005-0000-0000-000058490000}"/>
    <cellStyle name="Percent 2 3 3 2 2 4 2" xfId="18933" xr:uid="{00000000-0005-0000-0000-000059490000}"/>
    <cellStyle name="Percent 2 3 3 2 2 4 2 2" xfId="18934" xr:uid="{00000000-0005-0000-0000-00005A490000}"/>
    <cellStyle name="Percent 2 3 3 2 2 4 3" xfId="18935" xr:uid="{00000000-0005-0000-0000-00005B490000}"/>
    <cellStyle name="Percent 2 3 3 2 2 5" xfId="18936" xr:uid="{00000000-0005-0000-0000-00005C490000}"/>
    <cellStyle name="Percent 2 3 3 2 2 5 2" xfId="18937" xr:uid="{00000000-0005-0000-0000-00005D490000}"/>
    <cellStyle name="Percent 2 3 3 2 2 6" xfId="18938" xr:uid="{00000000-0005-0000-0000-00005E490000}"/>
    <cellStyle name="Percent 2 3 3 2 3" xfId="18939" xr:uid="{00000000-0005-0000-0000-00005F490000}"/>
    <cellStyle name="Percent 2 3 3 2 3 2" xfId="18940" xr:uid="{00000000-0005-0000-0000-000060490000}"/>
    <cellStyle name="Percent 2 3 3 2 3 2 2" xfId="18941" xr:uid="{00000000-0005-0000-0000-000061490000}"/>
    <cellStyle name="Percent 2 3 3 2 3 2 2 2" xfId="18942" xr:uid="{00000000-0005-0000-0000-000062490000}"/>
    <cellStyle name="Percent 2 3 3 2 3 2 3" xfId="18943" xr:uid="{00000000-0005-0000-0000-000063490000}"/>
    <cellStyle name="Percent 2 3 3 2 3 3" xfId="18944" xr:uid="{00000000-0005-0000-0000-000064490000}"/>
    <cellStyle name="Percent 2 3 3 2 3 3 2" xfId="18945" xr:uid="{00000000-0005-0000-0000-000065490000}"/>
    <cellStyle name="Percent 2 3 3 2 3 4" xfId="18946" xr:uid="{00000000-0005-0000-0000-000066490000}"/>
    <cellStyle name="Percent 2 3 3 2 4" xfId="18947" xr:uid="{00000000-0005-0000-0000-000067490000}"/>
    <cellStyle name="Percent 2 3 3 2 4 2" xfId="18948" xr:uid="{00000000-0005-0000-0000-000068490000}"/>
    <cellStyle name="Percent 2 3 3 2 4 2 2" xfId="18949" xr:uid="{00000000-0005-0000-0000-000069490000}"/>
    <cellStyle name="Percent 2 3 3 2 4 2 2 2" xfId="18950" xr:uid="{00000000-0005-0000-0000-00006A490000}"/>
    <cellStyle name="Percent 2 3 3 2 4 2 3" xfId="18951" xr:uid="{00000000-0005-0000-0000-00006B490000}"/>
    <cellStyle name="Percent 2 3 3 2 4 3" xfId="18952" xr:uid="{00000000-0005-0000-0000-00006C490000}"/>
    <cellStyle name="Percent 2 3 3 2 4 3 2" xfId="18953" xr:uid="{00000000-0005-0000-0000-00006D490000}"/>
    <cellStyle name="Percent 2 3 3 2 4 4" xfId="18954" xr:uid="{00000000-0005-0000-0000-00006E490000}"/>
    <cellStyle name="Percent 2 3 3 2 5" xfId="18955" xr:uid="{00000000-0005-0000-0000-00006F490000}"/>
    <cellStyle name="Percent 2 3 3 2 5 2" xfId="18956" xr:uid="{00000000-0005-0000-0000-000070490000}"/>
    <cellStyle name="Percent 2 3 3 2 5 2 2" xfId="18957" xr:uid="{00000000-0005-0000-0000-000071490000}"/>
    <cellStyle name="Percent 2 3 3 2 5 3" xfId="18958" xr:uid="{00000000-0005-0000-0000-000072490000}"/>
    <cellStyle name="Percent 2 3 3 2 6" xfId="18959" xr:uid="{00000000-0005-0000-0000-000073490000}"/>
    <cellStyle name="Percent 2 3 3 2 6 2" xfId="18960" xr:uid="{00000000-0005-0000-0000-000074490000}"/>
    <cellStyle name="Percent 2 3 3 2 7" xfId="18961" xr:uid="{00000000-0005-0000-0000-000075490000}"/>
    <cellStyle name="Percent 2 3 3 3" xfId="18962" xr:uid="{00000000-0005-0000-0000-000076490000}"/>
    <cellStyle name="Percent 2 3 3 3 2" xfId="18963" xr:uid="{00000000-0005-0000-0000-000077490000}"/>
    <cellStyle name="Percent 2 3 3 3 2 2" xfId="18964" xr:uid="{00000000-0005-0000-0000-000078490000}"/>
    <cellStyle name="Percent 2 3 3 3 2 2 2" xfId="18965" xr:uid="{00000000-0005-0000-0000-000079490000}"/>
    <cellStyle name="Percent 2 3 3 3 2 2 2 2" xfId="18966" xr:uid="{00000000-0005-0000-0000-00007A490000}"/>
    <cellStyle name="Percent 2 3 3 3 2 2 3" xfId="18967" xr:uid="{00000000-0005-0000-0000-00007B490000}"/>
    <cellStyle name="Percent 2 3 3 3 2 3" xfId="18968" xr:uid="{00000000-0005-0000-0000-00007C490000}"/>
    <cellStyle name="Percent 2 3 3 3 2 3 2" xfId="18969" xr:uid="{00000000-0005-0000-0000-00007D490000}"/>
    <cellStyle name="Percent 2 3 3 3 2 4" xfId="18970" xr:uid="{00000000-0005-0000-0000-00007E490000}"/>
    <cellStyle name="Percent 2 3 3 3 3" xfId="18971" xr:uid="{00000000-0005-0000-0000-00007F490000}"/>
    <cellStyle name="Percent 2 3 3 3 3 2" xfId="18972" xr:uid="{00000000-0005-0000-0000-000080490000}"/>
    <cellStyle name="Percent 2 3 3 3 3 2 2" xfId="18973" xr:uid="{00000000-0005-0000-0000-000081490000}"/>
    <cellStyle name="Percent 2 3 3 3 3 2 2 2" xfId="18974" xr:uid="{00000000-0005-0000-0000-000082490000}"/>
    <cellStyle name="Percent 2 3 3 3 3 2 3" xfId="18975" xr:uid="{00000000-0005-0000-0000-000083490000}"/>
    <cellStyle name="Percent 2 3 3 3 3 3" xfId="18976" xr:uid="{00000000-0005-0000-0000-000084490000}"/>
    <cellStyle name="Percent 2 3 3 3 3 3 2" xfId="18977" xr:uid="{00000000-0005-0000-0000-000085490000}"/>
    <cellStyle name="Percent 2 3 3 3 3 4" xfId="18978" xr:uid="{00000000-0005-0000-0000-000086490000}"/>
    <cellStyle name="Percent 2 3 3 3 4" xfId="18979" xr:uid="{00000000-0005-0000-0000-000087490000}"/>
    <cellStyle name="Percent 2 3 3 3 4 2" xfId="18980" xr:uid="{00000000-0005-0000-0000-000088490000}"/>
    <cellStyle name="Percent 2 3 3 3 4 2 2" xfId="18981" xr:uid="{00000000-0005-0000-0000-000089490000}"/>
    <cellStyle name="Percent 2 3 3 3 4 3" xfId="18982" xr:uid="{00000000-0005-0000-0000-00008A490000}"/>
    <cellStyle name="Percent 2 3 3 3 5" xfId="18983" xr:uid="{00000000-0005-0000-0000-00008B490000}"/>
    <cellStyle name="Percent 2 3 3 3 5 2" xfId="18984" xr:uid="{00000000-0005-0000-0000-00008C490000}"/>
    <cellStyle name="Percent 2 3 3 3 6" xfId="18985" xr:uid="{00000000-0005-0000-0000-00008D490000}"/>
    <cellStyle name="Percent 2 3 3 4" xfId="18986" xr:uid="{00000000-0005-0000-0000-00008E490000}"/>
    <cellStyle name="Percent 2 3 3 4 2" xfId="18987" xr:uid="{00000000-0005-0000-0000-00008F490000}"/>
    <cellStyle name="Percent 2 3 3 4 2 2" xfId="18988" xr:uid="{00000000-0005-0000-0000-000090490000}"/>
    <cellStyle name="Percent 2 3 3 4 2 2 2" xfId="18989" xr:uid="{00000000-0005-0000-0000-000091490000}"/>
    <cellStyle name="Percent 2 3 3 4 2 3" xfId="18990" xr:uid="{00000000-0005-0000-0000-000092490000}"/>
    <cellStyle name="Percent 2 3 3 4 3" xfId="18991" xr:uid="{00000000-0005-0000-0000-000093490000}"/>
    <cellStyle name="Percent 2 3 3 4 3 2" xfId="18992" xr:uid="{00000000-0005-0000-0000-000094490000}"/>
    <cellStyle name="Percent 2 3 3 4 4" xfId="18993" xr:uid="{00000000-0005-0000-0000-000095490000}"/>
    <cellStyle name="Percent 2 3 3 5" xfId="18994" xr:uid="{00000000-0005-0000-0000-000096490000}"/>
    <cellStyle name="Percent 2 3 3 5 2" xfId="18995" xr:uid="{00000000-0005-0000-0000-000097490000}"/>
    <cellStyle name="Percent 2 3 3 5 2 2" xfId="18996" xr:uid="{00000000-0005-0000-0000-000098490000}"/>
    <cellStyle name="Percent 2 3 3 5 2 2 2" xfId="18997" xr:uid="{00000000-0005-0000-0000-000099490000}"/>
    <cellStyle name="Percent 2 3 3 5 2 3" xfId="18998" xr:uid="{00000000-0005-0000-0000-00009A490000}"/>
    <cellStyle name="Percent 2 3 3 5 3" xfId="18999" xr:uid="{00000000-0005-0000-0000-00009B490000}"/>
    <cellStyle name="Percent 2 3 3 5 3 2" xfId="19000" xr:uid="{00000000-0005-0000-0000-00009C490000}"/>
    <cellStyle name="Percent 2 3 3 5 4" xfId="19001" xr:uid="{00000000-0005-0000-0000-00009D490000}"/>
    <cellStyle name="Percent 2 3 3 6" xfId="19002" xr:uid="{00000000-0005-0000-0000-00009E490000}"/>
    <cellStyle name="Percent 2 3 3 6 2" xfId="19003" xr:uid="{00000000-0005-0000-0000-00009F490000}"/>
    <cellStyle name="Percent 2 3 3 6 2 2" xfId="19004" xr:uid="{00000000-0005-0000-0000-0000A0490000}"/>
    <cellStyle name="Percent 2 3 3 6 3" xfId="19005" xr:uid="{00000000-0005-0000-0000-0000A1490000}"/>
    <cellStyle name="Percent 2 3 3 7" xfId="19006" xr:uid="{00000000-0005-0000-0000-0000A2490000}"/>
    <cellStyle name="Percent 2 3 3 7 2" xfId="19007" xr:uid="{00000000-0005-0000-0000-0000A3490000}"/>
    <cellStyle name="Percent 2 3 4" xfId="19008" xr:uid="{00000000-0005-0000-0000-0000A4490000}"/>
    <cellStyle name="Percent 2 3 4 2" xfId="19009" xr:uid="{00000000-0005-0000-0000-0000A5490000}"/>
    <cellStyle name="Percent 2 3 4 2 2" xfId="19010" xr:uid="{00000000-0005-0000-0000-0000A6490000}"/>
    <cellStyle name="Percent 2 3 4 2 2 2" xfId="19011" xr:uid="{00000000-0005-0000-0000-0000A7490000}"/>
    <cellStyle name="Percent 2 3 4 2 2 2 2" xfId="19012" xr:uid="{00000000-0005-0000-0000-0000A8490000}"/>
    <cellStyle name="Percent 2 3 4 2 2 2 2 2" xfId="19013" xr:uid="{00000000-0005-0000-0000-0000A9490000}"/>
    <cellStyle name="Percent 2 3 4 2 2 2 2 2 2" xfId="19014" xr:uid="{00000000-0005-0000-0000-0000AA490000}"/>
    <cellStyle name="Percent 2 3 4 2 2 2 2 3" xfId="19015" xr:uid="{00000000-0005-0000-0000-0000AB490000}"/>
    <cellStyle name="Percent 2 3 4 2 2 2 3" xfId="19016" xr:uid="{00000000-0005-0000-0000-0000AC490000}"/>
    <cellStyle name="Percent 2 3 4 2 2 2 3 2" xfId="19017" xr:uid="{00000000-0005-0000-0000-0000AD490000}"/>
    <cellStyle name="Percent 2 3 4 2 2 2 4" xfId="19018" xr:uid="{00000000-0005-0000-0000-0000AE490000}"/>
    <cellStyle name="Percent 2 3 4 2 2 3" xfId="19019" xr:uid="{00000000-0005-0000-0000-0000AF490000}"/>
    <cellStyle name="Percent 2 3 4 2 2 3 2" xfId="19020" xr:uid="{00000000-0005-0000-0000-0000B0490000}"/>
    <cellStyle name="Percent 2 3 4 2 2 3 2 2" xfId="19021" xr:uid="{00000000-0005-0000-0000-0000B1490000}"/>
    <cellStyle name="Percent 2 3 4 2 2 3 2 2 2" xfId="19022" xr:uid="{00000000-0005-0000-0000-0000B2490000}"/>
    <cellStyle name="Percent 2 3 4 2 2 3 2 3" xfId="19023" xr:uid="{00000000-0005-0000-0000-0000B3490000}"/>
    <cellStyle name="Percent 2 3 4 2 2 3 3" xfId="19024" xr:uid="{00000000-0005-0000-0000-0000B4490000}"/>
    <cellStyle name="Percent 2 3 4 2 2 3 3 2" xfId="19025" xr:uid="{00000000-0005-0000-0000-0000B5490000}"/>
    <cellStyle name="Percent 2 3 4 2 2 3 4" xfId="19026" xr:uid="{00000000-0005-0000-0000-0000B6490000}"/>
    <cellStyle name="Percent 2 3 4 2 2 4" xfId="19027" xr:uid="{00000000-0005-0000-0000-0000B7490000}"/>
    <cellStyle name="Percent 2 3 4 2 2 4 2" xfId="19028" xr:uid="{00000000-0005-0000-0000-0000B8490000}"/>
    <cellStyle name="Percent 2 3 4 2 2 4 2 2" xfId="19029" xr:uid="{00000000-0005-0000-0000-0000B9490000}"/>
    <cellStyle name="Percent 2 3 4 2 2 4 3" xfId="19030" xr:uid="{00000000-0005-0000-0000-0000BA490000}"/>
    <cellStyle name="Percent 2 3 4 2 2 5" xfId="19031" xr:uid="{00000000-0005-0000-0000-0000BB490000}"/>
    <cellStyle name="Percent 2 3 4 2 2 5 2" xfId="19032" xr:uid="{00000000-0005-0000-0000-0000BC490000}"/>
    <cellStyle name="Percent 2 3 4 2 2 6" xfId="19033" xr:uid="{00000000-0005-0000-0000-0000BD490000}"/>
    <cellStyle name="Percent 2 3 4 2 3" xfId="19034" xr:uid="{00000000-0005-0000-0000-0000BE490000}"/>
    <cellStyle name="Percent 2 3 4 2 3 2" xfId="19035" xr:uid="{00000000-0005-0000-0000-0000BF490000}"/>
    <cellStyle name="Percent 2 3 4 2 3 2 2" xfId="19036" xr:uid="{00000000-0005-0000-0000-0000C0490000}"/>
    <cellStyle name="Percent 2 3 4 2 3 2 2 2" xfId="19037" xr:uid="{00000000-0005-0000-0000-0000C1490000}"/>
    <cellStyle name="Percent 2 3 4 2 3 2 3" xfId="19038" xr:uid="{00000000-0005-0000-0000-0000C2490000}"/>
    <cellStyle name="Percent 2 3 4 2 3 3" xfId="19039" xr:uid="{00000000-0005-0000-0000-0000C3490000}"/>
    <cellStyle name="Percent 2 3 4 2 3 3 2" xfId="19040" xr:uid="{00000000-0005-0000-0000-0000C4490000}"/>
    <cellStyle name="Percent 2 3 4 2 3 4" xfId="19041" xr:uid="{00000000-0005-0000-0000-0000C5490000}"/>
    <cellStyle name="Percent 2 3 4 2 4" xfId="19042" xr:uid="{00000000-0005-0000-0000-0000C6490000}"/>
    <cellStyle name="Percent 2 3 4 2 4 2" xfId="19043" xr:uid="{00000000-0005-0000-0000-0000C7490000}"/>
    <cellStyle name="Percent 2 3 4 2 4 2 2" xfId="19044" xr:uid="{00000000-0005-0000-0000-0000C8490000}"/>
    <cellStyle name="Percent 2 3 4 2 4 2 2 2" xfId="19045" xr:uid="{00000000-0005-0000-0000-0000C9490000}"/>
    <cellStyle name="Percent 2 3 4 2 4 2 3" xfId="19046" xr:uid="{00000000-0005-0000-0000-0000CA490000}"/>
    <cellStyle name="Percent 2 3 4 2 4 3" xfId="19047" xr:uid="{00000000-0005-0000-0000-0000CB490000}"/>
    <cellStyle name="Percent 2 3 4 2 4 3 2" xfId="19048" xr:uid="{00000000-0005-0000-0000-0000CC490000}"/>
    <cellStyle name="Percent 2 3 4 2 4 4" xfId="19049" xr:uid="{00000000-0005-0000-0000-0000CD490000}"/>
    <cellStyle name="Percent 2 3 4 2 5" xfId="19050" xr:uid="{00000000-0005-0000-0000-0000CE490000}"/>
    <cellStyle name="Percent 2 3 4 2 5 2" xfId="19051" xr:uid="{00000000-0005-0000-0000-0000CF490000}"/>
    <cellStyle name="Percent 2 3 4 2 5 2 2" xfId="19052" xr:uid="{00000000-0005-0000-0000-0000D0490000}"/>
    <cellStyle name="Percent 2 3 4 2 5 3" xfId="19053" xr:uid="{00000000-0005-0000-0000-0000D1490000}"/>
    <cellStyle name="Percent 2 3 4 2 6" xfId="19054" xr:uid="{00000000-0005-0000-0000-0000D2490000}"/>
    <cellStyle name="Percent 2 3 4 2 6 2" xfId="19055" xr:uid="{00000000-0005-0000-0000-0000D3490000}"/>
    <cellStyle name="Percent 2 3 4 2 7" xfId="19056" xr:uid="{00000000-0005-0000-0000-0000D4490000}"/>
    <cellStyle name="Percent 2 3 4 3" xfId="19057" xr:uid="{00000000-0005-0000-0000-0000D5490000}"/>
    <cellStyle name="Percent 2 3 4 3 2" xfId="19058" xr:uid="{00000000-0005-0000-0000-0000D6490000}"/>
    <cellStyle name="Percent 2 3 4 3 2 2" xfId="19059" xr:uid="{00000000-0005-0000-0000-0000D7490000}"/>
    <cellStyle name="Percent 2 3 4 3 2 2 2" xfId="19060" xr:uid="{00000000-0005-0000-0000-0000D8490000}"/>
    <cellStyle name="Percent 2 3 4 3 2 2 2 2" xfId="19061" xr:uid="{00000000-0005-0000-0000-0000D9490000}"/>
    <cellStyle name="Percent 2 3 4 3 2 2 3" xfId="19062" xr:uid="{00000000-0005-0000-0000-0000DA490000}"/>
    <cellStyle name="Percent 2 3 4 3 2 3" xfId="19063" xr:uid="{00000000-0005-0000-0000-0000DB490000}"/>
    <cellStyle name="Percent 2 3 4 3 2 3 2" xfId="19064" xr:uid="{00000000-0005-0000-0000-0000DC490000}"/>
    <cellStyle name="Percent 2 3 4 3 2 4" xfId="19065" xr:uid="{00000000-0005-0000-0000-0000DD490000}"/>
    <cellStyle name="Percent 2 3 4 3 3" xfId="19066" xr:uid="{00000000-0005-0000-0000-0000DE490000}"/>
    <cellStyle name="Percent 2 3 4 3 3 2" xfId="19067" xr:uid="{00000000-0005-0000-0000-0000DF490000}"/>
    <cellStyle name="Percent 2 3 4 3 3 2 2" xfId="19068" xr:uid="{00000000-0005-0000-0000-0000E0490000}"/>
    <cellStyle name="Percent 2 3 4 3 3 2 2 2" xfId="19069" xr:uid="{00000000-0005-0000-0000-0000E1490000}"/>
    <cellStyle name="Percent 2 3 4 3 3 2 3" xfId="19070" xr:uid="{00000000-0005-0000-0000-0000E2490000}"/>
    <cellStyle name="Percent 2 3 4 3 3 3" xfId="19071" xr:uid="{00000000-0005-0000-0000-0000E3490000}"/>
    <cellStyle name="Percent 2 3 4 3 3 3 2" xfId="19072" xr:uid="{00000000-0005-0000-0000-0000E4490000}"/>
    <cellStyle name="Percent 2 3 4 3 3 4" xfId="19073" xr:uid="{00000000-0005-0000-0000-0000E5490000}"/>
    <cellStyle name="Percent 2 3 4 3 4" xfId="19074" xr:uid="{00000000-0005-0000-0000-0000E6490000}"/>
    <cellStyle name="Percent 2 3 4 3 4 2" xfId="19075" xr:uid="{00000000-0005-0000-0000-0000E7490000}"/>
    <cellStyle name="Percent 2 3 4 3 4 2 2" xfId="19076" xr:uid="{00000000-0005-0000-0000-0000E8490000}"/>
    <cellStyle name="Percent 2 3 4 3 4 3" xfId="19077" xr:uid="{00000000-0005-0000-0000-0000E9490000}"/>
    <cellStyle name="Percent 2 3 4 3 5" xfId="19078" xr:uid="{00000000-0005-0000-0000-0000EA490000}"/>
    <cellStyle name="Percent 2 3 4 3 5 2" xfId="19079" xr:uid="{00000000-0005-0000-0000-0000EB490000}"/>
    <cellStyle name="Percent 2 3 4 3 6" xfId="19080" xr:uid="{00000000-0005-0000-0000-0000EC490000}"/>
    <cellStyle name="Percent 2 3 4 4" xfId="19081" xr:uid="{00000000-0005-0000-0000-0000ED490000}"/>
    <cellStyle name="Percent 2 3 4 4 2" xfId="19082" xr:uid="{00000000-0005-0000-0000-0000EE490000}"/>
    <cellStyle name="Percent 2 3 4 4 2 2" xfId="19083" xr:uid="{00000000-0005-0000-0000-0000EF490000}"/>
    <cellStyle name="Percent 2 3 4 4 2 2 2" xfId="19084" xr:uid="{00000000-0005-0000-0000-0000F0490000}"/>
    <cellStyle name="Percent 2 3 4 4 2 3" xfId="19085" xr:uid="{00000000-0005-0000-0000-0000F1490000}"/>
    <cellStyle name="Percent 2 3 4 4 3" xfId="19086" xr:uid="{00000000-0005-0000-0000-0000F2490000}"/>
    <cellStyle name="Percent 2 3 4 4 3 2" xfId="19087" xr:uid="{00000000-0005-0000-0000-0000F3490000}"/>
    <cellStyle name="Percent 2 3 4 4 4" xfId="19088" xr:uid="{00000000-0005-0000-0000-0000F4490000}"/>
    <cellStyle name="Percent 2 3 4 5" xfId="19089" xr:uid="{00000000-0005-0000-0000-0000F5490000}"/>
    <cellStyle name="Percent 2 3 4 5 2" xfId="19090" xr:uid="{00000000-0005-0000-0000-0000F6490000}"/>
    <cellStyle name="Percent 2 3 4 5 2 2" xfId="19091" xr:uid="{00000000-0005-0000-0000-0000F7490000}"/>
    <cellStyle name="Percent 2 3 4 5 2 2 2" xfId="19092" xr:uid="{00000000-0005-0000-0000-0000F8490000}"/>
    <cellStyle name="Percent 2 3 4 5 2 3" xfId="19093" xr:uid="{00000000-0005-0000-0000-0000F9490000}"/>
    <cellStyle name="Percent 2 3 4 5 3" xfId="19094" xr:uid="{00000000-0005-0000-0000-0000FA490000}"/>
    <cellStyle name="Percent 2 3 4 5 3 2" xfId="19095" xr:uid="{00000000-0005-0000-0000-0000FB490000}"/>
    <cellStyle name="Percent 2 3 4 5 4" xfId="19096" xr:uid="{00000000-0005-0000-0000-0000FC490000}"/>
    <cellStyle name="Percent 2 3 4 6" xfId="19097" xr:uid="{00000000-0005-0000-0000-0000FD490000}"/>
    <cellStyle name="Percent 2 3 4 6 2" xfId="19098" xr:uid="{00000000-0005-0000-0000-0000FE490000}"/>
    <cellStyle name="Percent 2 3 4 6 2 2" xfId="19099" xr:uid="{00000000-0005-0000-0000-0000FF490000}"/>
    <cellStyle name="Percent 2 3 4 6 3" xfId="19100" xr:uid="{00000000-0005-0000-0000-0000004A0000}"/>
    <cellStyle name="Percent 2 3 4 7" xfId="19101" xr:uid="{00000000-0005-0000-0000-0000014A0000}"/>
    <cellStyle name="Percent 2 3 4 7 2" xfId="19102" xr:uid="{00000000-0005-0000-0000-0000024A0000}"/>
    <cellStyle name="Percent 2 3 4 8" xfId="19103" xr:uid="{00000000-0005-0000-0000-0000034A0000}"/>
    <cellStyle name="Percent 2 3 5" xfId="19104" xr:uid="{00000000-0005-0000-0000-0000044A0000}"/>
    <cellStyle name="Percent 2 3 5 2" xfId="19105" xr:uid="{00000000-0005-0000-0000-0000054A0000}"/>
    <cellStyle name="Percent 2 3 5 2 2" xfId="19106" xr:uid="{00000000-0005-0000-0000-0000064A0000}"/>
    <cellStyle name="Percent 2 3 5 2 2 2" xfId="19107" xr:uid="{00000000-0005-0000-0000-0000074A0000}"/>
    <cellStyle name="Percent 2 3 5 2 2 2 2" xfId="19108" xr:uid="{00000000-0005-0000-0000-0000084A0000}"/>
    <cellStyle name="Percent 2 3 5 2 2 2 2 2" xfId="19109" xr:uid="{00000000-0005-0000-0000-0000094A0000}"/>
    <cellStyle name="Percent 2 3 5 2 2 2 2 2 2" xfId="19110" xr:uid="{00000000-0005-0000-0000-00000A4A0000}"/>
    <cellStyle name="Percent 2 3 5 2 2 2 2 3" xfId="19111" xr:uid="{00000000-0005-0000-0000-00000B4A0000}"/>
    <cellStyle name="Percent 2 3 5 2 2 2 3" xfId="19112" xr:uid="{00000000-0005-0000-0000-00000C4A0000}"/>
    <cellStyle name="Percent 2 3 5 2 2 2 3 2" xfId="19113" xr:uid="{00000000-0005-0000-0000-00000D4A0000}"/>
    <cellStyle name="Percent 2 3 5 2 2 2 4" xfId="19114" xr:uid="{00000000-0005-0000-0000-00000E4A0000}"/>
    <cellStyle name="Percent 2 3 5 2 2 3" xfId="19115" xr:uid="{00000000-0005-0000-0000-00000F4A0000}"/>
    <cellStyle name="Percent 2 3 5 2 2 3 2" xfId="19116" xr:uid="{00000000-0005-0000-0000-0000104A0000}"/>
    <cellStyle name="Percent 2 3 5 2 2 3 2 2" xfId="19117" xr:uid="{00000000-0005-0000-0000-0000114A0000}"/>
    <cellStyle name="Percent 2 3 5 2 2 3 2 2 2" xfId="19118" xr:uid="{00000000-0005-0000-0000-0000124A0000}"/>
    <cellStyle name="Percent 2 3 5 2 2 3 2 3" xfId="19119" xr:uid="{00000000-0005-0000-0000-0000134A0000}"/>
    <cellStyle name="Percent 2 3 5 2 2 3 3" xfId="19120" xr:uid="{00000000-0005-0000-0000-0000144A0000}"/>
    <cellStyle name="Percent 2 3 5 2 2 3 3 2" xfId="19121" xr:uid="{00000000-0005-0000-0000-0000154A0000}"/>
    <cellStyle name="Percent 2 3 5 2 2 3 4" xfId="19122" xr:uid="{00000000-0005-0000-0000-0000164A0000}"/>
    <cellStyle name="Percent 2 3 5 2 2 4" xfId="19123" xr:uid="{00000000-0005-0000-0000-0000174A0000}"/>
    <cellStyle name="Percent 2 3 5 2 2 4 2" xfId="19124" xr:uid="{00000000-0005-0000-0000-0000184A0000}"/>
    <cellStyle name="Percent 2 3 5 2 2 4 2 2" xfId="19125" xr:uid="{00000000-0005-0000-0000-0000194A0000}"/>
    <cellStyle name="Percent 2 3 5 2 2 4 3" xfId="19126" xr:uid="{00000000-0005-0000-0000-00001A4A0000}"/>
    <cellStyle name="Percent 2 3 5 2 2 5" xfId="19127" xr:uid="{00000000-0005-0000-0000-00001B4A0000}"/>
    <cellStyle name="Percent 2 3 5 2 2 5 2" xfId="19128" xr:uid="{00000000-0005-0000-0000-00001C4A0000}"/>
    <cellStyle name="Percent 2 3 5 2 2 6" xfId="19129" xr:uid="{00000000-0005-0000-0000-00001D4A0000}"/>
    <cellStyle name="Percent 2 3 5 2 3" xfId="19130" xr:uid="{00000000-0005-0000-0000-00001E4A0000}"/>
    <cellStyle name="Percent 2 3 5 2 3 2" xfId="19131" xr:uid="{00000000-0005-0000-0000-00001F4A0000}"/>
    <cellStyle name="Percent 2 3 5 2 3 2 2" xfId="19132" xr:uid="{00000000-0005-0000-0000-0000204A0000}"/>
    <cellStyle name="Percent 2 3 5 2 3 2 2 2" xfId="19133" xr:uid="{00000000-0005-0000-0000-0000214A0000}"/>
    <cellStyle name="Percent 2 3 5 2 3 2 3" xfId="19134" xr:uid="{00000000-0005-0000-0000-0000224A0000}"/>
    <cellStyle name="Percent 2 3 5 2 3 3" xfId="19135" xr:uid="{00000000-0005-0000-0000-0000234A0000}"/>
    <cellStyle name="Percent 2 3 5 2 3 3 2" xfId="19136" xr:uid="{00000000-0005-0000-0000-0000244A0000}"/>
    <cellStyle name="Percent 2 3 5 2 3 4" xfId="19137" xr:uid="{00000000-0005-0000-0000-0000254A0000}"/>
    <cellStyle name="Percent 2 3 5 2 4" xfId="19138" xr:uid="{00000000-0005-0000-0000-0000264A0000}"/>
    <cellStyle name="Percent 2 3 5 2 4 2" xfId="19139" xr:uid="{00000000-0005-0000-0000-0000274A0000}"/>
    <cellStyle name="Percent 2 3 5 2 4 2 2" xfId="19140" xr:uid="{00000000-0005-0000-0000-0000284A0000}"/>
    <cellStyle name="Percent 2 3 5 2 4 2 2 2" xfId="19141" xr:uid="{00000000-0005-0000-0000-0000294A0000}"/>
    <cellStyle name="Percent 2 3 5 2 4 2 3" xfId="19142" xr:uid="{00000000-0005-0000-0000-00002A4A0000}"/>
    <cellStyle name="Percent 2 3 5 2 4 3" xfId="19143" xr:uid="{00000000-0005-0000-0000-00002B4A0000}"/>
    <cellStyle name="Percent 2 3 5 2 4 3 2" xfId="19144" xr:uid="{00000000-0005-0000-0000-00002C4A0000}"/>
    <cellStyle name="Percent 2 3 5 2 4 4" xfId="19145" xr:uid="{00000000-0005-0000-0000-00002D4A0000}"/>
    <cellStyle name="Percent 2 3 5 2 5" xfId="19146" xr:uid="{00000000-0005-0000-0000-00002E4A0000}"/>
    <cellStyle name="Percent 2 3 5 2 5 2" xfId="19147" xr:uid="{00000000-0005-0000-0000-00002F4A0000}"/>
    <cellStyle name="Percent 2 3 5 2 5 2 2" xfId="19148" xr:uid="{00000000-0005-0000-0000-0000304A0000}"/>
    <cellStyle name="Percent 2 3 5 2 5 3" xfId="19149" xr:uid="{00000000-0005-0000-0000-0000314A0000}"/>
    <cellStyle name="Percent 2 3 5 2 6" xfId="19150" xr:uid="{00000000-0005-0000-0000-0000324A0000}"/>
    <cellStyle name="Percent 2 3 5 2 6 2" xfId="19151" xr:uid="{00000000-0005-0000-0000-0000334A0000}"/>
    <cellStyle name="Percent 2 3 5 2 7" xfId="19152" xr:uid="{00000000-0005-0000-0000-0000344A0000}"/>
    <cellStyle name="Percent 2 3 5 3" xfId="19153" xr:uid="{00000000-0005-0000-0000-0000354A0000}"/>
    <cellStyle name="Percent 2 3 5 3 2" xfId="19154" xr:uid="{00000000-0005-0000-0000-0000364A0000}"/>
    <cellStyle name="Percent 2 3 5 3 2 2" xfId="19155" xr:uid="{00000000-0005-0000-0000-0000374A0000}"/>
    <cellStyle name="Percent 2 3 5 3 2 2 2" xfId="19156" xr:uid="{00000000-0005-0000-0000-0000384A0000}"/>
    <cellStyle name="Percent 2 3 5 3 2 2 2 2" xfId="19157" xr:uid="{00000000-0005-0000-0000-0000394A0000}"/>
    <cellStyle name="Percent 2 3 5 3 2 2 3" xfId="19158" xr:uid="{00000000-0005-0000-0000-00003A4A0000}"/>
    <cellStyle name="Percent 2 3 5 3 2 3" xfId="19159" xr:uid="{00000000-0005-0000-0000-00003B4A0000}"/>
    <cellStyle name="Percent 2 3 5 3 2 3 2" xfId="19160" xr:uid="{00000000-0005-0000-0000-00003C4A0000}"/>
    <cellStyle name="Percent 2 3 5 3 2 4" xfId="19161" xr:uid="{00000000-0005-0000-0000-00003D4A0000}"/>
    <cellStyle name="Percent 2 3 5 3 3" xfId="19162" xr:uid="{00000000-0005-0000-0000-00003E4A0000}"/>
    <cellStyle name="Percent 2 3 5 3 3 2" xfId="19163" xr:uid="{00000000-0005-0000-0000-00003F4A0000}"/>
    <cellStyle name="Percent 2 3 5 3 3 2 2" xfId="19164" xr:uid="{00000000-0005-0000-0000-0000404A0000}"/>
    <cellStyle name="Percent 2 3 5 3 3 2 2 2" xfId="19165" xr:uid="{00000000-0005-0000-0000-0000414A0000}"/>
    <cellStyle name="Percent 2 3 5 3 3 2 3" xfId="19166" xr:uid="{00000000-0005-0000-0000-0000424A0000}"/>
    <cellStyle name="Percent 2 3 5 3 3 3" xfId="19167" xr:uid="{00000000-0005-0000-0000-0000434A0000}"/>
    <cellStyle name="Percent 2 3 5 3 3 3 2" xfId="19168" xr:uid="{00000000-0005-0000-0000-0000444A0000}"/>
    <cellStyle name="Percent 2 3 5 3 3 4" xfId="19169" xr:uid="{00000000-0005-0000-0000-0000454A0000}"/>
    <cellStyle name="Percent 2 3 5 3 4" xfId="19170" xr:uid="{00000000-0005-0000-0000-0000464A0000}"/>
    <cellStyle name="Percent 2 3 5 3 4 2" xfId="19171" xr:uid="{00000000-0005-0000-0000-0000474A0000}"/>
    <cellStyle name="Percent 2 3 5 3 4 2 2" xfId="19172" xr:uid="{00000000-0005-0000-0000-0000484A0000}"/>
    <cellStyle name="Percent 2 3 5 3 4 3" xfId="19173" xr:uid="{00000000-0005-0000-0000-0000494A0000}"/>
    <cellStyle name="Percent 2 3 5 3 5" xfId="19174" xr:uid="{00000000-0005-0000-0000-00004A4A0000}"/>
    <cellStyle name="Percent 2 3 5 3 5 2" xfId="19175" xr:uid="{00000000-0005-0000-0000-00004B4A0000}"/>
    <cellStyle name="Percent 2 3 5 3 6" xfId="19176" xr:uid="{00000000-0005-0000-0000-00004C4A0000}"/>
    <cellStyle name="Percent 2 3 5 4" xfId="19177" xr:uid="{00000000-0005-0000-0000-00004D4A0000}"/>
    <cellStyle name="Percent 2 3 5 4 2" xfId="19178" xr:uid="{00000000-0005-0000-0000-00004E4A0000}"/>
    <cellStyle name="Percent 2 3 5 4 2 2" xfId="19179" xr:uid="{00000000-0005-0000-0000-00004F4A0000}"/>
    <cellStyle name="Percent 2 3 5 4 2 2 2" xfId="19180" xr:uid="{00000000-0005-0000-0000-0000504A0000}"/>
    <cellStyle name="Percent 2 3 5 4 2 3" xfId="19181" xr:uid="{00000000-0005-0000-0000-0000514A0000}"/>
    <cellStyle name="Percent 2 3 5 4 3" xfId="19182" xr:uid="{00000000-0005-0000-0000-0000524A0000}"/>
    <cellStyle name="Percent 2 3 5 4 3 2" xfId="19183" xr:uid="{00000000-0005-0000-0000-0000534A0000}"/>
    <cellStyle name="Percent 2 3 5 4 4" xfId="19184" xr:uid="{00000000-0005-0000-0000-0000544A0000}"/>
    <cellStyle name="Percent 2 3 5 5" xfId="19185" xr:uid="{00000000-0005-0000-0000-0000554A0000}"/>
    <cellStyle name="Percent 2 3 5 5 2" xfId="19186" xr:uid="{00000000-0005-0000-0000-0000564A0000}"/>
    <cellStyle name="Percent 2 3 5 5 2 2" xfId="19187" xr:uid="{00000000-0005-0000-0000-0000574A0000}"/>
    <cellStyle name="Percent 2 3 5 5 2 2 2" xfId="19188" xr:uid="{00000000-0005-0000-0000-0000584A0000}"/>
    <cellStyle name="Percent 2 3 5 5 2 3" xfId="19189" xr:uid="{00000000-0005-0000-0000-0000594A0000}"/>
    <cellStyle name="Percent 2 3 5 5 3" xfId="19190" xr:uid="{00000000-0005-0000-0000-00005A4A0000}"/>
    <cellStyle name="Percent 2 3 5 5 3 2" xfId="19191" xr:uid="{00000000-0005-0000-0000-00005B4A0000}"/>
    <cellStyle name="Percent 2 3 5 5 4" xfId="19192" xr:uid="{00000000-0005-0000-0000-00005C4A0000}"/>
    <cellStyle name="Percent 2 3 5 6" xfId="19193" xr:uid="{00000000-0005-0000-0000-00005D4A0000}"/>
    <cellStyle name="Percent 2 3 5 6 2" xfId="19194" xr:uid="{00000000-0005-0000-0000-00005E4A0000}"/>
    <cellStyle name="Percent 2 3 5 6 2 2" xfId="19195" xr:uid="{00000000-0005-0000-0000-00005F4A0000}"/>
    <cellStyle name="Percent 2 3 5 6 3" xfId="19196" xr:uid="{00000000-0005-0000-0000-0000604A0000}"/>
    <cellStyle name="Percent 2 3 5 7" xfId="19197" xr:uid="{00000000-0005-0000-0000-0000614A0000}"/>
    <cellStyle name="Percent 2 3 5 7 2" xfId="19198" xr:uid="{00000000-0005-0000-0000-0000624A0000}"/>
    <cellStyle name="Percent 2 3 5 8" xfId="19199" xr:uid="{00000000-0005-0000-0000-0000634A0000}"/>
    <cellStyle name="Percent 2 3 6" xfId="19200" xr:uid="{00000000-0005-0000-0000-0000644A0000}"/>
    <cellStyle name="Percent 2 3 6 2" xfId="19201" xr:uid="{00000000-0005-0000-0000-0000654A0000}"/>
    <cellStyle name="Percent 2 3 6 2 2" xfId="19202" xr:uid="{00000000-0005-0000-0000-0000664A0000}"/>
    <cellStyle name="Percent 2 3 6 2 2 2" xfId="19203" xr:uid="{00000000-0005-0000-0000-0000674A0000}"/>
    <cellStyle name="Percent 2 3 6 2 2 2 2" xfId="19204" xr:uid="{00000000-0005-0000-0000-0000684A0000}"/>
    <cellStyle name="Percent 2 3 6 2 2 2 2 2" xfId="19205" xr:uid="{00000000-0005-0000-0000-0000694A0000}"/>
    <cellStyle name="Percent 2 3 6 2 2 2 3" xfId="19206" xr:uid="{00000000-0005-0000-0000-00006A4A0000}"/>
    <cellStyle name="Percent 2 3 6 2 2 3" xfId="19207" xr:uid="{00000000-0005-0000-0000-00006B4A0000}"/>
    <cellStyle name="Percent 2 3 6 2 2 3 2" xfId="19208" xr:uid="{00000000-0005-0000-0000-00006C4A0000}"/>
    <cellStyle name="Percent 2 3 6 2 2 4" xfId="19209" xr:uid="{00000000-0005-0000-0000-00006D4A0000}"/>
    <cellStyle name="Percent 2 3 6 2 3" xfId="19210" xr:uid="{00000000-0005-0000-0000-00006E4A0000}"/>
    <cellStyle name="Percent 2 3 6 2 3 2" xfId="19211" xr:uid="{00000000-0005-0000-0000-00006F4A0000}"/>
    <cellStyle name="Percent 2 3 6 2 3 2 2" xfId="19212" xr:uid="{00000000-0005-0000-0000-0000704A0000}"/>
    <cellStyle name="Percent 2 3 6 2 3 2 2 2" xfId="19213" xr:uid="{00000000-0005-0000-0000-0000714A0000}"/>
    <cellStyle name="Percent 2 3 6 2 3 2 3" xfId="19214" xr:uid="{00000000-0005-0000-0000-0000724A0000}"/>
    <cellStyle name="Percent 2 3 6 2 3 3" xfId="19215" xr:uid="{00000000-0005-0000-0000-0000734A0000}"/>
    <cellStyle name="Percent 2 3 6 2 3 3 2" xfId="19216" xr:uid="{00000000-0005-0000-0000-0000744A0000}"/>
    <cellStyle name="Percent 2 3 6 2 3 4" xfId="19217" xr:uid="{00000000-0005-0000-0000-0000754A0000}"/>
    <cellStyle name="Percent 2 3 6 2 4" xfId="19218" xr:uid="{00000000-0005-0000-0000-0000764A0000}"/>
    <cellStyle name="Percent 2 3 6 2 4 2" xfId="19219" xr:uid="{00000000-0005-0000-0000-0000774A0000}"/>
    <cellStyle name="Percent 2 3 6 2 4 2 2" xfId="19220" xr:uid="{00000000-0005-0000-0000-0000784A0000}"/>
    <cellStyle name="Percent 2 3 6 2 4 3" xfId="19221" xr:uid="{00000000-0005-0000-0000-0000794A0000}"/>
    <cellStyle name="Percent 2 3 6 2 5" xfId="19222" xr:uid="{00000000-0005-0000-0000-00007A4A0000}"/>
    <cellStyle name="Percent 2 3 6 2 5 2" xfId="19223" xr:uid="{00000000-0005-0000-0000-00007B4A0000}"/>
    <cellStyle name="Percent 2 3 6 2 6" xfId="19224" xr:uid="{00000000-0005-0000-0000-00007C4A0000}"/>
    <cellStyle name="Percent 2 3 6 3" xfId="19225" xr:uid="{00000000-0005-0000-0000-00007D4A0000}"/>
    <cellStyle name="Percent 2 3 6 3 2" xfId="19226" xr:uid="{00000000-0005-0000-0000-00007E4A0000}"/>
    <cellStyle name="Percent 2 3 6 3 2 2" xfId="19227" xr:uid="{00000000-0005-0000-0000-00007F4A0000}"/>
    <cellStyle name="Percent 2 3 6 3 2 2 2" xfId="19228" xr:uid="{00000000-0005-0000-0000-0000804A0000}"/>
    <cellStyle name="Percent 2 3 6 3 2 3" xfId="19229" xr:uid="{00000000-0005-0000-0000-0000814A0000}"/>
    <cellStyle name="Percent 2 3 6 3 3" xfId="19230" xr:uid="{00000000-0005-0000-0000-0000824A0000}"/>
    <cellStyle name="Percent 2 3 6 3 3 2" xfId="19231" xr:uid="{00000000-0005-0000-0000-0000834A0000}"/>
    <cellStyle name="Percent 2 3 6 3 4" xfId="19232" xr:uid="{00000000-0005-0000-0000-0000844A0000}"/>
    <cellStyle name="Percent 2 3 6 4" xfId="19233" xr:uid="{00000000-0005-0000-0000-0000854A0000}"/>
    <cellStyle name="Percent 2 3 6 4 2" xfId="19234" xr:uid="{00000000-0005-0000-0000-0000864A0000}"/>
    <cellStyle name="Percent 2 3 6 4 2 2" xfId="19235" xr:uid="{00000000-0005-0000-0000-0000874A0000}"/>
    <cellStyle name="Percent 2 3 6 4 2 2 2" xfId="19236" xr:uid="{00000000-0005-0000-0000-0000884A0000}"/>
    <cellStyle name="Percent 2 3 6 4 2 3" xfId="19237" xr:uid="{00000000-0005-0000-0000-0000894A0000}"/>
    <cellStyle name="Percent 2 3 6 4 3" xfId="19238" xr:uid="{00000000-0005-0000-0000-00008A4A0000}"/>
    <cellStyle name="Percent 2 3 6 4 3 2" xfId="19239" xr:uid="{00000000-0005-0000-0000-00008B4A0000}"/>
    <cellStyle name="Percent 2 3 6 4 4" xfId="19240" xr:uid="{00000000-0005-0000-0000-00008C4A0000}"/>
    <cellStyle name="Percent 2 3 6 5" xfId="19241" xr:uid="{00000000-0005-0000-0000-00008D4A0000}"/>
    <cellStyle name="Percent 2 3 6 5 2" xfId="19242" xr:uid="{00000000-0005-0000-0000-00008E4A0000}"/>
    <cellStyle name="Percent 2 3 6 5 2 2" xfId="19243" xr:uid="{00000000-0005-0000-0000-00008F4A0000}"/>
    <cellStyle name="Percent 2 3 6 5 3" xfId="19244" xr:uid="{00000000-0005-0000-0000-0000904A0000}"/>
    <cellStyle name="Percent 2 3 6 6" xfId="19245" xr:uid="{00000000-0005-0000-0000-0000914A0000}"/>
    <cellStyle name="Percent 2 3 6 6 2" xfId="19246" xr:uid="{00000000-0005-0000-0000-0000924A0000}"/>
    <cellStyle name="Percent 2 3 6 7" xfId="19247" xr:uid="{00000000-0005-0000-0000-0000934A0000}"/>
    <cellStyle name="Percent 2 3 7" xfId="19248" xr:uid="{00000000-0005-0000-0000-0000944A0000}"/>
    <cellStyle name="Percent 2 3 7 2" xfId="19249" xr:uid="{00000000-0005-0000-0000-0000954A0000}"/>
    <cellStyle name="Percent 2 3 7 2 2" xfId="19250" xr:uid="{00000000-0005-0000-0000-0000964A0000}"/>
    <cellStyle name="Percent 2 3 7 2 2 2" xfId="19251" xr:uid="{00000000-0005-0000-0000-0000974A0000}"/>
    <cellStyle name="Percent 2 3 7 2 2 2 2" xfId="19252" xr:uid="{00000000-0005-0000-0000-0000984A0000}"/>
    <cellStyle name="Percent 2 3 7 2 2 2 2 2" xfId="19253" xr:uid="{00000000-0005-0000-0000-0000994A0000}"/>
    <cellStyle name="Percent 2 3 7 2 2 2 3" xfId="19254" xr:uid="{00000000-0005-0000-0000-00009A4A0000}"/>
    <cellStyle name="Percent 2 3 7 2 2 3" xfId="19255" xr:uid="{00000000-0005-0000-0000-00009B4A0000}"/>
    <cellStyle name="Percent 2 3 7 2 2 3 2" xfId="19256" xr:uid="{00000000-0005-0000-0000-00009C4A0000}"/>
    <cellStyle name="Percent 2 3 7 2 2 4" xfId="19257" xr:uid="{00000000-0005-0000-0000-00009D4A0000}"/>
    <cellStyle name="Percent 2 3 7 2 3" xfId="19258" xr:uid="{00000000-0005-0000-0000-00009E4A0000}"/>
    <cellStyle name="Percent 2 3 7 2 3 2" xfId="19259" xr:uid="{00000000-0005-0000-0000-00009F4A0000}"/>
    <cellStyle name="Percent 2 3 7 2 3 2 2" xfId="19260" xr:uid="{00000000-0005-0000-0000-0000A04A0000}"/>
    <cellStyle name="Percent 2 3 7 2 3 2 2 2" xfId="19261" xr:uid="{00000000-0005-0000-0000-0000A14A0000}"/>
    <cellStyle name="Percent 2 3 7 2 3 2 3" xfId="19262" xr:uid="{00000000-0005-0000-0000-0000A24A0000}"/>
    <cellStyle name="Percent 2 3 7 2 3 3" xfId="19263" xr:uid="{00000000-0005-0000-0000-0000A34A0000}"/>
    <cellStyle name="Percent 2 3 7 2 3 3 2" xfId="19264" xr:uid="{00000000-0005-0000-0000-0000A44A0000}"/>
    <cellStyle name="Percent 2 3 7 2 3 4" xfId="19265" xr:uid="{00000000-0005-0000-0000-0000A54A0000}"/>
    <cellStyle name="Percent 2 3 7 2 4" xfId="19266" xr:uid="{00000000-0005-0000-0000-0000A64A0000}"/>
    <cellStyle name="Percent 2 3 7 2 4 2" xfId="19267" xr:uid="{00000000-0005-0000-0000-0000A74A0000}"/>
    <cellStyle name="Percent 2 3 7 2 4 2 2" xfId="19268" xr:uid="{00000000-0005-0000-0000-0000A84A0000}"/>
    <cellStyle name="Percent 2 3 7 2 4 3" xfId="19269" xr:uid="{00000000-0005-0000-0000-0000A94A0000}"/>
    <cellStyle name="Percent 2 3 7 2 5" xfId="19270" xr:uid="{00000000-0005-0000-0000-0000AA4A0000}"/>
    <cellStyle name="Percent 2 3 7 2 5 2" xfId="19271" xr:uid="{00000000-0005-0000-0000-0000AB4A0000}"/>
    <cellStyle name="Percent 2 3 7 2 6" xfId="19272" xr:uid="{00000000-0005-0000-0000-0000AC4A0000}"/>
    <cellStyle name="Percent 2 3 7 3" xfId="19273" xr:uid="{00000000-0005-0000-0000-0000AD4A0000}"/>
    <cellStyle name="Percent 2 3 7 3 2" xfId="19274" xr:uid="{00000000-0005-0000-0000-0000AE4A0000}"/>
    <cellStyle name="Percent 2 3 7 3 2 2" xfId="19275" xr:uid="{00000000-0005-0000-0000-0000AF4A0000}"/>
    <cellStyle name="Percent 2 3 7 3 2 2 2" xfId="19276" xr:uid="{00000000-0005-0000-0000-0000B04A0000}"/>
    <cellStyle name="Percent 2 3 7 3 2 3" xfId="19277" xr:uid="{00000000-0005-0000-0000-0000B14A0000}"/>
    <cellStyle name="Percent 2 3 7 3 3" xfId="19278" xr:uid="{00000000-0005-0000-0000-0000B24A0000}"/>
    <cellStyle name="Percent 2 3 7 3 3 2" xfId="19279" xr:uid="{00000000-0005-0000-0000-0000B34A0000}"/>
    <cellStyle name="Percent 2 3 7 3 4" xfId="19280" xr:uid="{00000000-0005-0000-0000-0000B44A0000}"/>
    <cellStyle name="Percent 2 3 7 4" xfId="19281" xr:uid="{00000000-0005-0000-0000-0000B54A0000}"/>
    <cellStyle name="Percent 2 3 7 4 2" xfId="19282" xr:uid="{00000000-0005-0000-0000-0000B64A0000}"/>
    <cellStyle name="Percent 2 3 7 4 2 2" xfId="19283" xr:uid="{00000000-0005-0000-0000-0000B74A0000}"/>
    <cellStyle name="Percent 2 3 7 4 2 2 2" xfId="19284" xr:uid="{00000000-0005-0000-0000-0000B84A0000}"/>
    <cellStyle name="Percent 2 3 7 4 2 3" xfId="19285" xr:uid="{00000000-0005-0000-0000-0000B94A0000}"/>
    <cellStyle name="Percent 2 3 7 4 3" xfId="19286" xr:uid="{00000000-0005-0000-0000-0000BA4A0000}"/>
    <cellStyle name="Percent 2 3 7 4 3 2" xfId="19287" xr:uid="{00000000-0005-0000-0000-0000BB4A0000}"/>
    <cellStyle name="Percent 2 3 7 4 4" xfId="19288" xr:uid="{00000000-0005-0000-0000-0000BC4A0000}"/>
    <cellStyle name="Percent 2 3 7 5" xfId="19289" xr:uid="{00000000-0005-0000-0000-0000BD4A0000}"/>
    <cellStyle name="Percent 2 3 7 5 2" xfId="19290" xr:uid="{00000000-0005-0000-0000-0000BE4A0000}"/>
    <cellStyle name="Percent 2 3 7 5 2 2" xfId="19291" xr:uid="{00000000-0005-0000-0000-0000BF4A0000}"/>
    <cellStyle name="Percent 2 3 7 5 3" xfId="19292" xr:uid="{00000000-0005-0000-0000-0000C04A0000}"/>
    <cellStyle name="Percent 2 3 7 6" xfId="19293" xr:uid="{00000000-0005-0000-0000-0000C14A0000}"/>
    <cellStyle name="Percent 2 3 7 6 2" xfId="19294" xr:uid="{00000000-0005-0000-0000-0000C24A0000}"/>
    <cellStyle name="Percent 2 3 7 7" xfId="19295" xr:uid="{00000000-0005-0000-0000-0000C34A0000}"/>
    <cellStyle name="Percent 2 3 8" xfId="19296" xr:uid="{00000000-0005-0000-0000-0000C44A0000}"/>
    <cellStyle name="Percent 2 3 8 2" xfId="19297" xr:uid="{00000000-0005-0000-0000-0000C54A0000}"/>
    <cellStyle name="Percent 2 3 8 2 2" xfId="19298" xr:uid="{00000000-0005-0000-0000-0000C64A0000}"/>
    <cellStyle name="Percent 2 3 8 2 2 2" xfId="19299" xr:uid="{00000000-0005-0000-0000-0000C74A0000}"/>
    <cellStyle name="Percent 2 3 8 2 2 2 2" xfId="19300" xr:uid="{00000000-0005-0000-0000-0000C84A0000}"/>
    <cellStyle name="Percent 2 3 8 2 2 3" xfId="19301" xr:uid="{00000000-0005-0000-0000-0000C94A0000}"/>
    <cellStyle name="Percent 2 3 8 2 3" xfId="19302" xr:uid="{00000000-0005-0000-0000-0000CA4A0000}"/>
    <cellStyle name="Percent 2 3 8 2 3 2" xfId="19303" xr:uid="{00000000-0005-0000-0000-0000CB4A0000}"/>
    <cellStyle name="Percent 2 3 8 2 4" xfId="19304" xr:uid="{00000000-0005-0000-0000-0000CC4A0000}"/>
    <cellStyle name="Percent 2 3 8 3" xfId="19305" xr:uid="{00000000-0005-0000-0000-0000CD4A0000}"/>
    <cellStyle name="Percent 2 3 8 3 2" xfId="19306" xr:uid="{00000000-0005-0000-0000-0000CE4A0000}"/>
    <cellStyle name="Percent 2 3 8 3 2 2" xfId="19307" xr:uid="{00000000-0005-0000-0000-0000CF4A0000}"/>
    <cellStyle name="Percent 2 3 8 3 2 2 2" xfId="19308" xr:uid="{00000000-0005-0000-0000-0000D04A0000}"/>
    <cellStyle name="Percent 2 3 8 3 2 3" xfId="19309" xr:uid="{00000000-0005-0000-0000-0000D14A0000}"/>
    <cellStyle name="Percent 2 3 8 3 3" xfId="19310" xr:uid="{00000000-0005-0000-0000-0000D24A0000}"/>
    <cellStyle name="Percent 2 3 8 3 3 2" xfId="19311" xr:uid="{00000000-0005-0000-0000-0000D34A0000}"/>
    <cellStyle name="Percent 2 3 8 3 4" xfId="19312" xr:uid="{00000000-0005-0000-0000-0000D44A0000}"/>
    <cellStyle name="Percent 2 3 8 4" xfId="19313" xr:uid="{00000000-0005-0000-0000-0000D54A0000}"/>
    <cellStyle name="Percent 2 3 8 4 2" xfId="19314" xr:uid="{00000000-0005-0000-0000-0000D64A0000}"/>
    <cellStyle name="Percent 2 3 8 4 2 2" xfId="19315" xr:uid="{00000000-0005-0000-0000-0000D74A0000}"/>
    <cellStyle name="Percent 2 3 8 4 3" xfId="19316" xr:uid="{00000000-0005-0000-0000-0000D84A0000}"/>
    <cellStyle name="Percent 2 3 8 5" xfId="19317" xr:uid="{00000000-0005-0000-0000-0000D94A0000}"/>
    <cellStyle name="Percent 2 3 8 5 2" xfId="19318" xr:uid="{00000000-0005-0000-0000-0000DA4A0000}"/>
    <cellStyle name="Percent 2 3 8 6" xfId="19319" xr:uid="{00000000-0005-0000-0000-0000DB4A0000}"/>
    <cellStyle name="Percent 2 3 9" xfId="19320" xr:uid="{00000000-0005-0000-0000-0000DC4A0000}"/>
    <cellStyle name="Percent 2 3 9 2" xfId="19321" xr:uid="{00000000-0005-0000-0000-0000DD4A0000}"/>
    <cellStyle name="Percent 2 3 9 2 2" xfId="19322" xr:uid="{00000000-0005-0000-0000-0000DE4A0000}"/>
    <cellStyle name="Percent 2 3 9 2 2 2" xfId="19323" xr:uid="{00000000-0005-0000-0000-0000DF4A0000}"/>
    <cellStyle name="Percent 2 3 9 2 3" xfId="19324" xr:uid="{00000000-0005-0000-0000-0000E04A0000}"/>
    <cellStyle name="Percent 2 3 9 3" xfId="19325" xr:uid="{00000000-0005-0000-0000-0000E14A0000}"/>
    <cellStyle name="Percent 2 3 9 3 2" xfId="19326" xr:uid="{00000000-0005-0000-0000-0000E24A0000}"/>
    <cellStyle name="Percent 2 3 9 4" xfId="19327" xr:uid="{00000000-0005-0000-0000-0000E34A0000}"/>
    <cellStyle name="Percent 2 4" xfId="5417" xr:uid="{00000000-0005-0000-0000-0000E44A0000}"/>
    <cellStyle name="Percent 2 4 2" xfId="19328" xr:uid="{00000000-0005-0000-0000-0000E54A0000}"/>
    <cellStyle name="Percent 2 4 3" xfId="19329" xr:uid="{00000000-0005-0000-0000-0000E64A0000}"/>
    <cellStyle name="Percent 2 5" xfId="7510" xr:uid="{00000000-0005-0000-0000-0000E74A0000}"/>
    <cellStyle name="Percent 2 6" xfId="7511" xr:uid="{00000000-0005-0000-0000-0000E84A0000}"/>
    <cellStyle name="Percent 2 7" xfId="7512" xr:uid="{00000000-0005-0000-0000-0000E94A0000}"/>
    <cellStyle name="Percent 2 8" xfId="7513" xr:uid="{00000000-0005-0000-0000-0000EA4A0000}"/>
    <cellStyle name="Percent 2 9" xfId="19330" xr:uid="{00000000-0005-0000-0000-0000EB4A0000}"/>
    <cellStyle name="Percent 20" xfId="5418" xr:uid="{00000000-0005-0000-0000-0000EC4A0000}"/>
    <cellStyle name="Percent 20 2" xfId="5419" xr:uid="{00000000-0005-0000-0000-0000ED4A0000}"/>
    <cellStyle name="Percent 20 2 2" xfId="19331" xr:uid="{00000000-0005-0000-0000-0000EE4A0000}"/>
    <cellStyle name="Percent 20 3" xfId="19332" xr:uid="{00000000-0005-0000-0000-0000EF4A0000}"/>
    <cellStyle name="Percent 21" xfId="5420" xr:uid="{00000000-0005-0000-0000-0000F04A0000}"/>
    <cellStyle name="Percent 21 2" xfId="5421" xr:uid="{00000000-0005-0000-0000-0000F14A0000}"/>
    <cellStyle name="Percent 22" xfId="5422" xr:uid="{00000000-0005-0000-0000-0000F24A0000}"/>
    <cellStyle name="Percent 22 2" xfId="5423" xr:uid="{00000000-0005-0000-0000-0000F34A0000}"/>
    <cellStyle name="Percent 23" xfId="5424" xr:uid="{00000000-0005-0000-0000-0000F44A0000}"/>
    <cellStyle name="Percent 23 2" xfId="5425" xr:uid="{00000000-0005-0000-0000-0000F54A0000}"/>
    <cellStyle name="Percent 24" xfId="5426" xr:uid="{00000000-0005-0000-0000-0000F64A0000}"/>
    <cellStyle name="Percent 24 2" xfId="5427" xr:uid="{00000000-0005-0000-0000-0000F74A0000}"/>
    <cellStyle name="Percent 25" xfId="5428" xr:uid="{00000000-0005-0000-0000-0000F84A0000}"/>
    <cellStyle name="Percent 25 2" xfId="5429" xr:uid="{00000000-0005-0000-0000-0000F94A0000}"/>
    <cellStyle name="Percent 25 2 2" xfId="5430" xr:uid="{00000000-0005-0000-0000-0000FA4A0000}"/>
    <cellStyle name="Percent 26" xfId="5431" xr:uid="{00000000-0005-0000-0000-0000FB4A0000}"/>
    <cellStyle name="Percent 26 2" xfId="19333" xr:uid="{00000000-0005-0000-0000-0000FC4A0000}"/>
    <cellStyle name="Percent 26 3" xfId="19334" xr:uid="{00000000-0005-0000-0000-0000FD4A0000}"/>
    <cellStyle name="Percent 27" xfId="5432" xr:uid="{00000000-0005-0000-0000-0000FE4A0000}"/>
    <cellStyle name="Percent 28" xfId="19335" xr:uid="{00000000-0005-0000-0000-0000FF4A0000}"/>
    <cellStyle name="Percent 29" xfId="19465" xr:uid="{00000000-0005-0000-0000-0000004B0000}"/>
    <cellStyle name="Percent 3" xfId="2440" xr:uid="{00000000-0005-0000-0000-0000014B0000}"/>
    <cellStyle name="Percent 3 2" xfId="5433" xr:uid="{00000000-0005-0000-0000-0000024B0000}"/>
    <cellStyle name="Percent 3 2 2" xfId="7514" xr:uid="{00000000-0005-0000-0000-0000034B0000}"/>
    <cellStyle name="Percent 3 2 3" xfId="19336" xr:uid="{00000000-0005-0000-0000-0000044B0000}"/>
    <cellStyle name="Percent 3 2 4" xfId="19337" xr:uid="{00000000-0005-0000-0000-0000054B0000}"/>
    <cellStyle name="Percent 3 2 5" xfId="19338" xr:uid="{00000000-0005-0000-0000-0000064B0000}"/>
    <cellStyle name="Percent 3 2 6" xfId="19339" xr:uid="{00000000-0005-0000-0000-0000074B0000}"/>
    <cellStyle name="Percent 3 2 7" xfId="19340" xr:uid="{00000000-0005-0000-0000-0000084B0000}"/>
    <cellStyle name="Percent 3 2 7 2" xfId="19341" xr:uid="{00000000-0005-0000-0000-0000094B0000}"/>
    <cellStyle name="Percent 3 3" xfId="5434" xr:uid="{00000000-0005-0000-0000-00000A4B0000}"/>
    <cellStyle name="Percent 3 3 2" xfId="19342" xr:uid="{00000000-0005-0000-0000-00000B4B0000}"/>
    <cellStyle name="Percent 3 3 3" xfId="19343" xr:uid="{00000000-0005-0000-0000-00000C4B0000}"/>
    <cellStyle name="Percent 3 3 3 2" xfId="19344" xr:uid="{00000000-0005-0000-0000-00000D4B0000}"/>
    <cellStyle name="Percent 3 3 4" xfId="19345" xr:uid="{00000000-0005-0000-0000-00000E4B0000}"/>
    <cellStyle name="Percent 3 4" xfId="19346" xr:uid="{00000000-0005-0000-0000-00000F4B0000}"/>
    <cellStyle name="Percent 3 4 2" xfId="19347" xr:uid="{00000000-0005-0000-0000-0000104B0000}"/>
    <cellStyle name="Percent 3 4 3" xfId="19348" xr:uid="{00000000-0005-0000-0000-0000114B0000}"/>
    <cellStyle name="Percent 3 4 3 2" xfId="19349" xr:uid="{00000000-0005-0000-0000-0000124B0000}"/>
    <cellStyle name="Percent 3 5" xfId="19350" xr:uid="{00000000-0005-0000-0000-0000134B0000}"/>
    <cellStyle name="Percent 3 6" xfId="19351" xr:uid="{00000000-0005-0000-0000-0000144B0000}"/>
    <cellStyle name="Percent 3 7" xfId="19352" xr:uid="{00000000-0005-0000-0000-0000154B0000}"/>
    <cellStyle name="Percent 30" xfId="19463" xr:uid="{00000000-0005-0000-0000-0000164B0000}"/>
    <cellStyle name="Percent 31" xfId="19481" xr:uid="{00000000-0005-0000-0000-0000174B0000}"/>
    <cellStyle name="Percent 32" xfId="19480" xr:uid="{00000000-0005-0000-0000-0000184B0000}"/>
    <cellStyle name="Percent 33" xfId="19482" xr:uid="{00000000-0005-0000-0000-0000194B0000}"/>
    <cellStyle name="Percent 34" xfId="19479" xr:uid="{00000000-0005-0000-0000-00001A4B0000}"/>
    <cellStyle name="Percent 35" xfId="19487" xr:uid="{00000000-0005-0000-0000-00001B4B0000}"/>
    <cellStyle name="Percent 36" xfId="19488" xr:uid="{00000000-0005-0000-0000-00001C4B0000}"/>
    <cellStyle name="Percent 37" xfId="19491" xr:uid="{00000000-0005-0000-0000-00001D4B0000}"/>
    <cellStyle name="Percent 38" xfId="19493" xr:uid="{00000000-0005-0000-0000-00001E4B0000}"/>
    <cellStyle name="Percent 4" xfId="2441" xr:uid="{00000000-0005-0000-0000-00001F4B0000}"/>
    <cellStyle name="Percent 4 2" xfId="5435" xr:uid="{00000000-0005-0000-0000-0000204B0000}"/>
    <cellStyle name="Percent 4 2 2" xfId="19353" xr:uid="{00000000-0005-0000-0000-0000214B0000}"/>
    <cellStyle name="Percent 4 2 3" xfId="19354" xr:uid="{00000000-0005-0000-0000-0000224B0000}"/>
    <cellStyle name="Percent 4 3" xfId="5436" xr:uid="{00000000-0005-0000-0000-0000234B0000}"/>
    <cellStyle name="Percent 4 3 2" xfId="19355" xr:uid="{00000000-0005-0000-0000-0000244B0000}"/>
    <cellStyle name="Percent 4 3 3" xfId="19356" xr:uid="{00000000-0005-0000-0000-0000254B0000}"/>
    <cellStyle name="Percent 4 4" xfId="19357" xr:uid="{00000000-0005-0000-0000-0000264B0000}"/>
    <cellStyle name="Percent 4 5" xfId="19358" xr:uid="{00000000-0005-0000-0000-0000274B0000}"/>
    <cellStyle name="Percent 4 6" xfId="19359" xr:uid="{00000000-0005-0000-0000-0000284B0000}"/>
    <cellStyle name="Percent 4 7" xfId="19360" xr:uid="{00000000-0005-0000-0000-0000294B0000}"/>
    <cellStyle name="Percent 5" xfId="2442" xr:uid="{00000000-0005-0000-0000-00002A4B0000}"/>
    <cellStyle name="Percent 5 2" xfId="5437" xr:uid="{00000000-0005-0000-0000-00002B4B0000}"/>
    <cellStyle name="Percent 5 3" xfId="5438" xr:uid="{00000000-0005-0000-0000-00002C4B0000}"/>
    <cellStyle name="Percent 6" xfId="2443" xr:uid="{00000000-0005-0000-0000-00002D4B0000}"/>
    <cellStyle name="Percent 6 2" xfId="2491" xr:uid="{00000000-0005-0000-0000-00002E4B0000}"/>
    <cellStyle name="Percent 6 2 2" xfId="7515" xr:uid="{00000000-0005-0000-0000-00002F4B0000}"/>
    <cellStyle name="Percent 6 2 3" xfId="8139" xr:uid="{00000000-0005-0000-0000-0000304B0000}"/>
    <cellStyle name="Percent 6 2 3 2" xfId="19361" xr:uid="{00000000-0005-0000-0000-0000314B0000}"/>
    <cellStyle name="Percent 6 3" xfId="5439" xr:uid="{00000000-0005-0000-0000-0000324B0000}"/>
    <cellStyle name="Percent 6 4" xfId="5440" xr:uid="{00000000-0005-0000-0000-0000334B0000}"/>
    <cellStyle name="Percent 6 5" xfId="7516" xr:uid="{00000000-0005-0000-0000-0000344B0000}"/>
    <cellStyle name="Percent 6 5 2" xfId="7517" xr:uid="{00000000-0005-0000-0000-0000354B0000}"/>
    <cellStyle name="Percent 6 5 2 2" xfId="7518" xr:uid="{00000000-0005-0000-0000-0000364B0000}"/>
    <cellStyle name="Percent 6 5 2 3" xfId="7519" xr:uid="{00000000-0005-0000-0000-0000374B0000}"/>
    <cellStyle name="Percent 6 5 2 4" xfId="7520" xr:uid="{00000000-0005-0000-0000-0000384B0000}"/>
    <cellStyle name="Percent 6 5 2 5" xfId="19362" xr:uid="{00000000-0005-0000-0000-0000394B0000}"/>
    <cellStyle name="Percent 6 5 3" xfId="7521" xr:uid="{00000000-0005-0000-0000-00003A4B0000}"/>
    <cellStyle name="Percent 6 5 3 2" xfId="19363" xr:uid="{00000000-0005-0000-0000-00003B4B0000}"/>
    <cellStyle name="Percent 6 5 4" xfId="7522" xr:uid="{00000000-0005-0000-0000-00003C4B0000}"/>
    <cellStyle name="Percent 6 5 4 2" xfId="19364" xr:uid="{00000000-0005-0000-0000-00003D4B0000}"/>
    <cellStyle name="Percent 6 6" xfId="7523" xr:uid="{00000000-0005-0000-0000-00003E4B0000}"/>
    <cellStyle name="Percent 6 7" xfId="7524" xr:uid="{00000000-0005-0000-0000-00003F4B0000}"/>
    <cellStyle name="Percent 6 8" xfId="7525" xr:uid="{00000000-0005-0000-0000-0000404B0000}"/>
    <cellStyle name="Percent 6 9" xfId="8140" xr:uid="{00000000-0005-0000-0000-0000414B0000}"/>
    <cellStyle name="Percent 7" xfId="2444" xr:uid="{00000000-0005-0000-0000-0000424B0000}"/>
    <cellStyle name="Percent 7 2" xfId="5441" xr:uid="{00000000-0005-0000-0000-0000434B0000}"/>
    <cellStyle name="Percent 7 2 2" xfId="7526" xr:uid="{00000000-0005-0000-0000-0000444B0000}"/>
    <cellStyle name="Percent 7 2 2 2" xfId="7527" xr:uid="{00000000-0005-0000-0000-0000454B0000}"/>
    <cellStyle name="Percent 7 2 2 3" xfId="7528" xr:uid="{00000000-0005-0000-0000-0000464B0000}"/>
    <cellStyle name="Percent 7 2 2 4" xfId="7529" xr:uid="{00000000-0005-0000-0000-0000474B0000}"/>
    <cellStyle name="Percent 7 2 2 5" xfId="19365" xr:uid="{00000000-0005-0000-0000-0000484B0000}"/>
    <cellStyle name="Percent 7 2 3" xfId="7530" xr:uid="{00000000-0005-0000-0000-0000494B0000}"/>
    <cellStyle name="Percent 7 2 3 2" xfId="19366" xr:uid="{00000000-0005-0000-0000-00004A4B0000}"/>
    <cellStyle name="Percent 7 2 4" xfId="7531" xr:uid="{00000000-0005-0000-0000-00004B4B0000}"/>
    <cellStyle name="Percent 7 2 4 2" xfId="19367" xr:uid="{00000000-0005-0000-0000-00004C4B0000}"/>
    <cellStyle name="Percent 7 2 5" xfId="7532" xr:uid="{00000000-0005-0000-0000-00004D4B0000}"/>
    <cellStyle name="Percent 7 3" xfId="5442" xr:uid="{00000000-0005-0000-0000-00004E4B0000}"/>
    <cellStyle name="Percent 7 3 2" xfId="19448" xr:uid="{00000000-0005-0000-0000-00004F4B0000}"/>
    <cellStyle name="Percent 7 4" xfId="5443" xr:uid="{00000000-0005-0000-0000-0000504B0000}"/>
    <cellStyle name="Percent 7 5" xfId="7533" xr:uid="{00000000-0005-0000-0000-0000514B0000}"/>
    <cellStyle name="Percent 7 6" xfId="7534" xr:uid="{00000000-0005-0000-0000-0000524B0000}"/>
    <cellStyle name="Percent 8" xfId="2445" xr:uid="{00000000-0005-0000-0000-0000534B0000}"/>
    <cellStyle name="Percent 8 2" xfId="2446" xr:uid="{00000000-0005-0000-0000-0000544B0000}"/>
    <cellStyle name="Percent 8 3" xfId="7535" xr:uid="{00000000-0005-0000-0000-0000554B0000}"/>
    <cellStyle name="Percent 8 4" xfId="19449" xr:uid="{00000000-0005-0000-0000-0000564B0000}"/>
    <cellStyle name="Percent 9" xfId="5444" xr:uid="{00000000-0005-0000-0000-0000574B0000}"/>
    <cellStyle name="Percent 9 2" xfId="7536" xr:uid="{00000000-0005-0000-0000-0000584B0000}"/>
    <cellStyle name="Percent 9 3" xfId="19450" xr:uid="{00000000-0005-0000-0000-0000594B0000}"/>
    <cellStyle name="Percent 9 4" xfId="19451" xr:uid="{00000000-0005-0000-0000-00005A4B0000}"/>
    <cellStyle name="Protected" xfId="5445" xr:uid="{00000000-0005-0000-0000-00005B4B0000}"/>
    <cellStyle name="Sheet Title" xfId="7537" xr:uid="{00000000-0005-0000-0000-00005C4B0000}"/>
    <cellStyle name="Style 1" xfId="2447" xr:uid="{00000000-0005-0000-0000-00005D4B0000}"/>
    <cellStyle name="Style 1 2" xfId="5446" xr:uid="{00000000-0005-0000-0000-00005E4B0000}"/>
    <cellStyle name="Style 1 2 2" xfId="5447" xr:uid="{00000000-0005-0000-0000-00005F4B0000}"/>
    <cellStyle name="Style 1 3" xfId="5448" xr:uid="{00000000-0005-0000-0000-0000604B0000}"/>
    <cellStyle name="Style 1 4" xfId="5449" xr:uid="{00000000-0005-0000-0000-0000614B0000}"/>
    <cellStyle name="Style 1 5" xfId="19368" xr:uid="{00000000-0005-0000-0000-0000624B0000}"/>
    <cellStyle name="Style 1 6" xfId="19369" xr:uid="{00000000-0005-0000-0000-0000634B0000}"/>
    <cellStyle name="subhead" xfId="2448" xr:uid="{00000000-0005-0000-0000-0000644B0000}"/>
    <cellStyle name="Title 2" xfId="5450" xr:uid="{00000000-0005-0000-0000-0000654B0000}"/>
    <cellStyle name="Title 2 2" xfId="7538" xr:uid="{00000000-0005-0000-0000-0000664B0000}"/>
    <cellStyle name="Title 3" xfId="5451" xr:uid="{00000000-0005-0000-0000-0000674B0000}"/>
    <cellStyle name="Title 3 2" xfId="7539" xr:uid="{00000000-0005-0000-0000-0000684B0000}"/>
    <cellStyle name="Title 4" xfId="7540" xr:uid="{00000000-0005-0000-0000-0000694B0000}"/>
    <cellStyle name="Title 4 2" xfId="7541" xr:uid="{00000000-0005-0000-0000-00006A4B0000}"/>
    <cellStyle name="Title 5" xfId="7542" xr:uid="{00000000-0005-0000-0000-00006B4B0000}"/>
    <cellStyle name="Total 2" xfId="2449" xr:uid="{00000000-0005-0000-0000-00006C4B0000}"/>
    <cellStyle name="Total 2 2" xfId="7543" xr:uid="{00000000-0005-0000-0000-00006D4B0000}"/>
    <cellStyle name="Total 2 2 2" xfId="19370" xr:uid="{00000000-0005-0000-0000-00006E4B0000}"/>
    <cellStyle name="Total 2 2 2 2" xfId="19371" xr:uid="{00000000-0005-0000-0000-00006F4B0000}"/>
    <cellStyle name="Total 2 3" xfId="19372" xr:uid="{00000000-0005-0000-0000-0000704B0000}"/>
    <cellStyle name="Total 3" xfId="2450" xr:uid="{00000000-0005-0000-0000-0000714B0000}"/>
    <cellStyle name="Total 3 2" xfId="7544" xr:uid="{00000000-0005-0000-0000-0000724B0000}"/>
    <cellStyle name="Total 3 2 2" xfId="19373" xr:uid="{00000000-0005-0000-0000-0000734B0000}"/>
    <cellStyle name="Total 3 3" xfId="19374" xr:uid="{00000000-0005-0000-0000-0000744B0000}"/>
    <cellStyle name="Total 4" xfId="5452" xr:uid="{00000000-0005-0000-0000-0000754B0000}"/>
    <cellStyle name="Total 4 2" xfId="5453" xr:uid="{00000000-0005-0000-0000-0000764B0000}"/>
    <cellStyle name="Total 4 2 2" xfId="19375" xr:uid="{00000000-0005-0000-0000-0000774B0000}"/>
    <cellStyle name="Total 4 3" xfId="7545" xr:uid="{00000000-0005-0000-0000-0000784B0000}"/>
    <cellStyle name="Total 4 3 2" xfId="19376" xr:uid="{00000000-0005-0000-0000-0000794B0000}"/>
    <cellStyle name="Total 4 4" xfId="19377" xr:uid="{00000000-0005-0000-0000-00007A4B0000}"/>
    <cellStyle name="Total 5" xfId="5454" xr:uid="{00000000-0005-0000-0000-00007B4B0000}"/>
    <cellStyle name="Total 5 2" xfId="5455" xr:uid="{00000000-0005-0000-0000-00007C4B0000}"/>
    <cellStyle name="Total 5 2 2" xfId="7546" xr:uid="{00000000-0005-0000-0000-00007D4B0000}"/>
    <cellStyle name="Total 5 2 2 2" xfId="7547" xr:uid="{00000000-0005-0000-0000-00007E4B0000}"/>
    <cellStyle name="Total 5 2 2 2 2" xfId="19378" xr:uid="{00000000-0005-0000-0000-00007F4B0000}"/>
    <cellStyle name="Total 5 2 2 3" xfId="8141" xr:uid="{00000000-0005-0000-0000-0000804B0000}"/>
    <cellStyle name="Total 5 2 2 3 2" xfId="19379" xr:uid="{00000000-0005-0000-0000-0000814B0000}"/>
    <cellStyle name="Total 5 2 2 4" xfId="8142" xr:uid="{00000000-0005-0000-0000-0000824B0000}"/>
    <cellStyle name="Total 5 2 2 4 2" xfId="19380" xr:uid="{00000000-0005-0000-0000-0000834B0000}"/>
    <cellStyle name="Total 5 2 2 5" xfId="19381" xr:uid="{00000000-0005-0000-0000-0000844B0000}"/>
    <cellStyle name="Total 5 2 3" xfId="7548" xr:uid="{00000000-0005-0000-0000-0000854B0000}"/>
    <cellStyle name="Total 5 2 3 2" xfId="7549" xr:uid="{00000000-0005-0000-0000-0000864B0000}"/>
    <cellStyle name="Total 5 2 3 2 2" xfId="19382" xr:uid="{00000000-0005-0000-0000-0000874B0000}"/>
    <cellStyle name="Total 5 2 3 3" xfId="8143" xr:uid="{00000000-0005-0000-0000-0000884B0000}"/>
    <cellStyle name="Total 5 2 3 3 2" xfId="19383" xr:uid="{00000000-0005-0000-0000-0000894B0000}"/>
    <cellStyle name="Total 5 2 3 4" xfId="8144" xr:uid="{00000000-0005-0000-0000-00008A4B0000}"/>
    <cellStyle name="Total 5 2 3 4 2" xfId="19384" xr:uid="{00000000-0005-0000-0000-00008B4B0000}"/>
    <cellStyle name="Total 5 2 3 5" xfId="19385" xr:uid="{00000000-0005-0000-0000-00008C4B0000}"/>
    <cellStyle name="Total 5 2 4" xfId="7550" xr:uid="{00000000-0005-0000-0000-00008D4B0000}"/>
    <cellStyle name="Total 5 2 4 2" xfId="7551" xr:uid="{00000000-0005-0000-0000-00008E4B0000}"/>
    <cellStyle name="Total 5 2 4 2 2" xfId="19386" xr:uid="{00000000-0005-0000-0000-00008F4B0000}"/>
    <cellStyle name="Total 5 2 4 3" xfId="8145" xr:uid="{00000000-0005-0000-0000-0000904B0000}"/>
    <cellStyle name="Total 5 2 4 3 2" xfId="19387" xr:uid="{00000000-0005-0000-0000-0000914B0000}"/>
    <cellStyle name="Total 5 2 4 4" xfId="8146" xr:uid="{00000000-0005-0000-0000-0000924B0000}"/>
    <cellStyle name="Total 5 2 4 4 2" xfId="19388" xr:uid="{00000000-0005-0000-0000-0000934B0000}"/>
    <cellStyle name="Total 5 2 4 5" xfId="19389" xr:uid="{00000000-0005-0000-0000-0000944B0000}"/>
    <cellStyle name="Total 5 3" xfId="7552" xr:uid="{00000000-0005-0000-0000-0000954B0000}"/>
    <cellStyle name="Total 5 4" xfId="7553" xr:uid="{00000000-0005-0000-0000-0000964B0000}"/>
    <cellStyle name="Total 5 5" xfId="7554" xr:uid="{00000000-0005-0000-0000-0000974B0000}"/>
    <cellStyle name="Total 5 5 2" xfId="19390" xr:uid="{00000000-0005-0000-0000-0000984B0000}"/>
    <cellStyle name="Total 5 6" xfId="8147" xr:uid="{00000000-0005-0000-0000-0000994B0000}"/>
    <cellStyle name="Total 5 6 2" xfId="19391" xr:uid="{00000000-0005-0000-0000-00009A4B0000}"/>
    <cellStyle name="Total 5 7" xfId="19392" xr:uid="{00000000-0005-0000-0000-00009B4B0000}"/>
    <cellStyle name="Total 6" xfId="5456" xr:uid="{00000000-0005-0000-0000-00009C4B0000}"/>
    <cellStyle name="Total 6 2" xfId="19393" xr:uid="{00000000-0005-0000-0000-00009D4B0000}"/>
    <cellStyle name="Total 7" xfId="5457" xr:uid="{00000000-0005-0000-0000-00009E4B0000}"/>
    <cellStyle name="Unprotected" xfId="5458" xr:uid="{00000000-0005-0000-0000-00009F4B0000}"/>
    <cellStyle name="VG CAL" xfId="2451" xr:uid="{00000000-0005-0000-0000-0000A04B0000}"/>
    <cellStyle name="VG CAL 2" xfId="5459" xr:uid="{00000000-0005-0000-0000-0000A14B0000}"/>
    <cellStyle name="VG CAL 2 2" xfId="8148" xr:uid="{00000000-0005-0000-0000-0000A24B0000}"/>
    <cellStyle name="VG CAL 3" xfId="8149" xr:uid="{00000000-0005-0000-0000-0000A34B0000}"/>
    <cellStyle name="VG Data" xfId="2452" xr:uid="{00000000-0005-0000-0000-0000A44B0000}"/>
    <cellStyle name="VG Data 2" xfId="2453" xr:uid="{00000000-0005-0000-0000-0000A54B0000}"/>
    <cellStyle name="VG Data 2 2" xfId="5460" xr:uid="{00000000-0005-0000-0000-0000A64B0000}"/>
    <cellStyle name="VG Data 2 2 2" xfId="7555" xr:uid="{00000000-0005-0000-0000-0000A74B0000}"/>
    <cellStyle name="VG Data 2 2 2 2" xfId="7556" xr:uid="{00000000-0005-0000-0000-0000A84B0000}"/>
    <cellStyle name="VG Data 2 2 2 2 2" xfId="8150" xr:uid="{00000000-0005-0000-0000-0000A94B0000}"/>
    <cellStyle name="VG Data 2 2 2 2 2 2" xfId="8151" xr:uid="{00000000-0005-0000-0000-0000AA4B0000}"/>
    <cellStyle name="VG Data 2 2 2 3" xfId="7557" xr:uid="{00000000-0005-0000-0000-0000AB4B0000}"/>
    <cellStyle name="VG Data 2 2 2 4" xfId="7558" xr:uid="{00000000-0005-0000-0000-0000AC4B0000}"/>
    <cellStyle name="VG Data 2 2 2 5" xfId="8152" xr:uid="{00000000-0005-0000-0000-0000AD4B0000}"/>
    <cellStyle name="VG Data 2 2 3" xfId="7559" xr:uid="{00000000-0005-0000-0000-0000AE4B0000}"/>
    <cellStyle name="VG Data 2 2 4" xfId="7560" xr:uid="{00000000-0005-0000-0000-0000AF4B0000}"/>
    <cellStyle name="VG Data 2 2 5" xfId="8153" xr:uid="{00000000-0005-0000-0000-0000B04B0000}"/>
    <cellStyle name="VG Data 2 3" xfId="7561" xr:uid="{00000000-0005-0000-0000-0000B14B0000}"/>
    <cellStyle name="VG Data 2 4" xfId="7562" xr:uid="{00000000-0005-0000-0000-0000B24B0000}"/>
    <cellStyle name="VG Data 2 5" xfId="7563" xr:uid="{00000000-0005-0000-0000-0000B34B0000}"/>
    <cellStyle name="VG Data 2 6" xfId="7564" xr:uid="{00000000-0005-0000-0000-0000B44B0000}"/>
    <cellStyle name="VG Data 2 7" xfId="8154" xr:uid="{00000000-0005-0000-0000-0000B54B0000}"/>
    <cellStyle name="VG Data 3" xfId="8155" xr:uid="{00000000-0005-0000-0000-0000B64B0000}"/>
    <cellStyle name="VG Data_Copy of Copy of PGCL cash flow -Jan_1st Phase_2010-2nd Ver-3" xfId="5461" xr:uid="{00000000-0005-0000-0000-0000B74B0000}"/>
    <cellStyle name="VG Date" xfId="2454" xr:uid="{00000000-0005-0000-0000-0000B84B0000}"/>
    <cellStyle name="VG Date 2" xfId="2455" xr:uid="{00000000-0005-0000-0000-0000B94B0000}"/>
    <cellStyle name="VG Date 2 2" xfId="5462" xr:uid="{00000000-0005-0000-0000-0000BA4B0000}"/>
    <cellStyle name="VG Date 2 2 2" xfId="8156" xr:uid="{00000000-0005-0000-0000-0000BB4B0000}"/>
    <cellStyle name="VG Date 2 3" xfId="8157" xr:uid="{00000000-0005-0000-0000-0000BC4B0000}"/>
    <cellStyle name="VG Date 3" xfId="5463" xr:uid="{00000000-0005-0000-0000-0000BD4B0000}"/>
    <cellStyle name="VG Date 4" xfId="19394" xr:uid="{00000000-0005-0000-0000-0000BE4B0000}"/>
    <cellStyle name="VG Date 5" xfId="19395" xr:uid="{00000000-0005-0000-0000-0000BF4B0000}"/>
    <cellStyle name="VG Date_~9002579" xfId="5464" xr:uid="{00000000-0005-0000-0000-0000C04B0000}"/>
    <cellStyle name="VG Head" xfId="2456" xr:uid="{00000000-0005-0000-0000-0000C14B0000}"/>
    <cellStyle name="VG Head 2" xfId="2457" xr:uid="{00000000-0005-0000-0000-0000C24B0000}"/>
    <cellStyle name="VG Head 2 2" xfId="5465" xr:uid="{00000000-0005-0000-0000-0000C34B0000}"/>
    <cellStyle name="VG Head 2 2 2" xfId="7565" xr:uid="{00000000-0005-0000-0000-0000C44B0000}"/>
    <cellStyle name="VG Head 2 2 2 2" xfId="7566" xr:uid="{00000000-0005-0000-0000-0000C54B0000}"/>
    <cellStyle name="VG Head 2 2 2 2 2" xfId="8158" xr:uid="{00000000-0005-0000-0000-0000C64B0000}"/>
    <cellStyle name="VG Head 2 2 2 2 2 2" xfId="8159" xr:uid="{00000000-0005-0000-0000-0000C74B0000}"/>
    <cellStyle name="VG Head 2 2 2 3" xfId="7567" xr:uid="{00000000-0005-0000-0000-0000C84B0000}"/>
    <cellStyle name="VG Head 2 2 2 4" xfId="7568" xr:uid="{00000000-0005-0000-0000-0000C94B0000}"/>
    <cellStyle name="VG Head 2 2 2 5" xfId="8160" xr:uid="{00000000-0005-0000-0000-0000CA4B0000}"/>
    <cellStyle name="VG Head 2 2 3" xfId="7569" xr:uid="{00000000-0005-0000-0000-0000CB4B0000}"/>
    <cellStyle name="VG Head 2 2 4" xfId="7570" xr:uid="{00000000-0005-0000-0000-0000CC4B0000}"/>
    <cellStyle name="VG Head 2 2 5" xfId="8161" xr:uid="{00000000-0005-0000-0000-0000CD4B0000}"/>
    <cellStyle name="VG Head 2 3" xfId="7571" xr:uid="{00000000-0005-0000-0000-0000CE4B0000}"/>
    <cellStyle name="VG Head 2 4" xfId="7572" xr:uid="{00000000-0005-0000-0000-0000CF4B0000}"/>
    <cellStyle name="VG Head 2 5" xfId="7573" xr:uid="{00000000-0005-0000-0000-0000D04B0000}"/>
    <cellStyle name="VG Head 2 6" xfId="7574" xr:uid="{00000000-0005-0000-0000-0000D14B0000}"/>
    <cellStyle name="VG Head 2 7" xfId="8162" xr:uid="{00000000-0005-0000-0000-0000D24B0000}"/>
    <cellStyle name="VG Head 3" xfId="5466" xr:uid="{00000000-0005-0000-0000-0000D34B0000}"/>
    <cellStyle name="VG Head 3 2" xfId="5467" xr:uid="{00000000-0005-0000-0000-0000D44B0000}"/>
    <cellStyle name="VG Head 3 3" xfId="19396" xr:uid="{00000000-0005-0000-0000-0000D54B0000}"/>
    <cellStyle name="VG Head 4" xfId="5468" xr:uid="{00000000-0005-0000-0000-0000D64B0000}"/>
    <cellStyle name="VG Head 4 2" xfId="5469" xr:uid="{00000000-0005-0000-0000-0000D74B0000}"/>
    <cellStyle name="VG Head 5" xfId="5470" xr:uid="{00000000-0005-0000-0000-0000D84B0000}"/>
    <cellStyle name="VG Head 5 2" xfId="5471" xr:uid="{00000000-0005-0000-0000-0000D94B0000}"/>
    <cellStyle name="VG Head 6" xfId="5472" xr:uid="{00000000-0005-0000-0000-0000DA4B0000}"/>
    <cellStyle name="VG Head 6 2" xfId="5473" xr:uid="{00000000-0005-0000-0000-0000DB4B0000}"/>
    <cellStyle name="VG Head 7" xfId="5474" xr:uid="{00000000-0005-0000-0000-0000DC4B0000}"/>
    <cellStyle name="VG Head_~7314120" xfId="7575" xr:uid="{00000000-0005-0000-0000-0000DD4B0000}"/>
    <cellStyle name="VGDATA" xfId="7576" xr:uid="{00000000-0005-0000-0000-0000DE4B0000}"/>
    <cellStyle name="VGHD" xfId="7577" xr:uid="{00000000-0005-0000-0000-0000DF4B0000}"/>
    <cellStyle name="VGHead" xfId="2458" xr:uid="{00000000-0005-0000-0000-0000E04B0000}"/>
    <cellStyle name="VGHead 2" xfId="5475" xr:uid="{00000000-0005-0000-0000-0000E14B0000}"/>
    <cellStyle name="VGHead 3" xfId="5476" xr:uid="{00000000-0005-0000-0000-0000E24B0000}"/>
    <cellStyle name="VGHead 4" xfId="5477" xr:uid="{00000000-0005-0000-0000-0000E34B0000}"/>
    <cellStyle name="VGHead 5" xfId="5478" xr:uid="{00000000-0005-0000-0000-0000E44B0000}"/>
    <cellStyle name="Warning Text 2" xfId="5479" xr:uid="{00000000-0005-0000-0000-0000E54B0000}"/>
    <cellStyle name="Warning Text 2 2" xfId="7578" xr:uid="{00000000-0005-0000-0000-0000E64B0000}"/>
    <cellStyle name="Warning Text 3" xfId="5480" xr:uid="{00000000-0005-0000-0000-0000E74B0000}"/>
    <cellStyle name="Warning Text 3 2" xfId="7579" xr:uid="{00000000-0005-0000-0000-0000E84B0000}"/>
    <cellStyle name="Warning Text 4" xfId="7580" xr:uid="{00000000-0005-0000-0000-0000E94B0000}"/>
    <cellStyle name="Warning Text 4 2" xfId="7581" xr:uid="{00000000-0005-0000-0000-0000EA4B0000}"/>
    <cellStyle name="Warning Text 5" xfId="7582" xr:uid="{00000000-0005-0000-0000-0000EB4B0000}"/>
    <cellStyle name="Yellow" xfId="5481" xr:uid="{00000000-0005-0000-0000-0000EC4B0000}"/>
    <cellStyle name="一般_#10019(4th Khaki)" xfId="2492" xr:uid="{00000000-0005-0000-0000-0000ED4B0000}"/>
    <cellStyle name="中等" xfId="7583" xr:uid="{00000000-0005-0000-0000-0000EE4B0000}"/>
    <cellStyle name="備註" xfId="7584" xr:uid="{00000000-0005-0000-0000-0000EF4B0000}"/>
    <cellStyle name="備註 2" xfId="7585" xr:uid="{00000000-0005-0000-0000-0000F04B0000}"/>
    <cellStyle name="備註 2 2" xfId="19397" xr:uid="{00000000-0005-0000-0000-0000F14B0000}"/>
    <cellStyle name="備註 3" xfId="8163" xr:uid="{00000000-0005-0000-0000-0000F24B0000}"/>
    <cellStyle name="備註 3 2" xfId="19398" xr:uid="{00000000-0005-0000-0000-0000F34B0000}"/>
    <cellStyle name="備註 4" xfId="8164" xr:uid="{00000000-0005-0000-0000-0000F44B0000}"/>
    <cellStyle name="備註 4 2" xfId="19399" xr:uid="{00000000-0005-0000-0000-0000F54B0000}"/>
    <cellStyle name="備註 5" xfId="19400" xr:uid="{00000000-0005-0000-0000-0000F64B0000}"/>
    <cellStyle name="千分位 3" xfId="7586" xr:uid="{00000000-0005-0000-0000-0000F74B0000}"/>
    <cellStyle name="千分位_Local Cash Flow - Aug 08 ( MNG)" xfId="7587" xr:uid="{00000000-0005-0000-0000-0000F84B0000}"/>
    <cellStyle name="合計" xfId="7588" xr:uid="{00000000-0005-0000-0000-0000F94B0000}"/>
    <cellStyle name="合計 2" xfId="7589" xr:uid="{00000000-0005-0000-0000-0000FA4B0000}"/>
    <cellStyle name="合計 2 2" xfId="19401" xr:uid="{00000000-0005-0000-0000-0000FB4B0000}"/>
    <cellStyle name="合計 3" xfId="8165" xr:uid="{00000000-0005-0000-0000-0000FC4B0000}"/>
    <cellStyle name="合計 3 2" xfId="19402" xr:uid="{00000000-0005-0000-0000-0000FD4B0000}"/>
    <cellStyle name="合計 4" xfId="8166" xr:uid="{00000000-0005-0000-0000-0000FE4B0000}"/>
    <cellStyle name="合計 4 2" xfId="19403" xr:uid="{00000000-0005-0000-0000-0000FF4B0000}"/>
    <cellStyle name="合計 5" xfId="19404" xr:uid="{00000000-0005-0000-0000-0000004C0000}"/>
    <cellStyle name="壞" xfId="7590" xr:uid="{00000000-0005-0000-0000-0000014C0000}"/>
    <cellStyle name="好" xfId="7591" xr:uid="{00000000-0005-0000-0000-0000024C0000}"/>
    <cellStyle name="常规_APR" xfId="7592" xr:uid="{00000000-0005-0000-0000-0000034C0000}"/>
    <cellStyle name="標準_~0025206" xfId="2459" xr:uid="{00000000-0005-0000-0000-0000044C0000}"/>
    <cellStyle name="標題" xfId="7593" xr:uid="{00000000-0005-0000-0000-0000054C0000}"/>
    <cellStyle name="標題 1" xfId="7594" xr:uid="{00000000-0005-0000-0000-0000064C0000}"/>
    <cellStyle name="標題 2" xfId="7595" xr:uid="{00000000-0005-0000-0000-0000074C0000}"/>
    <cellStyle name="標題 3" xfId="7596" xr:uid="{00000000-0005-0000-0000-0000084C0000}"/>
    <cellStyle name="標題 4" xfId="7597" xr:uid="{00000000-0005-0000-0000-0000094C0000}"/>
    <cellStyle name="檢查儲存格" xfId="7598" xr:uid="{00000000-0005-0000-0000-00000A4C0000}"/>
    <cellStyle name="計算方式" xfId="7599" xr:uid="{00000000-0005-0000-0000-00000B4C0000}"/>
    <cellStyle name="計算方式 2" xfId="7600" xr:uid="{00000000-0005-0000-0000-00000C4C0000}"/>
    <cellStyle name="計算方式 2 2" xfId="19405" xr:uid="{00000000-0005-0000-0000-00000D4C0000}"/>
    <cellStyle name="計算方式 3" xfId="8167" xr:uid="{00000000-0005-0000-0000-00000E4C0000}"/>
    <cellStyle name="計算方式 3 2" xfId="19406" xr:uid="{00000000-0005-0000-0000-00000F4C0000}"/>
    <cellStyle name="計算方式 4" xfId="8168" xr:uid="{00000000-0005-0000-0000-0000104C0000}"/>
    <cellStyle name="計算方式 4 2" xfId="19407" xr:uid="{00000000-0005-0000-0000-0000114C0000}"/>
    <cellStyle name="計算方式 5" xfId="19408" xr:uid="{00000000-0005-0000-0000-0000124C0000}"/>
    <cellStyle name="說明文字" xfId="7601" xr:uid="{00000000-0005-0000-0000-0000134C0000}"/>
    <cellStyle name="警告文字" xfId="7602" xr:uid="{00000000-0005-0000-0000-0000144C0000}"/>
    <cellStyle name="貨幣 2" xfId="7603" xr:uid="{00000000-0005-0000-0000-0000154C0000}"/>
    <cellStyle name="超連結" xfId="2493" xr:uid="{00000000-0005-0000-0000-0000164C0000}"/>
    <cellStyle name="輔色1" xfId="7604" xr:uid="{00000000-0005-0000-0000-0000174C0000}"/>
    <cellStyle name="輔色2" xfId="7605" xr:uid="{00000000-0005-0000-0000-0000184C0000}"/>
    <cellStyle name="輔色3" xfId="7606" xr:uid="{00000000-0005-0000-0000-0000194C0000}"/>
    <cellStyle name="輔色4" xfId="7607" xr:uid="{00000000-0005-0000-0000-00001A4C0000}"/>
    <cellStyle name="輔色5" xfId="7608" xr:uid="{00000000-0005-0000-0000-00001B4C0000}"/>
    <cellStyle name="輔色6" xfId="7609" xr:uid="{00000000-0005-0000-0000-00001C4C0000}"/>
    <cellStyle name="輸入" xfId="7610" xr:uid="{00000000-0005-0000-0000-00001D4C0000}"/>
    <cellStyle name="輸入 2" xfId="7611" xr:uid="{00000000-0005-0000-0000-00001E4C0000}"/>
    <cellStyle name="輸入 2 2" xfId="19409" xr:uid="{00000000-0005-0000-0000-00001F4C0000}"/>
    <cellStyle name="輸入 3" xfId="8169" xr:uid="{00000000-0005-0000-0000-0000204C0000}"/>
    <cellStyle name="輸入 3 2" xfId="19410" xr:uid="{00000000-0005-0000-0000-0000214C0000}"/>
    <cellStyle name="輸入 4" xfId="8170" xr:uid="{00000000-0005-0000-0000-0000224C0000}"/>
    <cellStyle name="輸入 4 2" xfId="19411" xr:uid="{00000000-0005-0000-0000-0000234C0000}"/>
    <cellStyle name="輸入 5" xfId="19412" xr:uid="{00000000-0005-0000-0000-0000244C0000}"/>
    <cellStyle name="輸出" xfId="7612" xr:uid="{00000000-0005-0000-0000-0000254C0000}"/>
    <cellStyle name="輸出 2" xfId="7613" xr:uid="{00000000-0005-0000-0000-0000264C0000}"/>
    <cellStyle name="輸出 2 2" xfId="19413" xr:uid="{00000000-0005-0000-0000-0000274C0000}"/>
    <cellStyle name="輸出 3" xfId="8171" xr:uid="{00000000-0005-0000-0000-0000284C0000}"/>
    <cellStyle name="輸出 3 2" xfId="19414" xr:uid="{00000000-0005-0000-0000-0000294C0000}"/>
    <cellStyle name="輸出 4" xfId="8172" xr:uid="{00000000-0005-0000-0000-00002A4C0000}"/>
    <cellStyle name="輸出 4 2" xfId="19415" xr:uid="{00000000-0005-0000-0000-00002B4C0000}"/>
    <cellStyle name="輸出 5" xfId="19416" xr:uid="{00000000-0005-0000-0000-00002C4C0000}"/>
    <cellStyle name="連結的儲存格" xfId="7614" xr:uid="{00000000-0005-0000-0000-00002D4C0000}"/>
  </cellStyles>
  <dxfs count="5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33CC33"/>
      <color rgb="FF0066FF"/>
      <color rgb="FF0033CC"/>
      <color rgb="FFFFCCCC"/>
      <color rgb="FFDDD9C4"/>
      <color rgb="FF00CC99"/>
      <color rgb="FFFFFF99"/>
      <color rgb="FFFFFFFF"/>
      <color rgb="FFFFFFCC"/>
      <color rgb="FFCC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7.xml"/><Relationship Id="rId3" Type="http://schemas.openxmlformats.org/officeDocument/2006/relationships/worksheet" Target="worksheets/sheet3.xml"/><Relationship Id="rId21" Type="http://schemas.openxmlformats.org/officeDocument/2006/relationships/externalLink" Target="externalLinks/externalLink2.xml"/><Relationship Id="rId34"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6.xml"/><Relationship Id="rId33"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5.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4.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3.xml"/><Relationship Id="rId27" Type="http://schemas.openxmlformats.org/officeDocument/2006/relationships/externalLink" Target="externalLinks/externalLink8.xml"/><Relationship Id="rId30" Type="http://schemas.openxmlformats.org/officeDocument/2006/relationships/sharedStrings" Target="sharedStrings.xml"/><Relationship Id="rId35" Type="http://schemas.openxmlformats.org/officeDocument/2006/relationships/customXml" Target="../customXml/item3.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Production%20master%20data"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Salary%20data"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mrch%20dept/LEVIS/02.%20Production/03.%20DENIZEN/Pgcl-314/Carton%20Requirments/CCA3/Cipl-632%20Carton%20Booking%20for%20Printing%20(1).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Prasanta/AppData/Local/Temp/notesF6E5C0/Payroll%20Reconciliation%20-%20PGCL%20May17%20(%20Final%20).xls" TargetMode="External"/></Relationships>
</file>

<file path=xl/externalLinks/_rels/externalLink6.xml.rels><?xml version="1.0" encoding="UTF-8" standalone="yes"?>
<Relationships xmlns="http://schemas.openxmlformats.org/package/2006/relationships"><Relationship Id="rId2" Type="http://schemas.microsoft.com/office/2019/04/relationships/externalLinkLongPath" Target="/Users/tanni/Downloads/Documents%20and%20Settings/MonzurM/Local%20Settings/Temporary%20Internet%20Files/OLK2C4/DOCUME~1/ADMINI~1/LOCALS~1/Temp/DOCUME~1/ADMINI~1/LOCALS~1/Temp/My%20Documents/chao/TDK%2000/DT4.XLS?CDEFC03B" TargetMode="External"/><Relationship Id="rId1" Type="http://schemas.openxmlformats.org/officeDocument/2006/relationships/externalLinkPath" Target="file:///\\CDEFC03B\DT4.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tanni/Downloads/Munir/Salary/Promotion/Salary_Status_August_200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I:\classic%20textiles%20limited\2012\PGCL%20-%202011%20FOR%20HODA%20VASI%20-fINA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duction master data"/>
      <sheetName val="Line Booking Data"/>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lary data"/>
      <sheetName val="Production master data"/>
    </sheetNames>
    <sheetDataSet>
      <sheetData sheetId="0" refreshError="1"/>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2)"/>
      <sheetName val="Proposed PGCL"/>
      <sheetName val="BasicInfo"/>
      <sheetName val="Sheet3"/>
      <sheetName val="Notes"/>
      <sheetName val="Analysis"/>
      <sheetName val="Feasibility"/>
      <sheetName val="Exp. Summary"/>
      <sheetName val="Sheet1"/>
      <sheetName val="Unit-wise expats (revised tx)"/>
      <sheetName val="Expats"/>
      <sheetName val="C &amp; F (new)"/>
      <sheetName val="Production Inc"/>
      <sheetName val="Carton"/>
      <sheetName val="Bank chgs"/>
      <sheetName val="Local Manpower (30)"/>
      <sheetName val="Prodn Incentive"/>
      <sheetName val="Revised Gas"/>
      <sheetName val="New Utilities"/>
      <sheetName val="Embr. &amp; Print"/>
      <sheetName val="New Maint."/>
      <sheetName val="Prod'n Inc"/>
      <sheetName val="Various Cost"/>
      <sheetName val="Prodn Cons."/>
      <sheetName val="Prodn stationery"/>
      <sheetName val="WF"/>
      <sheetName val="Insurance"/>
      <sheetName val="One off"/>
      <sheetName val="Renewals etc"/>
      <sheetName val="Chemicals"/>
      <sheetName val="Mobile Phones"/>
      <sheetName val="Fuel n Maint"/>
      <sheetName val="Central Team"/>
      <sheetName val="Sheet2"/>
      <sheetName val="non_routine cap exp"/>
      <sheetName val="Cash flow"/>
      <sheetName val="Expat _ Salaries"/>
      <sheetName val="Bank Charges _ Import"/>
      <sheetName val="Bank Charges _ Export"/>
      <sheetName val="Cost Sumry Dec_Mar"/>
      <sheetName val="prodn_ stn_ _ cons_"/>
      <sheetName val="Washing inflow "/>
      <sheetName val="Cartons cost "/>
      <sheetName val="Garments Inflow"/>
      <sheetName val="nov_06 payable party wise"/>
      <sheetName val="Payables of Nov _06"/>
      <sheetName val="Various costs"/>
      <sheetName val="Chem_ pur _ pmnt"/>
      <sheetName val="Sub_contract charges "/>
      <sheetName val="Washing Cash Flow"/>
      <sheetName val="Utilities"/>
      <sheetName val="Washing Production and sales"/>
      <sheetName val="Sales Related Costs"/>
      <sheetName val="Pre_op payables"/>
      <sheetName val="payables as on 30_nov_06"/>
      <sheetName val="Insurance Cost "/>
      <sheetName val="Fuel n Maint sumry"/>
      <sheetName val="Telephone"/>
      <sheetName val="Addnl_ OT"/>
      <sheetName val="Gas"/>
      <sheetName val="_bank charges _ insurance"/>
      <sheetName val="Cartons"/>
      <sheetName val="Utility 3 Months"/>
      <sheetName val="Transportation"/>
      <sheetName val="Pre_op _Oct_"/>
      <sheetName val="Conveyance"/>
      <sheetName val="Security Charges"/>
      <sheetName val="Visa _work permit"/>
      <sheetName val="Factory Cleaning"/>
      <sheetName val="prodn_ Cons_ _wash"/>
      <sheetName val="Contribution Summary"/>
      <sheetName val="Combined  Cash flow"/>
      <sheetName val="Expense _"/>
      <sheetName val="Cost Sumry Oct"/>
      <sheetName val="Expat salaries"/>
      <sheetName val="Expat"/>
      <sheetName val="Expat utilities"/>
      <sheetName val="EPIC staff"/>
      <sheetName val="Bonus"/>
      <sheetName val="Prntng _ Stnry"/>
      <sheetName val="detail _ rep_maint"/>
      <sheetName val="prodn_ details"/>
      <sheetName val="Garment Maintenance"/>
      <sheetName val="licence"/>
      <sheetName val="addl_ w_ free"/>
      <sheetName val="ADDITIONAL JOB FOR WASH"/>
      <sheetName val="Inflow Summary"/>
      <sheetName val="Product Mix"/>
      <sheetName val="Validation"/>
      <sheetName val="Cal"/>
      <sheetName val="Line Booked"/>
      <sheetName val="Month Planning"/>
      <sheetName val="Haggar Canada"/>
      <sheetName val="Block"/>
      <sheetName val="Prod data"/>
      <sheetName val="Ord Data"/>
      <sheetName val="Line Booking"/>
      <sheetName val="Walmart Bottom"/>
      <sheetName val="Dynasty"/>
      <sheetName val="VF"/>
      <sheetName val="Walmart Shirt"/>
      <sheetName val="Order Summary Pearl "/>
      <sheetName val="Order Summary for cash Flow (3)"/>
      <sheetName val="Dispatch Plan"/>
      <sheetName val="Order Summary for cash Flow (2)"/>
      <sheetName val="Order Summary for cash Flow"/>
      <sheetName val="Pearl Summary"/>
      <sheetName val="Shipment plan"/>
      <sheetName val="Order Planing Report vg"/>
      <sheetName val="Prod &amp; CM  (2)"/>
      <sheetName val="Prod &amp; CM "/>
      <sheetName val="Sheet1 (3)"/>
      <sheetName val="T&amp;A"/>
      <sheetName val="Jones CM "/>
      <sheetName val="Budget"/>
      <sheetName val="Production "/>
      <sheetName val="House Rent"/>
      <sheetName val="Manpower Cost"/>
      <sheetName val="OT"/>
      <sheetName val="incentive1"/>
      <sheetName val="incentive-8hrs"/>
      <sheetName val="incentive"/>
      <sheetName val="manpowerdetails"/>
      <sheetName val="Electricity, Water &amp; Gas"/>
      <sheetName val="Mobile"/>
      <sheetName val="water &amp; fuel Consumption"/>
      <sheetName val="bank charges"/>
      <sheetName val="washing cost"/>
      <sheetName val="Annual Unit-2"/>
      <sheetName val="Annual Unit-1 "/>
      <sheetName val="production stationery"/>
      <sheetName val="annual exp"/>
      <sheetName val="Assumption Sheet"/>
      <sheetName val="SHEET-4"/>
      <sheetName val="Cash Flo Cons."/>
      <sheetName val="Con-Sum Oct-Feb"/>
      <sheetName val="Unit cost"/>
      <sheetName val="Cash flo Gmnts"/>
      <sheetName val="Sum.Gar Oct-Feb"/>
      <sheetName val="Cash flo Wash"/>
      <sheetName val="Sum.Wash Oct-Feb'08"/>
      <sheetName val="Exp. Rec"/>
      <sheetName val="Inflow"/>
      <sheetName val="Surplus"/>
      <sheetName val="Inflow.Sum"/>
      <sheetName val="Killed Garments"/>
      <sheetName val="Levis-I&amp;F"/>
      <sheetName val="Local Manpower"/>
      <sheetName val="Creditors"/>
      <sheetName val="manpower summary"/>
      <sheetName val="Local man power"/>
      <sheetName val="Expat-Utilities"/>
      <sheetName val="Visa &amp; WP"/>
      <sheetName val="sub-con exp"/>
      <sheetName val="Capital items"/>
      <sheetName val="Interest"/>
      <sheetName val="Capex (G)"/>
      <sheetName val="Capex"/>
      <sheetName val="Imp.Exp2"/>
      <sheetName val="LC Status"/>
      <sheetName val="GOH"/>
      <sheetName val="Neg.chgs"/>
      <sheetName val="Int.Use.&amp;.EDF"/>
      <sheetName val="Prod'n Con &amp; Stat"/>
      <sheetName val="Needle"/>
      <sheetName val="WF - chemical"/>
      <sheetName val="Utility-Rep &amp; Maint"/>
      <sheetName val="Compliance"/>
      <sheetName val="Prt &amp; Emb"/>
      <sheetName val="Exp any"/>
      <sheetName val="Input plan"/>
      <sheetName val="Shipment plan (accounts)"/>
      <sheetName val="Master"/>
      <sheetName val="inspection schedule"/>
      <sheetName val="TONG HOP"/>
      <sheetName val="Avg Salary"/>
      <sheetName val="Bgt Code"/>
      <sheetName val="Scale Summary  Cell"/>
      <sheetName val="grade"/>
      <sheetName val="SA Grade"/>
      <sheetName val="Data"/>
      <sheetName val="Rec Plan Summary Report Unit-1"/>
      <sheetName val="Rec Plan Summary Report Unit-2"/>
      <sheetName val="Man Power Rec Status Total"/>
      <sheetName val="Check Selection"/>
      <sheetName val="To Select Unit-1"/>
      <sheetName val="To Select Unit-2"/>
      <sheetName val="ManPower Joining Report"/>
      <sheetName val="Monthly Rec Plan Unit-1"/>
      <sheetName val="Monthly Rec Plan Unit-2"/>
      <sheetName val="ManPower Detail Unit-1"/>
      <sheetName val="ManPower Detail Unit-2"/>
      <sheetName val="ManPower Summary Unit-1"/>
      <sheetName val="ManPower Summary Unit-2"/>
      <sheetName val="Bgt Cost Unit -1"/>
      <sheetName val="Bgt Cost Unit -2"/>
      <sheetName val="ManPower Sum Cost Unit-1"/>
      <sheetName val="montwise ManPower Cost Unit-1"/>
      <sheetName val="montwise ManPower Cost Unit-2"/>
      <sheetName val="Position Skill Cat Unit-1"/>
      <sheetName val="Position Skill Cat Unit-2"/>
      <sheetName val="ManPower Sum Cost Unit-2"/>
      <sheetName val="Wages Summary Report Final"/>
      <sheetName val="PRODUCTION (2)"/>
      <sheetName val="QUALITY (2)"/>
      <sheetName val="PRODUCTION"/>
      <sheetName val="QUALITY"/>
      <sheetName val="Electricity"/>
      <sheetName val="WORK BILLED "/>
      <sheetName val="WORK BILLED  (2)"/>
      <sheetName val="WORK COMPLETED BUT NOT  SHIPPED"/>
      <sheetName val="DUY"/>
      <sheetName val="Sheet16"/>
      <sheetName val="HIEU"/>
      <sheetName val="PHUNG"/>
      <sheetName val="HANH"/>
      <sheetName val="DTHU-T8"/>
      <sheetName val="LINE I"/>
      <sheetName val="LINE II"/>
      <sheetName val="LINE III"/>
      <sheetName val="LINE IV"/>
      <sheetName val="LINE V"/>
      <sheetName val="LINE VI"/>
      <sheetName val="XL4Poppy"/>
      <sheetName val="LIET KE HANG HOA"/>
      <sheetName val="FILTER"/>
      <sheetName val="CAN DOI PHAT SINH"/>
      <sheetName val="nh"/>
      <sheetName val="Sheet6"/>
      <sheetName val="NHAP HANG"/>
      <sheetName val="report"/>
      <sheetName val="order master"/>
      <sheetName val="empoyee_master"/>
      <sheetName val="data upto 13th"/>
      <sheetName val="CMPROD"/>
      <sheetName val="CM unbooked"/>
      <sheetName val="Master Planing"/>
      <sheetName val="Assumptions"/>
      <sheetName val="Summary"/>
      <sheetName val="ManPower_Unit-1"/>
      <sheetName val="ManPower_Unit-2"/>
      <sheetName val="Detailed_ManPower_Unit-1"/>
      <sheetName val="Detailed_ManPower_Unit-2"/>
      <sheetName val="Scale (2)"/>
      <sheetName val="Scale"/>
      <sheetName val="Payable Data"/>
      <sheetName val="opr nm"/>
      <sheetName val="Inflow schedule (2)"/>
      <sheetName val="Cash flow Data"/>
      <sheetName val="Detail Of Salary"/>
      <sheetName val="Garment Wages Summary"/>
      <sheetName val="UPC-45"/>
      <sheetName val="UPC-43"/>
      <sheetName val="UPC-41"/>
      <sheetName val="UPC-39"/>
      <sheetName val="UPC-36"/>
      <sheetName val="UPC-34"/>
      <sheetName val="Order Details-PK-8-30 (2)"/>
      <sheetName val="kormee data"/>
      <sheetName val="Other Inflow"/>
      <sheetName val="Budget Expenses"/>
      <sheetName val="Annual"/>
      <sheetName val="old payables"/>
      <sheetName val="Capital Expenditures"/>
      <sheetName val="Nonroutine"/>
      <sheetName val="Sub-contract"/>
      <sheetName val="Budget- Main"/>
      <sheetName val="Exp Cash Flow report"/>
      <sheetName val="Exp Cash Flow report (2)"/>
      <sheetName val="Excp Casflow Data"/>
      <sheetName val="Cash Flow Summary Rathore (2)"/>
      <sheetName val="Cash Flow Summary Rathore"/>
      <sheetName val="Bgt Data"/>
      <sheetName val="Cash Flow Summary"/>
      <sheetName val="Monthly Bgt Report"/>
      <sheetName val="Payable Month"/>
      <sheetName val="Comparision"/>
      <sheetName val="Budget- Top Sheet (2)"/>
      <sheetName val="Budget- Top Sheet"/>
      <sheetName val="FOB-CM-MOB"/>
      <sheetName val="Manpower"/>
      <sheetName val="ManPower-JMarch to Dec"/>
      <sheetName val="ManPower-Jan to Dec "/>
      <sheetName val="ManPower-Jan to Dec"/>
      <sheetName val="Electricity &amp; Gas"/>
      <sheetName val="Repair and others"/>
      <sheetName val="Communications"/>
      <sheetName val="Sales Related Expenses"/>
      <sheetName val="Annual Cost"/>
      <sheetName val="Financial Cost"/>
      <sheetName val="Budget Notes"/>
      <sheetName val="C n F "/>
      <sheetName val="Cost Sumry"/>
      <sheetName val="Cash flow Data Planning"/>
      <sheetName val="Order Summary Unit -1 &amp; 2"/>
      <sheetName val="Ship &amp; Recd"/>
      <sheetName val="Ship &amp; To Recd "/>
      <sheetName val="To ship In flow"/>
      <sheetName val="Washing Pmt Check To Ship topay"/>
      <sheetName val="Washing Payment Check VG RT"/>
      <sheetName val="Washing Payment Check"/>
      <sheetName val="Washing Payment Outflow"/>
      <sheetName val="Ctn Payment Paid RT"/>
      <sheetName val="Ctn Payment Ship to Pay"/>
      <sheetName val="Ctn Payment To Ship to Pay"/>
      <sheetName val="Ctn Payment Outflow"/>
      <sheetName val="Export C&amp;F Exp Flow"/>
      <sheetName val="Excess Shipment Amt"/>
      <sheetName val="Master Check"/>
      <sheetName val="Dispatch Plan(1)"/>
      <sheetName val="Temp Pla"/>
      <sheetName val="Top Sheet"/>
      <sheetName val="Fabric Unit-1"/>
      <sheetName val="Fabric Unit-2"/>
      <sheetName val="Fabric Unit-3"/>
      <sheetName val="Fabric ( Mascot)"/>
      <sheetName val="Trims Unit-1"/>
      <sheetName val="Trims Unit-3"/>
      <sheetName val="WIP (Unit-1)"/>
      <sheetName val="WIP (Unit-3)"/>
      <sheetName val="F.Goods(unit-1)"/>
      <sheetName val="F.Goods(unit-2)"/>
      <sheetName val="F. Goods(Unit-3)"/>
      <sheetName val="Goods In Transit"/>
      <sheetName val="S"/>
      <sheetName val="Sum"/>
      <sheetName val="Deatils"/>
      <sheetName val="Comparison"/>
      <sheetName val="Cash Flo Cons. "/>
      <sheetName val="Con-Sum July - Oct' 08"/>
      <sheetName val="Capacity"/>
      <sheetName val="Advance CM"/>
      <sheetName val="Sum.Gar July - Oct'08"/>
      <sheetName val="Sum.Wash July-Oct'08"/>
      <sheetName val="Int.EDF"/>
      <sheetName val="Int.Usance"/>
      <sheetName val="Pearl Cost"/>
      <sheetName val=" Validation"/>
      <sheetName val="Order Data"/>
      <sheetName val=" Production Entry "/>
      <sheetName val="Ship"/>
      <sheetName val="George Uk"/>
      <sheetName val="Orders"/>
      <sheetName val="actual washing inflow"/>
      <sheetName val="Washing"/>
      <sheetName val="Wahing &amp; WF build up May'13"/>
      <sheetName val="Washing &amp; WF build up Apl'13"/>
      <sheetName val="Washing and WF build up"/>
      <sheetName val="Summary."/>
      <sheetName val="Summary-Washing"/>
      <sheetName val="Summary-WF"/>
      <sheetName val="Summary-Finishing"/>
      <sheetName val="Sewing Plan U1 "/>
      <sheetName val="Sewing Bulidup Plan U2"/>
      <sheetName val="excess shipment report"/>
      <sheetName val="07.09.2003 (Latest) (2)"/>
      <sheetName val="04.09.2003 (Latest)"/>
      <sheetName val="29.08.2003 (POSITIONWISE) (2)"/>
      <sheetName val="29.08.2003(POSITIONWISE)"/>
      <sheetName val="29.08.2003 (POSITIONWISE)"/>
      <sheetName val="29.08.2003"/>
      <sheetName val="Salary 14.04.2003"/>
      <sheetName val="salary"/>
      <sheetName val="29.08.2003 (POSITIONWISE) (3)"/>
      <sheetName val="OS-1(Temp)"/>
      <sheetName val="OS-2"/>
      <sheetName val="Levi's (2)"/>
      <sheetName val="Production Rewiew"/>
      <sheetName val="Monthly Dispatch Plan(3)"/>
      <sheetName val="Monthly Dispatch Plan(2)"/>
      <sheetName val="Monthly Disp Plan"/>
      <sheetName val="M. Prod. Combined"/>
      <sheetName val="Monthly Production"/>
      <sheetName val="Buyer wise Order Booking Sum"/>
      <sheetName val="Line Wise Order Booking Sum "/>
      <sheetName val="Line Booking Data"/>
      <sheetName val="Line Booking Data (2)"/>
      <sheetName val="Master Order Report"/>
      <sheetName val="Order Data Check"/>
      <sheetName val="Buyer wise Order Master"/>
      <sheetName val="Master Order Report (2)"/>
      <sheetName val="Schedule Master"/>
      <sheetName val="Line Booking Report -1"/>
      <sheetName val="Line Booking Report-2"/>
      <sheetName val="Line Wise Style Detail"/>
      <sheetName val="Line Wise Order Booking"/>
      <sheetName val="Style cum LinWise Order Booking"/>
      <sheetName val="Buyer Disp Sum"/>
      <sheetName val="Daywise Booking"/>
      <sheetName val="All Excel Check"/>
      <sheetName val="GAP "/>
      <sheetName val="GAP (2)"/>
      <sheetName val="Dillards"/>
      <sheetName val="Belk"/>
      <sheetName val="Nautica"/>
      <sheetName val="Levi's"/>
      <sheetName val="ANF(2)"/>
      <sheetName val="Changeover Plan"/>
      <sheetName val="Shipment Status"/>
      <sheetName val="Input Control"/>
      <sheetName val="Fabric Status"/>
      <sheetName val="Changeover Plan -R"/>
      <sheetName val="Index"/>
      <sheetName val="OS-1"/>
      <sheetName val="A&amp;F Holister"/>
      <sheetName val="Gap"/>
      <sheetName val="Haggar"/>
      <sheetName val="IY"/>
      <sheetName val="Kohl's"/>
      <sheetName val="EMB Plan"/>
      <sheetName val="Printing Plan"/>
      <sheetName val="Monthly Prod"/>
      <sheetName val="CM"/>
      <sheetName val="CM (2)"/>
      <sheetName val="Monthly Production (2)"/>
      <sheetName val="Changover"/>
      <sheetName val="Detail Plan"/>
      <sheetName val="Data Check"/>
      <sheetName val="Plan Check"/>
      <sheetName val="Running Order"/>
      <sheetName val="Line New Input Plan"/>
      <sheetName val="Style cum LinWise Order Boo Mr "/>
      <sheetName val="Input Data"/>
      <sheetName val="Line Input Data"/>
      <sheetName val="Dispatch Schedule"/>
      <sheetName val="Fabric Schedule"/>
      <sheetName val="Dispatch Schedule (2)"/>
      <sheetName val="Sheet4"/>
      <sheetName val="EMB"/>
      <sheetName val="Printing"/>
      <sheetName val="Wash"/>
      <sheetName val="Cash flow-Chairman"/>
      <sheetName val="Con-Sum June - Oct' 09"/>
      <sheetName val="Sum.Gar Aug - Dec'09"/>
      <sheetName val="Sum.Wash Aug-Dec'09"/>
      <sheetName val="Eid Pay"/>
      <sheetName val="Levis"/>
      <sheetName val="Inflow -filter"/>
      <sheetName val="F &amp; I"/>
      <sheetName val="Expat-R"/>
      <sheetName val="Prodn CM"/>
      <sheetName val="Extra OT"/>
      <sheetName val="Variable cost"/>
      <sheetName val="License renewal"/>
      <sheetName val="EL"/>
      <sheetName val="Nov. bonus"/>
      <sheetName val="Sept bonus"/>
      <sheetName val="Prod but not despatched"/>
      <sheetName val="Eid Holiday work"/>
      <sheetName val="Excess shipment"/>
      <sheetName val="Unit-1 Finishing WIP Plan"/>
      <sheetName val="Wash Report"/>
      <sheetName val="Daily Data"/>
      <sheetName val="STATUS"/>
      <sheetName val="DATA NAMES"/>
      <sheetName val="Stock report Apr'13"/>
      <sheetName val="Fabrics"/>
      <sheetName val="Interlining"/>
      <sheetName val="Pocketing"/>
      <sheetName val="Fabrics Unit-1"/>
      <sheetName val="Fabrics Unit-3"/>
      <sheetName val="WIP Unit-1"/>
      <sheetName val="WIP Unit-3"/>
      <sheetName val="Finished Goods U-1"/>
      <sheetName val="Fabric summary"/>
      <sheetName val="cutting-1"/>
      <sheetName val="cutting-2"/>
      <sheetName val="Trims summary"/>
      <sheetName val="W.I.P Apr'13"/>
      <sheetName val="Finished Goods Apr'13"/>
      <sheetName val="chemical"/>
      <sheetName val="Sheet5"/>
      <sheetName val="Sheet7"/>
      <sheetName val="Sheet8"/>
      <sheetName val="Sheet9"/>
      <sheetName val="TONG_HOP"/>
      <sheetName val="LIET_KE_HANG_HOA"/>
      <sheetName val="設定"/>
      <sheetName val="F事業本部 全世界販売総括表"/>
      <sheetName val="金額（ファスニング）"/>
      <sheetName val="金額(F)"/>
      <sheetName val="金額(T)"/>
      <sheetName val="金額(S)"/>
      <sheetName val="グラフ（金額）"/>
      <sheetName val="グラフ（金額）累計"/>
      <sheetName val="北中米グラフ（金額）"/>
      <sheetName val="南米グラフ（金額）"/>
      <sheetName val="EMEAグラフ（金額）"/>
      <sheetName val="東アジアグラフ（金額）"/>
      <sheetName val="ASAOグラフ（金額）"/>
      <sheetName val="変換用"/>
      <sheetName val="ピボットデータ"/>
      <sheetName val="円貨変換"/>
      <sheetName val="累計"/>
      <sheetName val="為替当年"/>
      <sheetName val="為替前年"/>
      <sheetName val="国一覧"/>
      <sheetName val="Local Capex"/>
      <sheetName val="PANT"/>
      <sheetName val="Unit 1&amp;2"/>
      <sheetName val="Cuentas Hyperion"/>
      <sheetName val="Database2001"/>
      <sheetName val="Database2002"/>
      <sheetName val="Instructions"/>
      <sheetName val="Validation sheet"/>
      <sheetName val="General database"/>
      <sheetName val="Balance sheet"/>
      <sheetName val="Income statement"/>
      <sheetName val="Statement of changes in equity"/>
      <sheetName val="Statement of Cashflow"/>
      <sheetName val="Schedule I"/>
      <sheetName val="Schedule II"/>
      <sheetName val="Schedule III"/>
      <sheetName val="Schedule IV"/>
      <sheetName val="Schedule V"/>
      <sheetName val="Schedule VI"/>
      <sheetName val="Schedule VII"/>
      <sheetName val="Schedule VIII"/>
      <sheetName val="Schedule VIII (a)"/>
      <sheetName val="Schedule IX"/>
      <sheetName val="Schedule X"/>
      <sheetName val="Schedule XI"/>
      <sheetName val="Schedule XI (a)"/>
      <sheetName val="Schedule XII"/>
      <sheetName val="Schedule XIII"/>
      <sheetName val="Schedule XIV"/>
      <sheetName val="Schedule XIV(a)"/>
      <sheetName val="Schedule XV"/>
      <sheetName val="Schedule XV(a)"/>
      <sheetName val="Schedule XVI"/>
      <sheetName val="Schedule XVII"/>
      <sheetName val="Related party transactions"/>
      <sheetName val="Additional-Financial instrument"/>
      <sheetName val="Additional - commitments"/>
      <sheetName val="Additional - Contingencies"/>
      <sheetName val="CAH 2002 Reporting Package"/>
      <sheetName val="Int. &amp; Inv. Details"/>
      <sheetName val="Hints"/>
      <sheetName val="Settings"/>
      <sheetName val="Sensitivities"/>
      <sheetName val="General assumptions-USD"/>
      <sheetName val="General assumptions-BDT"/>
      <sheetName val="General assumptions-Final"/>
      <sheetName val="IS"/>
      <sheetName val="BS"/>
      <sheetName val="BS Input"/>
      <sheetName val="CF"/>
      <sheetName val="Financilal Ratios "/>
      <sheetName val="Running Costs"/>
      <sheetName val="Finance Costs"/>
      <sheetName val="Depreciation"/>
      <sheetName val="Tax"/>
      <sheetName val="Network"/>
      <sheetName val="Market Model"/>
      <sheetName val="Segment"/>
      <sheetName val="Input Sheet"/>
      <sheetName val="Graph"/>
      <sheetName val="Graph data"/>
      <sheetName val="Summary-Final"/>
      <sheetName val="Summary-Final -2"/>
      <sheetName val="Navigation_Macros"/>
      <sheetName val="Control"/>
      <sheetName val="Overview"/>
      <sheetName val="Data Library"/>
      <sheetName val="Comments Library"/>
      <sheetName val="Ref Tables"/>
      <sheetName val="Sheet 1 - Rural"/>
      <sheetName val="Sheet 1 - Urban"/>
      <sheetName val="Sheet 1"/>
      <sheetName val="Sheet 2"/>
      <sheetName val="Sheet 2 - Rural"/>
      <sheetName val="Sheet 2 - Urban"/>
      <sheetName val="Sheet 3"/>
      <sheetName val="Sheet 3 (2)"/>
      <sheetName val="Sheet 3 (3)"/>
      <sheetName val="Sheet 4"/>
      <sheetName val="O-Bens"/>
      <sheetName val="Cost Code-Taka-BUDGET-S2"/>
      <sheetName val="Guide"/>
      <sheetName val="New SUN Codes"/>
      <sheetName val="Inputs"/>
      <sheetName val="Detail"/>
      <sheetName val="Summary GBP"/>
      <sheetName val="Export1"/>
      <sheetName val="ExpGBP1"/>
      <sheetName val="Export2"/>
      <sheetName val="ExpGBP2"/>
      <sheetName val="Export3"/>
      <sheetName val="Calcs"/>
      <sheetName val="Lists and lookups"/>
      <sheetName val="1. Detail Budget"/>
      <sheetName val="2. Summary Budget"/>
      <sheetName val="3. Budget Note"/>
      <sheetName val="4. Statement of Salary"/>
      <sheetName val="5. Guideline "/>
      <sheetName val="6. Cost Codes"/>
      <sheetName val="total project"/>
      <sheetName val="IO"/>
      <sheetName val="CO"/>
      <sheetName val="IO_MMU"/>
      <sheetName val="IO _SAP"/>
      <sheetName val="IO _SAP (2)"/>
      <sheetName val="Asset List 1Lac +"/>
      <sheetName val="Asset List new dep effect"/>
      <sheetName val="Component 1"/>
      <sheetName val="Component 2"/>
      <sheetName val="Asset List new dep eft _final"/>
      <sheetName val="IO_Lab"/>
      <sheetName val="FAX"/>
      <sheetName val="SOMMAIRE"/>
      <sheetName val="IFRS"/>
      <sheetName val="A1"/>
      <sheetName val="A2"/>
      <sheetName val="A3"/>
      <sheetName val="A312"/>
      <sheetName val="D01"/>
      <sheetName val="D02"/>
      <sheetName val="D30"/>
      <sheetName val="D31"/>
      <sheetName val="D31A"/>
      <sheetName val="D31B"/>
      <sheetName val="D31C"/>
      <sheetName val="ALT1"/>
      <sheetName val="ALT2"/>
      <sheetName val="ALT3"/>
      <sheetName val="ALT4"/>
      <sheetName val="ALT5"/>
      <sheetName val="ACT1"/>
      <sheetName val="TIT1"/>
      <sheetName val="TIT2"/>
      <sheetName val="TIT3"/>
      <sheetName val="TIT4"/>
      <sheetName val="TIT5"/>
      <sheetName val="PLT1"/>
      <sheetName val="PLT3"/>
      <sheetName val="PCT1"/>
      <sheetName val="PCT2"/>
      <sheetName val="SN1"/>
      <sheetName val="SN2"/>
      <sheetName val="SN3"/>
      <sheetName val="IMP1"/>
      <sheetName val="IMP2"/>
      <sheetName val="IMP4"/>
      <sheetName val="IFD1"/>
      <sheetName val="IFD2"/>
      <sheetName val="V101"/>
      <sheetName val="V201"/>
      <sheetName val="V202"/>
      <sheetName val="V301"/>
      <sheetName val="V302"/>
      <sheetName val="V303"/>
      <sheetName val="V304"/>
      <sheetName val="E5"/>
      <sheetName val="OTC"/>
      <sheetName val="REST"/>
      <sheetName val="HON"/>
      <sheetName val="Z"/>
      <sheetName val="Com"/>
      <sheetName val="Tables"/>
      <sheetName val="Int Hyp."/>
      <sheetName val="YRA7-fsitem"/>
      <sheetName val="f query YB table"/>
      <sheetName val="P-S"/>
      <sheetName val="TTSET"/>
      <sheetName val="Ttype"/>
      <sheetName val="DT62 FS"/>
      <sheetName val="InterCo elimi"/>
      <sheetName val="Ttype matrix"/>
      <sheetName val="Unified P&amp;L to Legal"/>
      <sheetName val="Document type"/>
      <sheetName val="Other explanations"/>
      <sheetName val="Management matrix- pharmaceutic"/>
      <sheetName val="Reporting Details- pharmaceutic"/>
      <sheetName val="DCT Q4 2001"/>
      <sheetName val="changes Q 4 2001"/>
      <sheetName val="AV Behring"/>
      <sheetName val="AV Pasteur"/>
      <sheetName val="Pharma Subgroups"/>
      <sheetName val="Equity"/>
      <sheetName val="Update"/>
      <sheetName val="Res_Bld"/>
      <sheetName val="Investment"/>
      <sheetName val="Explanation"/>
      <sheetName val="Cover"/>
      <sheetName val="L1-Summary"/>
      <sheetName val="L2-Summary by Element"/>
      <sheetName val="L3-Calculation"/>
      <sheetName val="L3-USSD"/>
      <sheetName val="L3-Network Equipment&amp;Rack"/>
      <sheetName val="L3-Power"/>
      <sheetName val="L3-Document"/>
      <sheetName val="L3-Training"/>
      <sheetName val="L3-Engineering&amp;Maintenance"/>
      <sheetName val="Rack Layout"/>
      <sheetName val="Remark"/>
      <sheetName val="General"/>
      <sheetName val="INPUT"/>
      <sheetName val="Cost Note"/>
      <sheetName val="IPIS direct costing"/>
      <sheetName val="Global Pricing"/>
      <sheetName val="Detailed Pricing"/>
      <sheetName val="OUT"/>
      <sheetName val="OUTPUT"/>
      <sheetName val="BOQ Rel 2.3"/>
      <sheetName val="BOQ2.2.05 general"/>
      <sheetName val="BOQ2.2.05 upgrade"/>
      <sheetName val="BOQ2.3 general"/>
      <sheetName val="BOQ2.3 upgrade"/>
      <sheetName val="TabList"/>
      <sheetName val="PROG"/>
      <sheetName val="MAINTENANCE"/>
      <sheetName val="RTU"/>
      <sheetName val="Conf STD"/>
      <sheetName val="SPARE Conf STD "/>
      <sheetName val="INTGR RESEAU"/>
      <sheetName val="CDE"/>
      <sheetName val="TRAINING"/>
      <sheetName val="ACCEPTANCE"/>
      <sheetName val="TECHNI SUP"/>
      <sheetName val="PLAT MNVR"/>
      <sheetName val="INSTALL"/>
      <sheetName val="PROJECT MANAG"/>
      <sheetName val="OPTION SERV"/>
      <sheetName val="RTU INAP"/>
      <sheetName val="RTU plat"/>
      <sheetName val="RTU SERV"/>
      <sheetName val="TRANS"/>
      <sheetName val="DDP "/>
      <sheetName val="SUMMARY TND-WTD"/>
      <sheetName val="COEFF"/>
      <sheetName val="PHASE SUMMARY"/>
      <sheetName val="TOTAL"/>
      <sheetName val="Access-Prov"/>
      <sheetName val="Access-BKK"/>
      <sheetName val="BB-Prov"/>
      <sheetName val="BB-BKK"/>
      <sheetName val="MISC MICROWAVE TRANS"/>
      <sheetName val="MISC OPTICAL"/>
      <sheetName val="option_16QAM"/>
      <sheetName val="RTU BASIC-OPTION"/>
      <sheetName val="OPTICAL CORE NETWORK"/>
      <sheetName val="SUMMARY VSNL+TTSL"/>
      <sheetName val="SUMMARY PO QTY VSNL"/>
      <sheetName val="SUMMARY PO QTY TTSL"/>
      <sheetName val="Start"/>
      <sheetName val="Dashboard"/>
      <sheetName val="Financial"/>
      <sheetName val="1-S.up"/>
      <sheetName val="3-NOC"/>
      <sheetName val="2-NOM"/>
      <sheetName val="4-NPM"/>
      <sheetName val="5-FM"/>
      <sheetName val="6-SPM"/>
      <sheetName val="7-Other Main Costs"/>
      <sheetName val="8-Prod"/>
      <sheetName val="Risk"/>
      <sheetName val="Blank"/>
      <sheetName val="Client View"/>
      <sheetName val="Client Opex baseline"/>
      <sheetName val="Client Opex with MS"/>
      <sheetName val="Opex Savings"/>
      <sheetName val="HR Input"/>
      <sheetName val="User Guide"/>
      <sheetName val="Pending Issues"/>
      <sheetName val="Summary-BDT"/>
      <sheetName val="Summary-USD"/>
      <sheetName val="IS-BDT"/>
      <sheetName val="BS-BDT"/>
      <sheetName val="CF-BDT"/>
      <sheetName val="IS-USD"/>
      <sheetName val="BS-USD"/>
      <sheetName val="CF-USD"/>
      <sheetName val="Effects on Changes in Assum"/>
      <sheetName val="Finance Cost"/>
      <sheetName val="BDT-Input Sheet"/>
      <sheetName val="Graph-Assumptions"/>
      <sheetName val="Graph-Results"/>
      <sheetName val="Approved Version"/>
      <sheetName val="Summary-Final (2)"/>
      <sheetName val="Summary-Comparison"/>
    </sheetNames>
    <sheetDataSet>
      <sheetData sheetId="0"/>
      <sheetData sheetId="1"/>
      <sheetData sheetId="2">
        <row r="1">
          <cell r="H1" t="str">
            <v>Pearl Garments Co. Ltd.</v>
          </cell>
        </row>
      </sheetData>
      <sheetData sheetId="3">
        <row r="5">
          <cell r="B5" t="str">
            <v>EGMCL-U1/A-0391(N)</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ow r="1">
          <cell r="C1" t="str">
            <v>Working  Days</v>
          </cell>
        </row>
      </sheetData>
      <sheetData sheetId="90" refreshError="1"/>
      <sheetData sheetId="91" refreshError="1"/>
      <sheetData sheetId="92" refreshError="1"/>
      <sheetData sheetId="93" refreshError="1"/>
      <sheetData sheetId="94"/>
      <sheetData sheetId="95"/>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sheetData sheetId="135"/>
      <sheetData sheetId="136"/>
      <sheetData sheetId="137"/>
      <sheetData sheetId="138"/>
      <sheetData sheetId="139">
        <row r="4">
          <cell r="A4" t="str">
            <v>GM</v>
          </cell>
        </row>
      </sheetData>
      <sheetData sheetId="140"/>
      <sheetData sheetId="141"/>
      <sheetData sheetId="142"/>
      <sheetData sheetId="143"/>
      <sheetData sheetId="144"/>
      <sheetData sheetId="145"/>
      <sheetData sheetId="146"/>
      <sheetData sheetId="147"/>
      <sheetData sheetId="148"/>
      <sheetData sheetId="149">
        <row r="3">
          <cell r="B3" t="str">
            <v>operatiion code</v>
          </cell>
        </row>
      </sheetData>
      <sheetData sheetId="150">
        <row r="2">
          <cell r="F2" t="str">
            <v>left/cont.</v>
          </cell>
        </row>
      </sheetData>
      <sheetData sheetId="151">
        <row r="34">
          <cell r="D34">
            <v>17680000</v>
          </cell>
        </row>
      </sheetData>
      <sheetData sheetId="152"/>
      <sheetData sheetId="153"/>
      <sheetData sheetId="154"/>
      <sheetData sheetId="155"/>
      <sheetData sheetId="156"/>
      <sheetData sheetId="157"/>
      <sheetData sheetId="158"/>
      <sheetData sheetId="159"/>
      <sheetData sheetId="160"/>
      <sheetData sheetId="161"/>
      <sheetData sheetId="162">
        <row r="4">
          <cell r="A4" t="str">
            <v>GM</v>
          </cell>
        </row>
      </sheetData>
      <sheetData sheetId="163"/>
      <sheetData sheetId="164"/>
      <sheetData sheetId="165"/>
      <sheetData sheetId="166"/>
      <sheetData sheetId="167"/>
      <sheetData sheetId="168"/>
      <sheetData sheetId="169"/>
      <sheetData sheetId="170"/>
      <sheetData sheetId="171"/>
      <sheetData sheetId="172">
        <row r="3">
          <cell r="B3" t="str">
            <v>operatiion code</v>
          </cell>
        </row>
      </sheetData>
      <sheetData sheetId="173">
        <row r="2">
          <cell r="F2" t="str">
            <v>left/cont.</v>
          </cell>
        </row>
      </sheetData>
      <sheetData sheetId="174" refreshError="1">
        <row r="34">
          <cell r="D34">
            <v>17680000</v>
          </cell>
        </row>
        <row r="41">
          <cell r="M41" t="str">
            <v>Nga鼜           tha蠼g          na瘱 1997</v>
          </cell>
        </row>
      </sheetData>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row r="34">
          <cell r="D34">
            <v>17680000</v>
          </cell>
        </row>
      </sheetData>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ow r="6">
          <cell r="A6" t="str">
            <v>SL#</v>
          </cell>
        </row>
      </sheetData>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row r="6">
          <cell r="A6" t="str">
            <v>SL#</v>
          </cell>
        </row>
      </sheetData>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sheetData sheetId="276"/>
      <sheetData sheetId="277"/>
      <sheetData sheetId="278"/>
      <sheetData sheetId="279"/>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sheetData sheetId="29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sheetData sheetId="301" refreshError="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sheetData sheetId="389"/>
      <sheetData sheetId="390"/>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sheetData sheetId="569"/>
      <sheetData sheetId="570"/>
      <sheetData sheetId="571"/>
      <sheetData sheetId="572"/>
      <sheetData sheetId="573"/>
      <sheetData sheetId="574"/>
      <sheetData sheetId="575"/>
      <sheetData sheetId="576"/>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sheetData sheetId="598"/>
      <sheetData sheetId="599"/>
      <sheetData sheetId="600"/>
      <sheetData sheetId="601"/>
      <sheetData sheetId="602"/>
      <sheetData sheetId="603"/>
      <sheetData sheetId="604"/>
      <sheetData sheetId="605"/>
      <sheetData sheetId="606"/>
      <sheetData sheetId="607" refreshError="1"/>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refreshError="1"/>
      <sheetData sheetId="662" refreshError="1"/>
      <sheetData sheetId="663"/>
      <sheetData sheetId="664" refreshError="1"/>
      <sheetData sheetId="665" refreshError="1"/>
      <sheetData sheetId="666" refreshError="1"/>
      <sheetData sheetId="667" refreshError="1"/>
      <sheetData sheetId="668" refreshError="1"/>
      <sheetData sheetId="669"/>
      <sheetData sheetId="670"/>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sheetData sheetId="692"/>
      <sheetData sheetId="693"/>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Local Capex"/>
      <sheetName val="Local_Capex"/>
    </sheetNames>
    <sheetDataSet>
      <sheetData sheetId="0"/>
      <sheetData sheetId="1"/>
      <sheetData sheetId="2">
        <row r="4">
          <cell r="B4" t="str">
            <v>PCS</v>
          </cell>
          <cell r="E4" t="str">
            <v>BDT</v>
          </cell>
        </row>
        <row r="5">
          <cell r="E5" t="str">
            <v>USD</v>
          </cell>
        </row>
        <row r="6">
          <cell r="E6" t="str">
            <v>HKD</v>
          </cell>
        </row>
        <row r="7">
          <cell r="E7" t="str">
            <v>EUR</v>
          </cell>
        </row>
      </sheetData>
      <sheetData sheetId="3" refreshError="1"/>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conciliaiton"/>
      <sheetName val="NOTES"/>
      <sheetName val="DETAILS"/>
      <sheetName val="data May'17"/>
      <sheetName val="pivot"/>
      <sheetName val="Sheet1"/>
      <sheetName val="Printing"/>
      <sheetName val="data_May'17"/>
    </sheetNames>
    <sheetDataSet>
      <sheetData sheetId="0"/>
      <sheetData sheetId="1">
        <row r="1">
          <cell r="D1">
            <v>81.739999999999995</v>
          </cell>
        </row>
      </sheetData>
      <sheetData sheetId="2"/>
      <sheetData sheetId="3"/>
      <sheetData sheetId="4"/>
      <sheetData sheetId="5"/>
      <sheetData sheetId="6" refreshError="1"/>
      <sheetData sheetId="7"/>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UY"/>
      <sheetName val="HIEU"/>
      <sheetName val="PHUNG"/>
      <sheetName val="HANH"/>
      <sheetName val="Sheet16"/>
    </sheetNames>
    <sheetDataSet>
      <sheetData sheetId="0"/>
      <sheetData sheetId="1"/>
      <sheetData sheetId="2">
        <row r="34">
          <cell r="D34">
            <v>34470000</v>
          </cell>
        </row>
      </sheetData>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7.09.2003 (Latest) (2)"/>
      <sheetName val="REPORT"/>
      <sheetName val="04.09.2003 (Latest)"/>
      <sheetName val="29.08.2003 (POSITIONWISE) (2)"/>
      <sheetName val="29.08.2003(POSITIONWISE)"/>
      <sheetName val="29.08.2003 (POSITIONWISE)"/>
      <sheetName val="29.08.2003"/>
      <sheetName val="Salary 14.04.2003"/>
      <sheetName val="salary"/>
      <sheetName val="29.08.2003 (POSITIONWISE) (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ANCE"/>
      <sheetName val="P&amp;L"/>
      <sheetName val="CF"/>
      <sheetName val="CE"/>
      <sheetName val="Notes 1-2"/>
      <sheetName val="PPE_Note -3"/>
      <sheetName val="Notes 4-23"/>
      <sheetName val="RP"/>
      <sheetName val="IDLC"/>
      <sheetName val="Sheet1"/>
      <sheetName val="Sheet2"/>
      <sheetName val="Sheet3"/>
      <sheetName val="Sheet4"/>
      <sheetName val="Notes_1-2"/>
      <sheetName val="PPE_Note_-3"/>
      <sheetName val="Notes_4-23"/>
      <sheetName val="Notes_1-21"/>
      <sheetName val="PPE_Note_-31"/>
      <sheetName val="Notes_4-231"/>
      <sheetName val="Summary"/>
      <sheetName val="Data"/>
      <sheetName val="Working U2"/>
      <sheetName val="Master Data"/>
      <sheetName val="Notes_1-22"/>
      <sheetName val="PPE_Note_-32"/>
      <sheetName val="Notes_4-232"/>
      <sheetName val="Assumption Sheet"/>
      <sheetName val="Notes_1-23"/>
      <sheetName val="PPE_Note_-33"/>
      <sheetName val="Notes_4-233"/>
      <sheetName val="Working_U2"/>
      <sheetName val="Master_Data"/>
      <sheetName val="Assumption_Sheet"/>
    </sheetNames>
    <sheetDataSet>
      <sheetData sheetId="0">
        <row r="28">
          <cell r="C28" t="str">
            <v>Conversion difference</v>
          </cell>
          <cell r="J28">
            <v>0</v>
          </cell>
          <cell r="N28">
            <v>0</v>
          </cell>
          <cell r="R28">
            <v>0</v>
          </cell>
          <cell r="V28">
            <v>0</v>
          </cell>
          <cell r="Z28" t="e">
            <v>#REF!</v>
          </cell>
          <cell r="AA28" t="e">
            <v>#REF!</v>
          </cell>
        </row>
        <row r="35">
          <cell r="C35" t="str">
            <v>Conversion differences</v>
          </cell>
          <cell r="J35">
            <v>0</v>
          </cell>
          <cell r="N35">
            <v>0</v>
          </cell>
          <cell r="R35">
            <v>0</v>
          </cell>
          <cell r="V35">
            <v>0</v>
          </cell>
          <cell r="Z35" t="e">
            <v>#REF!</v>
          </cell>
          <cell r="AA35" t="e">
            <v>#REF!</v>
          </cell>
          <cell r="AB35" t="e">
            <v>#REF!</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ow r="28">
          <cell r="A28"/>
        </row>
      </sheetData>
      <sheetData sheetId="20">
        <row r="28">
          <cell r="A28">
            <v>0</v>
          </cell>
        </row>
      </sheetData>
      <sheetData sheetId="21">
        <row r="28">
          <cell r="A28">
            <v>0</v>
          </cell>
        </row>
      </sheetData>
      <sheetData sheetId="22">
        <row r="28">
          <cell r="A28">
            <v>0</v>
          </cell>
        </row>
      </sheetData>
      <sheetData sheetId="23">
        <row r="28">
          <cell r="A28">
            <v>0</v>
          </cell>
        </row>
      </sheetData>
      <sheetData sheetId="24">
        <row r="28">
          <cell r="A28">
            <v>0</v>
          </cell>
        </row>
      </sheetData>
      <sheetData sheetId="25">
        <row r="28">
          <cell r="A28">
            <v>0</v>
          </cell>
        </row>
      </sheetData>
      <sheetData sheetId="26" refreshError="1"/>
      <sheetData sheetId="27"/>
      <sheetData sheetId="28"/>
      <sheetData sheetId="29"/>
      <sheetData sheetId="30">
        <row r="28">
          <cell r="A28">
            <v>0</v>
          </cell>
        </row>
      </sheetData>
      <sheetData sheetId="31">
        <row r="28">
          <cell r="A28">
            <v>0</v>
          </cell>
        </row>
      </sheetData>
      <sheetData sheetId="32"/>
    </sheetDataSet>
  </externalBook>
</externalLink>
</file>

<file path=xl/persons/person.xml><?xml version="1.0" encoding="utf-8"?>
<personList xmlns="http://schemas.microsoft.com/office/spreadsheetml/2018/threadedcomments" xmlns:x="http://schemas.openxmlformats.org/spreadsheetml/2006/main">
  <person displayName="Morshed, Salauddin" id="{C0722DF7-0C0E-415B-B37F-E5CEF9BFCF05}" userId="S::samorshed@deloitte.com::f92d5fe7-fb71-45ec-b69e-5ce945f3e6ea" providerId="AD"/>
  <person displayName="Enayet Hossen Imran" id="{9E214A4D-4C8E-4B5E-BE40-6CBB040D0CE9}" userId="S::Enayet.Hossen@epicbd.com::90549348-ba55-4fe5-b80d-a10879c9c81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6" dT="2022-09-12T13:08:00.20" personId="{C0722DF7-0C0E-415B-B37F-E5CEF9BFCF05}" id="{518F6360-0177-4B41-A9AB-1EE8B97C779F}">
    <text>This should not be presented on Operating  Income section. Rather, these should be presentent below Operating (loss)/profit.</text>
  </threadedComment>
  <threadedComment ref="A25" dT="2022-09-12T07:42:34.63" personId="{C0722DF7-0C0E-415B-B37F-E5CEF9BFCF05}" id="{9FDE17D4-DE8A-4145-A9A2-B16815DD8493}">
    <text>This should not be presented on Operating  Income section. Rather, these should be presentent below Operating (loss)/profit.</text>
  </threadedComment>
</ThreadedComments>
</file>

<file path=xl/threadedComments/threadedComment2.xml><?xml version="1.0" encoding="utf-8"?>
<ThreadedComments xmlns="http://schemas.microsoft.com/office/spreadsheetml/2018/threadedcomments" xmlns:x="http://schemas.openxmlformats.org/spreadsheetml/2006/main">
  <threadedComment ref="H8" dT="2022-09-12T08:05:01.08" personId="{C0722DF7-0C0E-415B-B37F-E5CEF9BFCF05}" id="{32C7132E-2B58-4B7B-A3E8-311B10799B03}">
    <text>This balance should be matched with PY figure of Note #15.</text>
  </threadedComment>
</ThreadedComments>
</file>

<file path=xl/threadedComments/threadedComment3.xml><?xml version="1.0" encoding="utf-8"?>
<ThreadedComments xmlns="http://schemas.microsoft.com/office/spreadsheetml/2018/threadedcomments" xmlns:x="http://schemas.openxmlformats.org/spreadsheetml/2006/main">
  <threadedComment ref="H26" dT="2022-09-21T13:41:33.48" personId="{C0722DF7-0C0E-415B-B37F-E5CEF9BFCF05}" id="{4981F461-AF53-4068-9813-868FF7C4B976}">
    <text>Why this has been changed in Revised FS??</text>
  </threadedComment>
  <threadedComment ref="H29" dT="2022-09-21T13:42:11.31" personId="{C0722DF7-0C0E-415B-B37F-E5CEF9BFCF05}" id="{02893D14-37CC-4040-8A41-D33D461069F7}">
    <text>Why this has been changed in Revised FS??</text>
  </threadedComment>
  <threadedComment ref="J39" dT="2022-09-12T07:54:16.66" personId="{C0722DF7-0C0E-415B-B37F-E5CEF9BFCF05}" id="{14C90D1B-36AA-4EF7-8F9F-04D70CA80F54}">
    <text>For PY addition of Advance for WIP is not considered here.</text>
  </threadedComment>
</ThreadedComments>
</file>

<file path=xl/threadedComments/threadedComment4.xml><?xml version="1.0" encoding="utf-8"?>
<ThreadedComments xmlns="http://schemas.microsoft.com/office/spreadsheetml/2018/threadedcomments" xmlns:x="http://schemas.openxmlformats.org/spreadsheetml/2006/main">
  <threadedComment ref="B260" dT="2022-09-12T07:13:40.96" personId="{C0722DF7-0C0E-415B-B37F-E5CEF9BFCF05}" id="{7BC0AB67-6365-4B56-9E6A-195260ACFCD1}">
    <text>Our suggested disclosure</text>
  </threadedComment>
  <threadedComment ref="B260" dT="2022-09-13T11:08:25.45" personId="{9E214A4D-4C8E-4B5E-BE40-6CBB040D0CE9}" id="{9D6EF786-1689-47BF-8584-9CEEE78A4E26}" parentId="{7BC0AB67-6365-4B56-9E6A-195260ACFCD1}">
    <text>Okay</text>
  </threadedComment>
</ThreadedComments>
</file>

<file path=xl/threadedComments/threadedComment5.xml><?xml version="1.0" encoding="utf-8"?>
<ThreadedComments xmlns="http://schemas.microsoft.com/office/spreadsheetml/2018/threadedcomments" xmlns:x="http://schemas.openxmlformats.org/spreadsheetml/2006/main">
  <threadedComment ref="I8" dT="2022-09-12T08:09:23.61" personId="{C0722DF7-0C0E-415B-B37F-E5CEF9BFCF05}" id="{660BFABF-FA60-499A-AABB-974773ED585A}">
    <text>THis balance does not match with Note #15 (ii)</text>
  </threadedComment>
  <threadedComment ref="P9" dT="2022-09-12T07:51:50.46" personId="{C0722DF7-0C0E-415B-B37F-E5CEF9BFCF05}" id="{5AC01E04-105B-4F48-A722-ABC88912F397}">
    <text>This does not match with balance shown in Note # 7.1</text>
  </threadedComment>
  <threadedComment ref="B71" dT="2022-09-12T07:26:10.66" personId="{C0722DF7-0C0E-415B-B37F-E5CEF9BFCF05}" id="{0C842021-5039-478A-9286-522FD31BADE0}">
    <text>Our suggested change.</text>
  </threadedComment>
  <threadedComment ref="B71" dT="2022-09-13T12:18:41.11" personId="{9E214A4D-4C8E-4B5E-BE40-6CBB040D0CE9}" id="{D92A93C9-35F2-4D13-9293-502B595523CB}" parentId="{0C842021-5039-478A-9286-522FD31BADE0}">
    <text>Okay</text>
  </threadedComment>
</ThreadedComments>
</file>

<file path=xl/threadedComments/threadedComment6.xml><?xml version="1.0" encoding="utf-8"?>
<ThreadedComments xmlns="http://schemas.microsoft.com/office/spreadsheetml/2018/threadedcomments" xmlns:x="http://schemas.openxmlformats.org/spreadsheetml/2006/main">
  <threadedComment ref="B77" dT="2022-09-12T07:48:20.07" personId="{C0722DF7-0C0E-415B-B37F-E5CEF9BFCF05}" id="{17E78A29-A332-414A-BC2A-CBA9805C1B8A}">
    <text>This line can be hide as no balance</text>
  </threadedComment>
  <threadedComment ref="B80" dT="2022-09-12T07:48:16.35" personId="{C0722DF7-0C0E-415B-B37F-E5CEF9BFCF05}" id="{A17EA7BF-D6B0-4D4D-8E9D-B4BD2C24C61D}">
    <text>This line can be hide as no balance</text>
  </threadedComment>
  <threadedComment ref="B87" dT="2022-09-12T07:47:21.18" personId="{C0722DF7-0C0E-415B-B37F-E5CEF9BFCF05}" id="{A32C57BA-1745-4B73-8674-382995E63F82}">
    <text>This line can be hide as no balance</text>
  </threadedComment>
  <threadedComment ref="B145" dT="2022-09-12T07:43:50.70" personId="{C0722DF7-0C0E-415B-B37F-E5CEF9BFCF05}" id="{CF6FD744-763F-4D39-BE01-5664F12EA1DE}">
    <text>Need to provide a separate disclosure on Cash at Bank (all bank acocunt name and balance)</text>
  </threadedComment>
  <threadedComment ref="J174" dT="2022-09-12T13:18:58.75" personId="{C0722DF7-0C0E-415B-B37F-E5CEF9BFCF05}" id="{69E922A3-B9B4-4DDA-A667-D26316606A79}">
    <text>No supporting details of subsequent settlement have been provided. Please provide us supporting documents to confirm this.</text>
  </threadedComment>
  <threadedComment ref="B187" dT="2022-09-12T07:39:38.59" personId="{C0722DF7-0C0E-415B-B37F-E5CEF9BFCF05}" id="{D1132769-B221-4551-B96B-B223A22DB498}">
    <text>Provide a note on increase of authorized capital.</text>
  </threadedComment>
  <threadedComment ref="B193" dT="2022-09-12T07:44:49.97" personId="{C0722DF7-0C0E-415B-B37F-E5CEF9BFCF05}" id="{F43720C4-9C81-46F6-913A-F836DB5A715F}">
    <text>Please confirm whether this is number of shares increase or share cpaital increase</text>
  </threadedComment>
  <threadedComment ref="B279" dT="2022-09-12T07:37:45.24" personId="{C0722DF7-0C0E-415B-B37F-E5CEF9BFCF05}" id="{EF672FCB-4AA7-4C0F-BBA4-155D8688BDB9}">
    <text>Suggested change</text>
  </threadedComment>
  <threadedComment ref="B441" dT="2022-09-12T07:35:44.36" personId="{C0722DF7-0C0E-415B-B37F-E5CEF9BFCF05}" id="{65F0A90C-4129-4EE2-93CC-549E864FC337}">
    <text>Why this should not be included in Note #29</text>
  </threadedComment>
</ThreadedComments>
</file>

<file path=xl/threadedComments/threadedComment7.xml><?xml version="1.0" encoding="utf-8"?>
<ThreadedComments xmlns="http://schemas.microsoft.com/office/spreadsheetml/2018/threadedcomments" xmlns:x="http://schemas.openxmlformats.org/spreadsheetml/2006/main">
  <threadedComment ref="B110" dT="2022-09-12T07:32:11.19" personId="{C0722DF7-0C0E-415B-B37F-E5CEF9BFCF05}" id="{1EF1895E-B1B0-4ADA-9F7B-05644713E76F}">
    <text>Did the company enter into forward contract? We have not found any accounting treatment for this</text>
  </threadedComment>
  <threadedComment ref="B117" dT="2022-09-12T07:31:22.15" personId="{C0722DF7-0C0E-415B-B37F-E5CEF9BFCF05}" id="{944A1FEC-C2BA-4FBD-92D9-A3ACC286E8F1}">
    <text>Our suggested change. And, did the company enter into forward contract?</text>
  </threadedComment>
</ThreadedComments>
</file>

<file path=xl/threadedComments/threadedComment8.xml><?xml version="1.0" encoding="utf-8"?>
<ThreadedComments xmlns="http://schemas.microsoft.com/office/spreadsheetml/2018/threadedcomments" xmlns:x="http://schemas.openxmlformats.org/spreadsheetml/2006/main">
  <threadedComment ref="B8" dT="2022-09-12T07:27:50.52" personId="{C0722DF7-0C0E-415B-B37F-E5CEF9BFCF05}" id="{FFDE0D7B-1CB3-4AB6-B4DC-058D18DDB4FB}">
    <text>Provide a seperate disclosure on "Loan from Promoters"</text>
  </threadedComment>
  <threadedComment ref="P35" dT="2022-09-21T13:32:35.55" personId="{C0722DF7-0C0E-415B-B37F-E5CEF9BFCF05}" id="{B5885ED7-2412-4E01-8F0D-776F946E5F8F}">
    <text>This does not match with Bank Confirmation received. Please kindly provide us supportings to reconcile and confirm.</text>
  </threadedComment>
  <threadedComment ref="P37" dT="2022-09-21T13:43:47.28" personId="{C0722DF7-0C0E-415B-B37F-E5CEF9BFCF05}" id="{34C3527B-EFDC-4B93-9723-E1E6DEF53535}">
    <text>We have found Bank Guarantee and Shipping Guarantee in Balance Confirmation. Please kindly incorporate these in FS</text>
  </threadedComment>
  <threadedComment ref="B63" dT="2022-09-12T07:26:56.76" personId="{C0722DF7-0C0E-415B-B37F-E5CEF9BFCF05}" id="{85F825F0-72B8-4183-835B-3BCF7E7C84BC}">
    <text>Please include the designation of other signatory.</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0.bin"/><Relationship Id="rId4" Type="http://schemas.microsoft.com/office/2017/10/relationships/threadedComment" Target="../threadedComments/threadedComment8.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 Id="rId4" Type="http://schemas.microsoft.com/office/2017/10/relationships/threadedComment" Target="../threadedComments/threadedComment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 Id="rId4" Type="http://schemas.microsoft.com/office/2017/10/relationships/threadedComment" Target="../threadedComments/threadedComment4.x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 Id="rId4" Type="http://schemas.microsoft.com/office/2017/10/relationships/threadedComment" Target="../threadedComments/threadedComment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 Id="rId4" Type="http://schemas.microsoft.com/office/2017/10/relationships/threadedComment" Target="../threadedComments/threadedComment6.xml"/></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 Id="rId4" Type="http://schemas.microsoft.com/office/2017/10/relationships/threadedComment" Target="../threadedComments/threadedComment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89FCA6-1C22-434B-9987-B407A27072AE}">
  <sheetPr codeName="Sheet1"/>
  <dimension ref="A1:R319"/>
  <sheetViews>
    <sheetView workbookViewId="0">
      <pane xSplit="8" ySplit="1" topLeftCell="I2" activePane="bottomRight" state="frozen"/>
      <selection pane="topRight" activeCell="I1" sqref="I1"/>
      <selection pane="bottomLeft" activeCell="A2" sqref="A2"/>
      <selection pane="bottomRight" activeCell="I19" sqref="I19"/>
    </sheetView>
  </sheetViews>
  <sheetFormatPr defaultColWidth="9.453125" defaultRowHeight="12.5"/>
  <cols>
    <col min="1" max="2" width="9.453125" style="9"/>
    <col min="3" max="3" width="16" style="9" bestFit="1" customWidth="1"/>
    <col min="4" max="4" width="22" style="9" bestFit="1" customWidth="1"/>
    <col min="5" max="5" width="21" style="9" hidden="1" customWidth="1"/>
    <col min="6" max="6" width="18.453125" style="9" hidden="1" customWidth="1"/>
    <col min="7" max="7" width="17.453125" style="9" hidden="1" customWidth="1"/>
    <col min="8" max="8" width="20" style="9" customWidth="1"/>
    <col min="9" max="9" width="20" style="9" bestFit="1" customWidth="1"/>
    <col min="10" max="11" width="16" style="9" bestFit="1" customWidth="1"/>
    <col min="12" max="12" width="21" style="9" bestFit="1" customWidth="1"/>
    <col min="13" max="13" width="41.54296875" style="9" customWidth="1"/>
    <col min="14" max="14" width="38.453125" style="9" customWidth="1"/>
    <col min="15" max="15" width="9.453125" style="9"/>
    <col min="16" max="16" width="14.54296875" style="9" bestFit="1" customWidth="1"/>
    <col min="17" max="17" width="11.1796875" style="9" bestFit="1" customWidth="1"/>
    <col min="18" max="16384" width="9.453125" style="9"/>
  </cols>
  <sheetData>
    <row r="1" spans="1:17" ht="13">
      <c r="A1" s="10" t="s">
        <v>1111</v>
      </c>
      <c r="B1" s="11" t="s">
        <v>1109</v>
      </c>
      <c r="C1" s="8" t="s">
        <v>325</v>
      </c>
      <c r="D1" s="8" t="s">
        <v>325</v>
      </c>
      <c r="E1" s="8" t="s">
        <v>692</v>
      </c>
      <c r="F1" s="8" t="s">
        <v>693</v>
      </c>
      <c r="G1" s="8" t="s">
        <v>694</v>
      </c>
      <c r="H1" s="8" t="s">
        <v>695</v>
      </c>
      <c r="I1" s="8" t="s">
        <v>326</v>
      </c>
      <c r="J1" s="8" t="s">
        <v>327</v>
      </c>
      <c r="K1" s="8" t="s">
        <v>328</v>
      </c>
      <c r="L1" s="8" t="s">
        <v>329</v>
      </c>
      <c r="M1" s="8" t="s">
        <v>1110</v>
      </c>
      <c r="N1" s="8" t="s">
        <v>3</v>
      </c>
    </row>
    <row r="2" spans="1:17" ht="14.5">
      <c r="A2" s="12" t="str">
        <f>LEFT(B2,1)</f>
        <v>1</v>
      </c>
      <c r="B2" s="127" t="str">
        <f t="shared" ref="B2:B65" si="0">RIGHT(C2,8)</f>
        <v>10101010</v>
      </c>
      <c r="C2" s="60" t="s">
        <v>984</v>
      </c>
      <c r="D2" s="60" t="s">
        <v>985</v>
      </c>
      <c r="E2" s="61">
        <v>584779500</v>
      </c>
      <c r="F2" s="61">
        <v>0</v>
      </c>
      <c r="G2" s="61">
        <v>0</v>
      </c>
      <c r="H2" s="61">
        <v>584779500</v>
      </c>
      <c r="I2" s="61">
        <v>7488532.46</v>
      </c>
      <c r="J2" s="61">
        <v>0</v>
      </c>
      <c r="K2" s="61">
        <v>0</v>
      </c>
      <c r="L2" s="61">
        <v>7488532.46</v>
      </c>
      <c r="M2" s="9" t="str">
        <f>VLOOKUP(C2,TB!C:F,3,0)</f>
        <v xml:space="preserve">Freehold land </v>
      </c>
      <c r="N2" s="9" t="str">
        <f>VLOOKUP(C2,TB!C:F,4,0)</f>
        <v>Property, plant and equipment</v>
      </c>
      <c r="P2" s="179"/>
      <c r="Q2" s="179"/>
    </row>
    <row r="3" spans="1:17" ht="14.5">
      <c r="A3" s="12" t="str">
        <f t="shared" ref="A3:A66" si="1">LEFT(B3,1)</f>
        <v>1</v>
      </c>
      <c r="B3" s="127" t="str">
        <f t="shared" si="0"/>
        <v>10101020</v>
      </c>
      <c r="C3" s="60" t="s">
        <v>330</v>
      </c>
      <c r="D3" s="60" t="s">
        <v>42</v>
      </c>
      <c r="E3" s="61">
        <v>943603502.70000005</v>
      </c>
      <c r="F3" s="61">
        <v>15719918.810000001</v>
      </c>
      <c r="G3" s="61">
        <v>0</v>
      </c>
      <c r="H3" s="61">
        <v>959323421.50999999</v>
      </c>
      <c r="I3" s="61">
        <v>12112552.91</v>
      </c>
      <c r="J3" s="61">
        <v>183498.48</v>
      </c>
      <c r="K3" s="61">
        <v>0</v>
      </c>
      <c r="L3" s="61">
        <v>12296051.390000001</v>
      </c>
      <c r="M3" s="9" t="str">
        <f>VLOOKUP(C3,TB!C:F,3,0)</f>
        <v>Factory building</v>
      </c>
      <c r="N3" s="9" t="str">
        <f>VLOOKUP(C3,TB!C:F,4,0)</f>
        <v>Property, plant and equipment</v>
      </c>
      <c r="P3" s="179"/>
      <c r="Q3" s="179"/>
    </row>
    <row r="4" spans="1:17" ht="14.5">
      <c r="A4" s="12" t="str">
        <f t="shared" si="1"/>
        <v>1</v>
      </c>
      <c r="B4" s="127" t="str">
        <f t="shared" si="0"/>
        <v>10101021</v>
      </c>
      <c r="C4" s="60" t="s">
        <v>696</v>
      </c>
      <c r="D4" s="60" t="s">
        <v>681</v>
      </c>
      <c r="E4" s="61">
        <v>102466.02</v>
      </c>
      <c r="F4" s="61">
        <v>0</v>
      </c>
      <c r="G4" s="61">
        <v>0</v>
      </c>
      <c r="H4" s="61">
        <v>102466.02</v>
      </c>
      <c r="I4" s="61">
        <v>1206.19</v>
      </c>
      <c r="J4" s="61">
        <v>0</v>
      </c>
      <c r="K4" s="61">
        <v>0</v>
      </c>
      <c r="L4" s="61">
        <v>1206.19</v>
      </c>
      <c r="M4" s="9" t="str">
        <f>VLOOKUP(C4,TB!C:F,3,0)</f>
        <v>Factory building</v>
      </c>
      <c r="N4" s="9" t="str">
        <f>VLOOKUP(C4,TB!C:F,4,0)</f>
        <v>Property, plant and equipment</v>
      </c>
      <c r="P4" s="179"/>
      <c r="Q4" s="179"/>
    </row>
    <row r="5" spans="1:17" ht="14.5">
      <c r="A5" s="12" t="str">
        <f t="shared" si="1"/>
        <v>1</v>
      </c>
      <c r="B5" s="127" t="str">
        <f t="shared" si="0"/>
        <v>10101025</v>
      </c>
      <c r="C5" s="60" t="s">
        <v>331</v>
      </c>
      <c r="D5" s="60" t="s">
        <v>68</v>
      </c>
      <c r="E5" s="61">
        <v>-162246081.33000001</v>
      </c>
      <c r="F5" s="61">
        <v>0</v>
      </c>
      <c r="G5" s="61">
        <v>14045036.539999999</v>
      </c>
      <c r="H5" s="61">
        <v>-176291117.87</v>
      </c>
      <c r="I5" s="61">
        <v>-2114871.15</v>
      </c>
      <c r="J5" s="61">
        <v>0</v>
      </c>
      <c r="K5" s="61">
        <v>181069.57</v>
      </c>
      <c r="L5" s="61">
        <v>-2295940.7200000002</v>
      </c>
      <c r="M5" s="9" t="str">
        <f>VLOOKUP(C5,TB!C:F,3,0)</f>
        <v>Acc. Dep. - Building</v>
      </c>
      <c r="N5" s="9" t="str">
        <f>VLOOKUP(C5,TB!C:F,4,0)</f>
        <v>Property, plant and equipment</v>
      </c>
      <c r="P5" s="179"/>
      <c r="Q5" s="179"/>
    </row>
    <row r="6" spans="1:17" ht="14.5">
      <c r="A6" s="12" t="str">
        <f t="shared" si="1"/>
        <v>1</v>
      </c>
      <c r="B6" s="127" t="str">
        <f t="shared" si="0"/>
        <v>10101026</v>
      </c>
      <c r="C6" s="60" t="s">
        <v>697</v>
      </c>
      <c r="D6" s="60" t="s">
        <v>647</v>
      </c>
      <c r="E6" s="61">
        <v>-68151524.409999996</v>
      </c>
      <c r="F6" s="61">
        <v>0</v>
      </c>
      <c r="G6" s="61">
        <v>4585076.25</v>
      </c>
      <c r="H6" s="61">
        <v>-72736600.659999996</v>
      </c>
      <c r="I6" s="61">
        <v>-859212.94</v>
      </c>
      <c r="J6" s="61">
        <v>0</v>
      </c>
      <c r="K6" s="61">
        <v>57794.64</v>
      </c>
      <c r="L6" s="61">
        <v>-917007.58</v>
      </c>
      <c r="M6" s="9" t="str">
        <f>VLOOKUP(C6,TB!C:F,3,0)</f>
        <v>Acc. Dep-Building-05</v>
      </c>
      <c r="N6" s="9" t="str">
        <f>VLOOKUP(C6,TB!C:F,4,0)</f>
        <v>Property, plant and equipment</v>
      </c>
      <c r="P6" s="179"/>
      <c r="Q6" s="179"/>
    </row>
    <row r="7" spans="1:17" ht="14.5">
      <c r="A7" s="12" t="str">
        <f t="shared" si="1"/>
        <v>1</v>
      </c>
      <c r="B7" s="127" t="str">
        <f t="shared" si="0"/>
        <v>10101040</v>
      </c>
      <c r="C7" s="60" t="s">
        <v>332</v>
      </c>
      <c r="D7" s="60" t="s">
        <v>22</v>
      </c>
      <c r="E7" s="61">
        <v>651888824.13</v>
      </c>
      <c r="F7" s="61">
        <v>104335164.61</v>
      </c>
      <c r="G7" s="61">
        <v>110725780.3</v>
      </c>
      <c r="H7" s="61">
        <v>645498208.44000006</v>
      </c>
      <c r="I7" s="61">
        <v>9020297.1699999999</v>
      </c>
      <c r="J7" s="61">
        <v>1227249.57</v>
      </c>
      <c r="K7" s="61">
        <v>1408751.58</v>
      </c>
      <c r="L7" s="61">
        <v>8838795.1600000001</v>
      </c>
      <c r="M7" s="9" t="str">
        <f>VLOOKUP(C7,TB!C:F,3,0)</f>
        <v>Plant and machinery</v>
      </c>
      <c r="N7" s="9" t="str">
        <f>VLOOKUP(C7,TB!C:F,4,0)</f>
        <v>Property, plant and equipment</v>
      </c>
      <c r="P7" s="179"/>
      <c r="Q7" s="179"/>
    </row>
    <row r="8" spans="1:17" ht="14.5">
      <c r="A8" s="12" t="str">
        <f t="shared" si="1"/>
        <v>1</v>
      </c>
      <c r="B8" s="127" t="str">
        <f t="shared" si="0"/>
        <v>10101045</v>
      </c>
      <c r="C8" s="60" t="s">
        <v>333</v>
      </c>
      <c r="D8" s="60" t="s">
        <v>69</v>
      </c>
      <c r="E8" s="61">
        <v>-474018747.63999999</v>
      </c>
      <c r="F8" s="61">
        <v>41189017.32</v>
      </c>
      <c r="G8" s="61">
        <v>33407136.969999999</v>
      </c>
      <c r="H8" s="61">
        <v>-466236867.29000002</v>
      </c>
      <c r="I8" s="61">
        <v>-6752829.9800000004</v>
      </c>
      <c r="J8" s="61">
        <v>589380.53</v>
      </c>
      <c r="K8" s="61">
        <v>453949.98</v>
      </c>
      <c r="L8" s="61">
        <v>-6617399.4299999997</v>
      </c>
      <c r="M8" s="9" t="str">
        <f>VLOOKUP(C8,TB!C:F,3,0)</f>
        <v>Acc. Dep. - Plant &amp; Mac</v>
      </c>
      <c r="N8" s="9" t="str">
        <f>VLOOKUP(C8,TB!C:F,4,0)</f>
        <v>Property, plant and equipment</v>
      </c>
      <c r="P8" s="179"/>
      <c r="Q8" s="179"/>
    </row>
    <row r="9" spans="1:17" ht="14.5">
      <c r="A9" s="12" t="str">
        <f t="shared" si="1"/>
        <v>1</v>
      </c>
      <c r="B9" s="127" t="str">
        <f t="shared" si="0"/>
        <v>10101050</v>
      </c>
      <c r="C9" s="60" t="s">
        <v>334</v>
      </c>
      <c r="D9" s="60" t="s">
        <v>23</v>
      </c>
      <c r="E9" s="61">
        <v>163912410.80000001</v>
      </c>
      <c r="F9" s="61">
        <v>4918159.7699999996</v>
      </c>
      <c r="G9" s="61">
        <v>490300</v>
      </c>
      <c r="H9" s="61">
        <v>168340270.56999999</v>
      </c>
      <c r="I9" s="61">
        <v>2093311.53</v>
      </c>
      <c r="J9" s="61">
        <v>56543.57</v>
      </c>
      <c r="K9" s="61">
        <v>6611.49</v>
      </c>
      <c r="L9" s="61">
        <v>2143243.61</v>
      </c>
      <c r="M9" s="9" t="str">
        <f>VLOOKUP(C9,TB!C:F,3,0)</f>
        <v>Furniture and fixtures</v>
      </c>
      <c r="N9" s="9" t="str">
        <f>VLOOKUP(C9,TB!C:F,4,0)</f>
        <v>Property, plant and equipment</v>
      </c>
      <c r="P9" s="179"/>
      <c r="Q9" s="179"/>
    </row>
    <row r="10" spans="1:17" ht="14.5">
      <c r="A10" s="12" t="str">
        <f t="shared" si="1"/>
        <v>1</v>
      </c>
      <c r="B10" s="127" t="str">
        <f t="shared" si="0"/>
        <v>10101055</v>
      </c>
      <c r="C10" s="60" t="s">
        <v>335</v>
      </c>
      <c r="D10" s="60" t="s">
        <v>70</v>
      </c>
      <c r="E10" s="61">
        <v>-105635559.36</v>
      </c>
      <c r="F10" s="61">
        <v>490300</v>
      </c>
      <c r="G10" s="61">
        <v>9167243.4199999999</v>
      </c>
      <c r="H10" s="61">
        <v>-114312502.78</v>
      </c>
      <c r="I10" s="61">
        <v>-1392226.59</v>
      </c>
      <c r="J10" s="61">
        <v>6611.49</v>
      </c>
      <c r="K10" s="61">
        <v>111599.05</v>
      </c>
      <c r="L10" s="61">
        <v>-1497214.15</v>
      </c>
      <c r="M10" s="9" t="str">
        <f>VLOOKUP(C10,TB!C:F,3,0)</f>
        <v>Acc. Dep. - Furnitur</v>
      </c>
      <c r="N10" s="9" t="str">
        <f>VLOOKUP(C10,TB!C:F,4,0)</f>
        <v>Property, plant and equipment</v>
      </c>
      <c r="P10" s="179"/>
      <c r="Q10" s="179"/>
    </row>
    <row r="11" spans="1:17" ht="14.5">
      <c r="A11" s="12" t="str">
        <f t="shared" si="1"/>
        <v>1</v>
      </c>
      <c r="B11" s="127" t="str">
        <f t="shared" si="0"/>
        <v>10101060</v>
      </c>
      <c r="C11" s="60" t="s">
        <v>336</v>
      </c>
      <c r="D11" s="60" t="s">
        <v>24</v>
      </c>
      <c r="E11" s="61">
        <v>64241446.200000003</v>
      </c>
      <c r="F11" s="61">
        <v>1961656.51</v>
      </c>
      <c r="G11" s="61">
        <v>2798674.64</v>
      </c>
      <c r="H11" s="61">
        <v>63404428.07</v>
      </c>
      <c r="I11" s="61">
        <v>811684.69</v>
      </c>
      <c r="J11" s="61">
        <v>23072.35</v>
      </c>
      <c r="K11" s="61">
        <v>36546.04</v>
      </c>
      <c r="L11" s="61">
        <v>798211</v>
      </c>
      <c r="M11" s="9" t="str">
        <f>VLOOKUP(C11,TB!C:F,3,0)</f>
        <v>Office equipment</v>
      </c>
      <c r="N11" s="9" t="str">
        <f>VLOOKUP(C11,TB!C:F,4,0)</f>
        <v>Property, plant and equipment</v>
      </c>
      <c r="P11" s="179"/>
      <c r="Q11" s="179"/>
    </row>
    <row r="12" spans="1:17" ht="14.5">
      <c r="A12" s="12" t="str">
        <f t="shared" si="1"/>
        <v>1</v>
      </c>
      <c r="B12" s="127" t="str">
        <f t="shared" si="0"/>
        <v>10101065</v>
      </c>
      <c r="C12" s="60" t="s">
        <v>337</v>
      </c>
      <c r="D12" s="60" t="s">
        <v>71</v>
      </c>
      <c r="E12" s="61">
        <v>-38661322.539999999</v>
      </c>
      <c r="F12" s="61">
        <v>2490444.21</v>
      </c>
      <c r="G12" s="61">
        <v>4992413.3099999996</v>
      </c>
      <c r="H12" s="61">
        <v>-41163291.640000001</v>
      </c>
      <c r="I12" s="61">
        <v>-499526.94</v>
      </c>
      <c r="J12" s="61">
        <v>32747.78</v>
      </c>
      <c r="K12" s="61">
        <v>61860.75</v>
      </c>
      <c r="L12" s="61">
        <v>-528639.91</v>
      </c>
      <c r="M12" s="9" t="str">
        <f>VLOOKUP(C12,TB!C:F,3,0)</f>
        <v>Acc. Dep. - Office E</v>
      </c>
      <c r="N12" s="9" t="str">
        <f>VLOOKUP(C12,TB!C:F,4,0)</f>
        <v>Property, plant and equipment</v>
      </c>
      <c r="P12" s="179"/>
      <c r="Q12" s="179"/>
    </row>
    <row r="13" spans="1:17" ht="14.5">
      <c r="A13" s="12" t="str">
        <f t="shared" si="1"/>
        <v>1</v>
      </c>
      <c r="B13" s="127" t="str">
        <f t="shared" si="0"/>
        <v>10101070</v>
      </c>
      <c r="C13" s="60" t="s">
        <v>338</v>
      </c>
      <c r="D13" s="60" t="s">
        <v>25</v>
      </c>
      <c r="E13" s="61">
        <v>43850309.759999998</v>
      </c>
      <c r="F13" s="61">
        <v>5457261.4699999997</v>
      </c>
      <c r="G13" s="61">
        <v>2037272.59</v>
      </c>
      <c r="H13" s="61">
        <v>47270298.640000001</v>
      </c>
      <c r="I13" s="61">
        <v>554031.51</v>
      </c>
      <c r="J13" s="61">
        <v>63709.39</v>
      </c>
      <c r="K13" s="61">
        <v>26662.54</v>
      </c>
      <c r="L13" s="61">
        <v>591078.36</v>
      </c>
      <c r="M13" s="9" t="str">
        <f>VLOOKUP(C13,TB!C:F,3,0)</f>
        <v>Computer equipment</v>
      </c>
      <c r="N13" s="9" t="str">
        <f>VLOOKUP(C13,TB!C:F,4,0)</f>
        <v>Property, plant and equipment</v>
      </c>
      <c r="P13" s="179"/>
      <c r="Q13" s="179"/>
    </row>
    <row r="14" spans="1:17" ht="14.5">
      <c r="A14" s="12" t="str">
        <f t="shared" si="1"/>
        <v>1</v>
      </c>
      <c r="B14" s="127" t="str">
        <f t="shared" si="0"/>
        <v>10101075</v>
      </c>
      <c r="C14" s="60" t="s">
        <v>339</v>
      </c>
      <c r="D14" s="60" t="s">
        <v>72</v>
      </c>
      <c r="E14" s="61">
        <v>-41093192.789999999</v>
      </c>
      <c r="F14" s="61">
        <v>1974482.6</v>
      </c>
      <c r="G14" s="61">
        <v>2141701.11</v>
      </c>
      <c r="H14" s="61">
        <v>-41260411.299999997</v>
      </c>
      <c r="I14" s="61">
        <v>-521475.63</v>
      </c>
      <c r="J14" s="61">
        <v>25924.41</v>
      </c>
      <c r="K14" s="61">
        <v>25246.55</v>
      </c>
      <c r="L14" s="61">
        <v>-520797.77</v>
      </c>
      <c r="M14" s="9" t="str">
        <f>VLOOKUP(C14,TB!C:F,3,0)</f>
        <v>Acc. Dep. - Computer</v>
      </c>
      <c r="N14" s="9" t="str">
        <f>VLOOKUP(C14,TB!C:F,4,0)</f>
        <v>Property, plant and equipment</v>
      </c>
      <c r="P14" s="179"/>
      <c r="Q14" s="179"/>
    </row>
    <row r="15" spans="1:17" ht="14.5">
      <c r="A15" s="12" t="str">
        <f t="shared" si="1"/>
        <v>1</v>
      </c>
      <c r="B15" s="127" t="str">
        <f t="shared" si="0"/>
        <v>10101080</v>
      </c>
      <c r="C15" s="60" t="s">
        <v>340</v>
      </c>
      <c r="D15" s="60" t="s">
        <v>26</v>
      </c>
      <c r="E15" s="61">
        <v>17129815</v>
      </c>
      <c r="F15" s="61">
        <v>0.85</v>
      </c>
      <c r="G15" s="61">
        <v>4798366</v>
      </c>
      <c r="H15" s="61">
        <v>12331449.85</v>
      </c>
      <c r="I15" s="61">
        <v>228353.8</v>
      </c>
      <c r="J15" s="61">
        <v>0.01</v>
      </c>
      <c r="K15" s="61">
        <v>64884.62</v>
      </c>
      <c r="L15" s="61">
        <v>163469.19</v>
      </c>
      <c r="M15" s="9" t="str">
        <f>VLOOKUP(C15,TB!C:F,3,0)</f>
        <v>Vehicle</v>
      </c>
      <c r="N15" s="9" t="str">
        <f>VLOOKUP(C15,TB!C:F,4,0)</f>
        <v>Property, plant and equipment</v>
      </c>
      <c r="P15" s="179"/>
      <c r="Q15" s="179"/>
    </row>
    <row r="16" spans="1:17" ht="14.5">
      <c r="A16" s="12" t="str">
        <f t="shared" si="1"/>
        <v>1</v>
      </c>
      <c r="B16" s="127" t="str">
        <f t="shared" si="0"/>
        <v>10101085</v>
      </c>
      <c r="C16" s="60" t="s">
        <v>341</v>
      </c>
      <c r="D16" s="60" t="s">
        <v>73</v>
      </c>
      <c r="E16" s="61">
        <v>-15365998.449999999</v>
      </c>
      <c r="F16" s="61">
        <v>4798366</v>
      </c>
      <c r="G16" s="61">
        <v>371329.86</v>
      </c>
      <c r="H16" s="61">
        <v>-10938962.310000001</v>
      </c>
      <c r="I16" s="61">
        <v>-207590.8</v>
      </c>
      <c r="J16" s="61">
        <v>64884.62</v>
      </c>
      <c r="K16" s="61">
        <v>4371.16</v>
      </c>
      <c r="L16" s="61">
        <v>-147077.34</v>
      </c>
      <c r="M16" s="9" t="str">
        <f>VLOOKUP(C16,TB!C:F,3,0)</f>
        <v>Acc. Dep. - Motor Ve</v>
      </c>
      <c r="N16" s="9" t="str">
        <f>VLOOKUP(C16,TB!C:F,4,0)</f>
        <v>Property, plant and equipment</v>
      </c>
      <c r="P16" s="179"/>
      <c r="Q16" s="179"/>
    </row>
    <row r="17" spans="1:17" ht="14.5">
      <c r="A17" s="12" t="str">
        <f t="shared" si="1"/>
        <v>1</v>
      </c>
      <c r="B17" s="127" t="str">
        <f t="shared" si="0"/>
        <v>10101130</v>
      </c>
      <c r="C17" s="60" t="s">
        <v>698</v>
      </c>
      <c r="D17" s="60" t="s">
        <v>648</v>
      </c>
      <c r="E17" s="61">
        <v>844960608.92999995</v>
      </c>
      <c r="F17" s="61">
        <v>31785770.02</v>
      </c>
      <c r="G17" s="61">
        <v>8937020.7599999998</v>
      </c>
      <c r="H17" s="61">
        <v>867809358.19000006</v>
      </c>
      <c r="I17" s="61">
        <v>11253792.67</v>
      </c>
      <c r="J17" s="61">
        <v>379154.99</v>
      </c>
      <c r="K17" s="61">
        <v>123559.2</v>
      </c>
      <c r="L17" s="61">
        <v>11509388.460000001</v>
      </c>
      <c r="M17" s="9" t="str">
        <f>VLOOKUP(C17,TB!C:F,3,0)</f>
        <v>Utility &amp; Washing</v>
      </c>
      <c r="N17" s="9" t="str">
        <f>VLOOKUP(C17,TB!C:F,4,0)</f>
        <v>Property, plant and equipment</v>
      </c>
      <c r="P17" s="179"/>
      <c r="Q17" s="179"/>
    </row>
    <row r="18" spans="1:17" ht="14.5">
      <c r="A18" s="12" t="str">
        <f t="shared" si="1"/>
        <v>1</v>
      </c>
      <c r="B18" s="127" t="str">
        <f t="shared" si="0"/>
        <v>10101135</v>
      </c>
      <c r="C18" s="60" t="s">
        <v>699</v>
      </c>
      <c r="D18" s="60" t="s">
        <v>654</v>
      </c>
      <c r="E18" s="61">
        <v>-558376828.33000004</v>
      </c>
      <c r="F18" s="61">
        <v>6658185.9199999999</v>
      </c>
      <c r="G18" s="61">
        <v>37748210.409999996</v>
      </c>
      <c r="H18" s="61">
        <v>-589466852.82000005</v>
      </c>
      <c r="I18" s="61">
        <v>-7661691.0300000003</v>
      </c>
      <c r="J18" s="61">
        <v>94298.559999999998</v>
      </c>
      <c r="K18" s="61">
        <v>489810.93</v>
      </c>
      <c r="L18" s="61">
        <v>-8057203.4000000004</v>
      </c>
      <c r="M18" s="9" t="str">
        <f>VLOOKUP(C18,TB!C:F,3,0)</f>
        <v>Acc. Dep. - Ut. &amp; Wh</v>
      </c>
      <c r="N18" s="9" t="str">
        <f>VLOOKUP(C18,TB!C:F,4,0)</f>
        <v>Property, plant and equipment</v>
      </c>
      <c r="P18" s="179"/>
      <c r="Q18" s="179"/>
    </row>
    <row r="19" spans="1:17" ht="14.5">
      <c r="A19" s="12" t="str">
        <f t="shared" si="1"/>
        <v>1</v>
      </c>
      <c r="B19" s="13" t="str">
        <f t="shared" si="0"/>
        <v>10101200</v>
      </c>
      <c r="C19" s="60" t="s">
        <v>986</v>
      </c>
      <c r="D19" s="60" t="s">
        <v>740</v>
      </c>
      <c r="E19" s="61">
        <v>24374941.27</v>
      </c>
      <c r="F19" s="61">
        <v>67155</v>
      </c>
      <c r="G19" s="61">
        <v>0</v>
      </c>
      <c r="H19" s="61">
        <v>24442096.27</v>
      </c>
      <c r="I19" s="61">
        <v>290350.7</v>
      </c>
      <c r="J19" s="61">
        <v>726</v>
      </c>
      <c r="K19" s="61">
        <v>0</v>
      </c>
      <c r="L19" s="61">
        <v>291076.7</v>
      </c>
      <c r="M19" s="9" t="str">
        <f>VLOOKUP(C19,TB!C:F,3,0)</f>
        <v>ROU Assets</v>
      </c>
      <c r="N19" s="9" t="str">
        <f>VLOOKUP(C19,TB!C:F,4,0)</f>
        <v>Right-of-use assets</v>
      </c>
      <c r="P19" s="179"/>
      <c r="Q19" s="179"/>
    </row>
    <row r="20" spans="1:17" ht="14.5">
      <c r="A20" s="12" t="str">
        <f t="shared" si="1"/>
        <v>1</v>
      </c>
      <c r="B20" s="13" t="str">
        <f t="shared" si="0"/>
        <v>10101201</v>
      </c>
      <c r="C20" s="60" t="s">
        <v>987</v>
      </c>
      <c r="D20" s="60" t="s">
        <v>737</v>
      </c>
      <c r="E20" s="61">
        <v>-6157877.7000000002</v>
      </c>
      <c r="F20" s="61">
        <v>0</v>
      </c>
      <c r="G20" s="61">
        <v>3104374.34</v>
      </c>
      <c r="H20" s="61">
        <v>-9262252.0399999991</v>
      </c>
      <c r="I20" s="61">
        <v>-73351.73</v>
      </c>
      <c r="J20" s="61">
        <v>0</v>
      </c>
      <c r="K20" s="61">
        <v>36950.519999999997</v>
      </c>
      <c r="L20" s="61">
        <v>-110302.25</v>
      </c>
      <c r="M20" s="9" t="str">
        <f>VLOOKUP(C20,TB!C:F,3,0)</f>
        <v>Acc. Amor. ROU Asset</v>
      </c>
      <c r="N20" s="9" t="str">
        <f>VLOOKUP(C20,TB!C:F,4,0)</f>
        <v>Right-of-use assets</v>
      </c>
      <c r="P20" s="179"/>
      <c r="Q20" s="179"/>
    </row>
    <row r="21" spans="1:17" ht="14.5">
      <c r="A21" s="12" t="str">
        <f t="shared" si="1"/>
        <v>1</v>
      </c>
      <c r="B21" s="13" t="str">
        <f t="shared" si="0"/>
        <v>10101210</v>
      </c>
      <c r="C21" s="60" t="s">
        <v>1720</v>
      </c>
      <c r="D21" s="60" t="s">
        <v>1721</v>
      </c>
      <c r="E21" s="61">
        <v>0</v>
      </c>
      <c r="F21" s="61">
        <v>6242112</v>
      </c>
      <c r="G21" s="61">
        <v>6242112</v>
      </c>
      <c r="H21" s="61">
        <v>0</v>
      </c>
      <c r="I21" s="61">
        <v>0</v>
      </c>
      <c r="J21" s="61">
        <v>72540.52</v>
      </c>
      <c r="K21" s="61">
        <v>72540.52</v>
      </c>
      <c r="L21" s="61">
        <v>0</v>
      </c>
      <c r="M21" s="9" t="e">
        <f>VLOOKUP(C21,TB!C:F,3,0)</f>
        <v>#N/A</v>
      </c>
      <c r="N21" s="9" t="e">
        <f>VLOOKUP(C21,TB!C:F,4,0)</f>
        <v>#N/A</v>
      </c>
      <c r="P21" s="179"/>
      <c r="Q21" s="179"/>
    </row>
    <row r="22" spans="1:17" ht="14.5">
      <c r="A22" s="12" t="str">
        <f t="shared" si="1"/>
        <v>1</v>
      </c>
      <c r="B22" s="13" t="str">
        <f t="shared" si="0"/>
        <v>10102010</v>
      </c>
      <c r="C22" s="60" t="s">
        <v>342</v>
      </c>
      <c r="D22" s="60" t="s">
        <v>31</v>
      </c>
      <c r="E22" s="61">
        <v>17141706.789999999</v>
      </c>
      <c r="F22" s="61">
        <v>0</v>
      </c>
      <c r="G22" s="61">
        <v>0</v>
      </c>
      <c r="H22" s="61">
        <v>17141706.789999999</v>
      </c>
      <c r="I22" s="61">
        <v>225347.58</v>
      </c>
      <c r="J22" s="61">
        <v>0</v>
      </c>
      <c r="K22" s="61">
        <v>0</v>
      </c>
      <c r="L22" s="61">
        <v>225347.58</v>
      </c>
      <c r="M22" s="9" t="str">
        <f>VLOOKUP(C22,TB!C:F,3,0)</f>
        <v>Software</v>
      </c>
      <c r="N22" s="9" t="str">
        <f>VLOOKUP(C22,TB!C:F,4,0)</f>
        <v>Intangible assets</v>
      </c>
      <c r="P22" s="179"/>
      <c r="Q22" s="179"/>
    </row>
    <row r="23" spans="1:17" ht="14.5">
      <c r="A23" s="12" t="str">
        <f t="shared" si="1"/>
        <v>1</v>
      </c>
      <c r="B23" s="13" t="str">
        <f t="shared" si="0"/>
        <v>10102015</v>
      </c>
      <c r="C23" s="60" t="s">
        <v>343</v>
      </c>
      <c r="D23" s="60" t="s">
        <v>74</v>
      </c>
      <c r="E23" s="61">
        <v>-16672456.789999999</v>
      </c>
      <c r="F23" s="61">
        <v>0</v>
      </c>
      <c r="G23" s="61">
        <v>187700</v>
      </c>
      <c r="H23" s="61">
        <v>-16860156.789999999</v>
      </c>
      <c r="I23" s="61">
        <v>-219757.94</v>
      </c>
      <c r="J23" s="61">
        <v>0</v>
      </c>
      <c r="K23" s="61">
        <v>2235.85</v>
      </c>
      <c r="L23" s="61">
        <v>-221993.79</v>
      </c>
      <c r="M23" s="9" t="str">
        <f>VLOOKUP(C23,TB!C:F,3,0)</f>
        <v>Amort. - Software</v>
      </c>
      <c r="N23" s="9" t="str">
        <f>VLOOKUP(C23,TB!C:F,4,0)</f>
        <v>Intangible assets</v>
      </c>
      <c r="P23" s="179"/>
      <c r="Q23" s="179"/>
    </row>
    <row r="24" spans="1:17" ht="14.5">
      <c r="A24" s="12" t="str">
        <f t="shared" si="1"/>
        <v>1</v>
      </c>
      <c r="B24" s="13" t="str">
        <f t="shared" si="0"/>
        <v>10103001</v>
      </c>
      <c r="C24" s="60" t="s">
        <v>344</v>
      </c>
      <c r="D24" s="60" t="s">
        <v>216</v>
      </c>
      <c r="E24" s="61">
        <v>9651751.6400000006</v>
      </c>
      <c r="F24" s="61">
        <v>122156921.45</v>
      </c>
      <c r="G24" s="61">
        <v>13505513</v>
      </c>
      <c r="H24" s="61">
        <v>118303160.09</v>
      </c>
      <c r="I24" s="61">
        <v>113616.84</v>
      </c>
      <c r="J24" s="61">
        <v>1431480.51</v>
      </c>
      <c r="K24" s="61">
        <v>159913.39000000001</v>
      </c>
      <c r="L24" s="61">
        <v>1385183.96</v>
      </c>
      <c r="M24" s="9" t="str">
        <f>VLOOKUP(C24,TB!C:F,3,0)</f>
        <v>Factory building</v>
      </c>
      <c r="N24" s="9" t="str">
        <f>VLOOKUP(C24,TB!C:F,4,0)</f>
        <v>Capital work-in-progress</v>
      </c>
      <c r="P24" s="179"/>
      <c r="Q24" s="179"/>
    </row>
    <row r="25" spans="1:17" ht="14.5">
      <c r="A25" s="12" t="str">
        <f t="shared" si="1"/>
        <v>1</v>
      </c>
      <c r="B25" s="13" t="str">
        <f t="shared" si="0"/>
        <v>10103003</v>
      </c>
      <c r="C25" s="60" t="s">
        <v>345</v>
      </c>
      <c r="D25" s="60" t="s">
        <v>217</v>
      </c>
      <c r="E25" s="61">
        <v>14464478.449999999</v>
      </c>
      <c r="F25" s="61">
        <v>103976519.34</v>
      </c>
      <c r="G25" s="61">
        <v>76411502.099999994</v>
      </c>
      <c r="H25" s="61">
        <v>42029495.689999998</v>
      </c>
      <c r="I25" s="61">
        <v>171819.92</v>
      </c>
      <c r="J25" s="61">
        <v>1218713.42</v>
      </c>
      <c r="K25" s="61">
        <v>902217.7</v>
      </c>
      <c r="L25" s="61">
        <v>488315.64</v>
      </c>
      <c r="M25" s="9" t="str">
        <f>VLOOKUP(C25,TB!C:F,3,0)</f>
        <v>Plant and machinery</v>
      </c>
      <c r="N25" s="9" t="str">
        <f>VLOOKUP(C25,TB!C:F,4,0)</f>
        <v>Capital work-in-progress</v>
      </c>
      <c r="P25" s="179"/>
      <c r="Q25" s="179"/>
    </row>
    <row r="26" spans="1:17" ht="14.5">
      <c r="A26" s="12" t="str">
        <f t="shared" si="1"/>
        <v>1</v>
      </c>
      <c r="B26" s="13" t="str">
        <f t="shared" si="0"/>
        <v>10103004</v>
      </c>
      <c r="C26" s="60" t="s">
        <v>346</v>
      </c>
      <c r="D26" s="60" t="s">
        <v>291</v>
      </c>
      <c r="E26" s="61">
        <v>659660</v>
      </c>
      <c r="F26" s="61">
        <v>1907870.31</v>
      </c>
      <c r="G26" s="61">
        <v>1562105.56</v>
      </c>
      <c r="H26" s="61">
        <v>1005424.75</v>
      </c>
      <c r="I26" s="61">
        <v>7765.27</v>
      </c>
      <c r="J26" s="61">
        <v>21823.67</v>
      </c>
      <c r="K26" s="61">
        <v>18266.740000000002</v>
      </c>
      <c r="L26" s="61">
        <v>11322.2</v>
      </c>
      <c r="M26" s="9" t="str">
        <f>VLOOKUP(C26,TB!C:F,3,0)</f>
        <v>Furniture and fixtures</v>
      </c>
      <c r="N26" s="9" t="str">
        <f>VLOOKUP(C26,TB!C:F,4,0)</f>
        <v>Capital work-in-progress</v>
      </c>
      <c r="P26" s="179"/>
      <c r="Q26" s="179"/>
    </row>
    <row r="27" spans="1:17" ht="14.5">
      <c r="A27" s="12" t="str">
        <f t="shared" si="1"/>
        <v>1</v>
      </c>
      <c r="B27" s="13" t="str">
        <f t="shared" si="0"/>
        <v>10103005</v>
      </c>
      <c r="C27" s="60" t="s">
        <v>347</v>
      </c>
      <c r="D27" s="60" t="s">
        <v>218</v>
      </c>
      <c r="E27" s="61">
        <v>145740</v>
      </c>
      <c r="F27" s="61">
        <v>2977704</v>
      </c>
      <c r="G27" s="61">
        <v>3003944</v>
      </c>
      <c r="H27" s="61">
        <v>119500</v>
      </c>
      <c r="I27" s="61">
        <v>1715.6</v>
      </c>
      <c r="J27" s="61">
        <v>33714.29</v>
      </c>
      <c r="K27" s="61">
        <v>34089.449999999997</v>
      </c>
      <c r="L27" s="61">
        <v>1340.44</v>
      </c>
      <c r="M27" s="9" t="str">
        <f>VLOOKUP(C27,TB!C:F,3,0)</f>
        <v xml:space="preserve"> Office equipment</v>
      </c>
      <c r="N27" s="9" t="str">
        <f>VLOOKUP(C27,TB!C:F,4,0)</f>
        <v>Capital work-in-progress</v>
      </c>
      <c r="P27" s="179"/>
      <c r="Q27" s="179"/>
    </row>
    <row r="28" spans="1:17" ht="14.5">
      <c r="A28" s="12" t="str">
        <f t="shared" si="1"/>
        <v>1</v>
      </c>
      <c r="B28" s="13" t="str">
        <f t="shared" si="0"/>
        <v>10103006</v>
      </c>
      <c r="C28" s="60" t="s">
        <v>348</v>
      </c>
      <c r="D28" s="60" t="s">
        <v>219</v>
      </c>
      <c r="E28" s="61">
        <v>0</v>
      </c>
      <c r="F28" s="61">
        <v>16159926.9</v>
      </c>
      <c r="G28" s="61">
        <v>4158801</v>
      </c>
      <c r="H28" s="61">
        <v>12001125.9</v>
      </c>
      <c r="I28" s="61">
        <v>0</v>
      </c>
      <c r="J28" s="61">
        <v>187088.39</v>
      </c>
      <c r="K28" s="61">
        <v>48488.58</v>
      </c>
      <c r="L28" s="61">
        <v>138599.81</v>
      </c>
      <c r="M28" s="9" t="str">
        <f>VLOOKUP(C28,TB!C:F,3,0)</f>
        <v>Computer equipment</v>
      </c>
      <c r="N28" s="9" t="str">
        <f>VLOOKUP(C28,TB!C:F,4,0)</f>
        <v>Capital work-in-progress</v>
      </c>
      <c r="P28" s="179"/>
      <c r="Q28" s="179"/>
    </row>
    <row r="29" spans="1:17" ht="14.5">
      <c r="A29" s="12" t="str">
        <f t="shared" si="1"/>
        <v>1</v>
      </c>
      <c r="B29" s="13" t="str">
        <f t="shared" si="0"/>
        <v>10103007</v>
      </c>
      <c r="C29" s="60" t="s">
        <v>1290</v>
      </c>
      <c r="D29" s="60" t="s">
        <v>1291</v>
      </c>
      <c r="E29" s="61">
        <v>0</v>
      </c>
      <c r="F29" s="61">
        <v>0</v>
      </c>
      <c r="G29" s="61">
        <v>0</v>
      </c>
      <c r="H29" s="61">
        <v>0</v>
      </c>
      <c r="I29" s="61">
        <v>0</v>
      </c>
      <c r="J29" s="61">
        <v>0</v>
      </c>
      <c r="K29" s="61">
        <v>0</v>
      </c>
      <c r="L29" s="61">
        <v>0</v>
      </c>
      <c r="M29" s="9" t="str">
        <f>VLOOKUP(C29,TB!C:F,3,0)</f>
        <v>CWIP-Motor Vehicles</v>
      </c>
      <c r="N29" s="9" t="str">
        <f>VLOOKUP(C29,TB!C:F,4,0)</f>
        <v>Capital work-in-progress</v>
      </c>
      <c r="P29" s="179"/>
      <c r="Q29" s="179"/>
    </row>
    <row r="30" spans="1:17" ht="14.5">
      <c r="A30" s="12" t="str">
        <f t="shared" si="1"/>
        <v>1</v>
      </c>
      <c r="B30" s="13" t="str">
        <f t="shared" si="0"/>
        <v>10103009</v>
      </c>
      <c r="C30" s="60" t="s">
        <v>615</v>
      </c>
      <c r="D30" s="60" t="s">
        <v>349</v>
      </c>
      <c r="E30" s="61">
        <v>0</v>
      </c>
      <c r="F30" s="61">
        <v>0</v>
      </c>
      <c r="G30" s="61">
        <v>0</v>
      </c>
      <c r="H30" s="61">
        <v>0</v>
      </c>
      <c r="I30" s="61">
        <v>0</v>
      </c>
      <c r="J30" s="61">
        <v>0</v>
      </c>
      <c r="K30" s="61">
        <v>0</v>
      </c>
      <c r="L30" s="61">
        <v>0</v>
      </c>
      <c r="M30" s="9" t="str">
        <f>VLOOKUP(C30,TB!C:F,3,0)</f>
        <v>WIP-Software</v>
      </c>
      <c r="N30" s="9" t="str">
        <f>VLOOKUP(C30,TB!C:F,4,0)</f>
        <v>Capital work-in-progress</v>
      </c>
      <c r="P30" s="179"/>
      <c r="Q30" s="179"/>
    </row>
    <row r="31" spans="1:17" ht="14.5">
      <c r="A31" s="12" t="str">
        <f t="shared" si="1"/>
        <v>1</v>
      </c>
      <c r="B31" s="13" t="str">
        <f t="shared" si="0"/>
        <v>10103013</v>
      </c>
      <c r="C31" s="60" t="s">
        <v>988</v>
      </c>
      <c r="D31" s="60" t="s">
        <v>730</v>
      </c>
      <c r="E31" s="61">
        <v>5514905.4500000002</v>
      </c>
      <c r="F31" s="61">
        <v>34449960.490000002</v>
      </c>
      <c r="G31" s="61">
        <v>12634036.48</v>
      </c>
      <c r="H31" s="61">
        <v>27330829.460000001</v>
      </c>
      <c r="I31" s="61">
        <v>65089.74</v>
      </c>
      <c r="J31" s="61">
        <v>392712.26</v>
      </c>
      <c r="K31" s="61">
        <v>148037.24</v>
      </c>
      <c r="L31" s="61">
        <v>309764.76</v>
      </c>
      <c r="M31" s="9" t="str">
        <f>VLOOKUP(C31,TB!C:F,3,0)</f>
        <v>Utility &amp; Washing</v>
      </c>
      <c r="N31" s="9" t="str">
        <f>VLOOKUP(C31,TB!C:F,4,0)</f>
        <v>Capital work-in-progress</v>
      </c>
      <c r="P31" s="179"/>
      <c r="Q31" s="179"/>
    </row>
    <row r="32" spans="1:17" ht="14.5">
      <c r="A32" s="12" t="str">
        <f t="shared" si="1"/>
        <v>1</v>
      </c>
      <c r="B32" s="13" t="str">
        <f t="shared" si="0"/>
        <v>10201001</v>
      </c>
      <c r="C32" s="60" t="s">
        <v>989</v>
      </c>
      <c r="D32" s="60" t="s">
        <v>990</v>
      </c>
      <c r="E32" s="61">
        <v>0</v>
      </c>
      <c r="F32" s="61">
        <v>0</v>
      </c>
      <c r="G32" s="61">
        <v>0</v>
      </c>
      <c r="H32" s="61">
        <v>0</v>
      </c>
      <c r="I32" s="61">
        <v>0</v>
      </c>
      <c r="J32" s="61">
        <v>0</v>
      </c>
      <c r="K32" s="61">
        <v>0</v>
      </c>
      <c r="L32" s="61">
        <v>0</v>
      </c>
      <c r="M32" s="9">
        <f>VLOOKUP(C32,TB!C:F,3,0)</f>
        <v>0</v>
      </c>
      <c r="N32" s="9">
        <f>VLOOKUP(C32,TB!C:F,4,0)</f>
        <v>0</v>
      </c>
      <c r="P32" s="179"/>
      <c r="Q32" s="179"/>
    </row>
    <row r="33" spans="1:17" ht="14.5">
      <c r="A33" s="12" t="str">
        <f t="shared" si="1"/>
        <v>1</v>
      </c>
      <c r="B33" s="13" t="str">
        <f t="shared" si="0"/>
        <v>10201004</v>
      </c>
      <c r="C33" s="60" t="s">
        <v>991</v>
      </c>
      <c r="D33" s="60" t="s">
        <v>992</v>
      </c>
      <c r="E33" s="61">
        <v>0</v>
      </c>
      <c r="F33" s="61">
        <v>0</v>
      </c>
      <c r="G33" s="61">
        <v>0</v>
      </c>
      <c r="H33" s="61">
        <v>0</v>
      </c>
      <c r="I33" s="61">
        <v>0</v>
      </c>
      <c r="J33" s="61">
        <v>0</v>
      </c>
      <c r="K33" s="61">
        <v>0</v>
      </c>
      <c r="L33" s="61">
        <v>0</v>
      </c>
      <c r="M33" s="9" t="str">
        <f>VLOOKUP(C33,TB!C:F,3,0)</f>
        <v xml:space="preserve">Term deposits </v>
      </c>
      <c r="N33" s="9" t="str">
        <f>VLOOKUP(C33,TB!C:F,4,0)</f>
        <v>Cash and cash equivalents</v>
      </c>
      <c r="P33" s="179"/>
      <c r="Q33" s="179"/>
    </row>
    <row r="34" spans="1:17" ht="14.5">
      <c r="A34" s="12" t="str">
        <f t="shared" si="1"/>
        <v>1</v>
      </c>
      <c r="B34" s="13" t="str">
        <f t="shared" si="0"/>
        <v>10201007</v>
      </c>
      <c r="C34" s="60" t="s">
        <v>993</v>
      </c>
      <c r="D34" s="60" t="s">
        <v>994</v>
      </c>
      <c r="E34" s="61">
        <v>0</v>
      </c>
      <c r="F34" s="61">
        <v>69368956</v>
      </c>
      <c r="G34" s="61">
        <v>69368956</v>
      </c>
      <c r="H34" s="61">
        <v>0</v>
      </c>
      <c r="I34" s="61">
        <v>0</v>
      </c>
      <c r="J34" s="61">
        <v>841317.64</v>
      </c>
      <c r="K34" s="61">
        <v>841317.64</v>
      </c>
      <c r="L34" s="61">
        <v>0</v>
      </c>
      <c r="M34" s="9" t="str">
        <f>VLOOKUP(C34,TB!C:F,3,0)</f>
        <v>Short term loan to PGCL</v>
      </c>
      <c r="N34" s="9" t="str">
        <f>VLOOKUP(C34,TB!C:F,4,0)</f>
        <v>Short term loan (Rec)</v>
      </c>
      <c r="P34" s="179"/>
      <c r="Q34" s="179"/>
    </row>
    <row r="35" spans="1:17" ht="14.5">
      <c r="A35" s="12" t="str">
        <f t="shared" si="1"/>
        <v>1</v>
      </c>
      <c r="B35" s="13" t="str">
        <f t="shared" si="0"/>
        <v>10301001</v>
      </c>
      <c r="C35" s="60" t="s">
        <v>350</v>
      </c>
      <c r="D35" s="60" t="s">
        <v>75</v>
      </c>
      <c r="E35" s="61">
        <v>205369823.81</v>
      </c>
      <c r="F35" s="61">
        <v>8251338595.8800001</v>
      </c>
      <c r="G35" s="61">
        <v>8127879225.8100004</v>
      </c>
      <c r="H35" s="61">
        <v>328829193.88</v>
      </c>
      <c r="I35" s="61">
        <v>2446383.5</v>
      </c>
      <c r="J35" s="61">
        <v>96719303.769999996</v>
      </c>
      <c r="K35" s="61">
        <v>95384470.599999994</v>
      </c>
      <c r="L35" s="61">
        <v>3781216.67</v>
      </c>
      <c r="M35" s="9" t="str">
        <f>VLOOKUP(C35,TB!C:F,3,0)</f>
        <v>Trade -Int.Com.Rcble</v>
      </c>
      <c r="N35" s="9" t="str">
        <f>VLOOKUP(C35,TB!C:F,4,0)</f>
        <v>Intercompany receivables</v>
      </c>
      <c r="P35" s="179"/>
      <c r="Q35" s="179"/>
    </row>
    <row r="36" spans="1:17" ht="14.5">
      <c r="A36" s="12" t="str">
        <f t="shared" si="1"/>
        <v>1</v>
      </c>
      <c r="B36" s="13" t="str">
        <f t="shared" si="0"/>
        <v>10301002</v>
      </c>
      <c r="C36" s="60" t="s">
        <v>351</v>
      </c>
      <c r="D36" s="60" t="s">
        <v>76</v>
      </c>
      <c r="E36" s="61">
        <v>0</v>
      </c>
      <c r="F36" s="61">
        <v>20696486</v>
      </c>
      <c r="G36" s="61">
        <v>20696486</v>
      </c>
      <c r="H36" s="61">
        <v>0</v>
      </c>
      <c r="I36" s="61">
        <v>0</v>
      </c>
      <c r="J36" s="61">
        <v>241995.11</v>
      </c>
      <c r="K36" s="61">
        <v>241995.11</v>
      </c>
      <c r="L36" s="61">
        <v>0</v>
      </c>
      <c r="M36" s="9" t="str">
        <f>VLOOKUP(C36,TB!C:F,3,0)</f>
        <v>N.Trade-Int.Com.Rcbl</v>
      </c>
      <c r="N36" s="9" t="str">
        <f>VLOOKUP(C36,TB!C:F,4,0)</f>
        <v>Intercompany receivables</v>
      </c>
      <c r="P36" s="179"/>
      <c r="Q36" s="179"/>
    </row>
    <row r="37" spans="1:17" ht="14.5">
      <c r="A37" s="12" t="str">
        <f t="shared" si="1"/>
        <v>1</v>
      </c>
      <c r="B37" s="13" t="str">
        <f t="shared" si="0"/>
        <v>10301003</v>
      </c>
      <c r="C37" s="60" t="s">
        <v>352</v>
      </c>
      <c r="D37" s="60" t="s">
        <v>194</v>
      </c>
      <c r="E37" s="61">
        <v>2897778.78</v>
      </c>
      <c r="F37" s="61">
        <v>50697256.640000001</v>
      </c>
      <c r="G37" s="61">
        <v>35511843.350000001</v>
      </c>
      <c r="H37" s="61">
        <v>18083192.07</v>
      </c>
      <c r="I37" s="61">
        <v>34519.68</v>
      </c>
      <c r="J37" s="61">
        <v>592792.77</v>
      </c>
      <c r="K37" s="61">
        <v>417380.98</v>
      </c>
      <c r="L37" s="61">
        <v>209931.47</v>
      </c>
      <c r="M37" s="9" t="str">
        <f>VLOOKUP(C37,TB!C:F,3,0)</f>
        <v>A.Receivable -Export</v>
      </c>
      <c r="N37" s="9" t="str">
        <f>VLOOKUP(C37,TB!C:F,4,0)</f>
        <v>Non-intercompany receivables</v>
      </c>
      <c r="P37" s="179"/>
      <c r="Q37" s="179"/>
    </row>
    <row r="38" spans="1:17" ht="14.5">
      <c r="A38" s="12" t="str">
        <f t="shared" si="1"/>
        <v>1</v>
      </c>
      <c r="B38" s="13" t="str">
        <f t="shared" si="0"/>
        <v>10301004</v>
      </c>
      <c r="C38" s="60" t="s">
        <v>616</v>
      </c>
      <c r="D38" s="60" t="s">
        <v>604</v>
      </c>
      <c r="E38" s="61">
        <v>480297.26</v>
      </c>
      <c r="F38" s="61">
        <v>14062719.460000001</v>
      </c>
      <c r="G38" s="61">
        <v>6222314.3600000003</v>
      </c>
      <c r="H38" s="61">
        <v>8320702.3600000003</v>
      </c>
      <c r="I38" s="61">
        <v>5721.23</v>
      </c>
      <c r="J38" s="61">
        <v>164440.26</v>
      </c>
      <c r="K38" s="61">
        <v>74080.61</v>
      </c>
      <c r="L38" s="61">
        <v>96080.88</v>
      </c>
      <c r="M38" s="9" t="str">
        <f>VLOOKUP(C38,TB!C:F,3,0)</f>
        <v>A.Receivable -Dom</v>
      </c>
      <c r="N38" s="9" t="str">
        <f>VLOOKUP(C38,TB!C:F,4,0)</f>
        <v>Non-intercompany receivables</v>
      </c>
      <c r="P38" s="179"/>
      <c r="Q38" s="179"/>
    </row>
    <row r="39" spans="1:17" ht="14.5">
      <c r="A39" s="12" t="str">
        <f t="shared" si="1"/>
        <v>1</v>
      </c>
      <c r="B39" s="13" t="str">
        <f t="shared" si="0"/>
        <v>10301005</v>
      </c>
      <c r="C39" s="60" t="s">
        <v>995</v>
      </c>
      <c r="D39" s="60" t="s">
        <v>1722</v>
      </c>
      <c r="E39" s="61">
        <v>43815100.049999997</v>
      </c>
      <c r="F39" s="61">
        <v>290196814.91000003</v>
      </c>
      <c r="G39" s="61">
        <v>165880646.36000001</v>
      </c>
      <c r="H39" s="61">
        <v>168131268.59999999</v>
      </c>
      <c r="I39" s="61">
        <v>521919</v>
      </c>
      <c r="J39" s="61">
        <v>3354723.67</v>
      </c>
      <c r="K39" s="61">
        <v>1921547.93</v>
      </c>
      <c r="L39" s="61">
        <v>1955094.74</v>
      </c>
      <c r="M39" s="9" t="str">
        <f>VLOOKUP(C39,TB!C:F,3,0)</f>
        <v>Export incentive from Government</v>
      </c>
      <c r="N39" s="9" t="str">
        <f>VLOOKUP(C39,TB!C:F,4,0)</f>
        <v>Other receivables</v>
      </c>
      <c r="P39" s="179"/>
      <c r="Q39" s="179"/>
    </row>
    <row r="40" spans="1:17" ht="14.5">
      <c r="A40" s="12" t="str">
        <f t="shared" si="1"/>
        <v>1</v>
      </c>
      <c r="B40" s="13" t="str">
        <f t="shared" si="0"/>
        <v>10301008</v>
      </c>
      <c r="C40" s="60" t="s">
        <v>353</v>
      </c>
      <c r="D40" s="60" t="s">
        <v>1723</v>
      </c>
      <c r="E40" s="61">
        <v>1519715</v>
      </c>
      <c r="F40" s="61">
        <v>921039</v>
      </c>
      <c r="G40" s="61">
        <v>1519715</v>
      </c>
      <c r="H40" s="61">
        <v>921039</v>
      </c>
      <c r="I40" s="61">
        <v>17890</v>
      </c>
      <c r="J40" s="61">
        <v>9850.68</v>
      </c>
      <c r="K40" s="61">
        <v>17890</v>
      </c>
      <c r="L40" s="61">
        <v>9850.68</v>
      </c>
      <c r="M40" s="9" t="str">
        <f>VLOOKUP(C40,TB!C:F,3,0)</f>
        <v>Receivable from providend fund</v>
      </c>
      <c r="N40" s="9" t="str">
        <f>VLOOKUP(C40,TB!C:F,4,0)</f>
        <v>Other receivables</v>
      </c>
      <c r="P40" s="179"/>
      <c r="Q40" s="179"/>
    </row>
    <row r="41" spans="1:17" ht="14.5">
      <c r="A41" s="12" t="str">
        <f t="shared" si="1"/>
        <v>1</v>
      </c>
      <c r="B41" s="13" t="str">
        <f t="shared" si="0"/>
        <v>10330001</v>
      </c>
      <c r="C41" s="60" t="s">
        <v>354</v>
      </c>
      <c r="D41" s="60" t="s">
        <v>47</v>
      </c>
      <c r="E41" s="61">
        <v>-0.01</v>
      </c>
      <c r="F41" s="61">
        <v>0</v>
      </c>
      <c r="G41" s="61">
        <v>0</v>
      </c>
      <c r="H41" s="61">
        <v>-0.01</v>
      </c>
      <c r="I41" s="61">
        <v>0</v>
      </c>
      <c r="J41" s="61">
        <v>0</v>
      </c>
      <c r="K41" s="61">
        <v>0</v>
      </c>
      <c r="L41" s="61">
        <v>0</v>
      </c>
      <c r="M41" s="9" t="str">
        <f>VLOOKUP(C41,TB!C:F,3,0)</f>
        <v>Cash in hand</v>
      </c>
      <c r="N41" s="9" t="str">
        <f>VLOOKUP(C41,TB!C:F,4,0)</f>
        <v>Cash and cash equivalents</v>
      </c>
      <c r="P41" s="179"/>
      <c r="Q41" s="179"/>
    </row>
    <row r="42" spans="1:17" ht="14.5">
      <c r="A42" s="12" t="str">
        <f t="shared" si="1"/>
        <v>1</v>
      </c>
      <c r="B42" s="13" t="str">
        <f t="shared" si="0"/>
        <v>10330002</v>
      </c>
      <c r="C42" s="60" t="s">
        <v>355</v>
      </c>
      <c r="D42" s="60" t="s">
        <v>5</v>
      </c>
      <c r="E42" s="61">
        <v>152067</v>
      </c>
      <c r="F42" s="61">
        <v>629522</v>
      </c>
      <c r="G42" s="61">
        <v>661648</v>
      </c>
      <c r="H42" s="61">
        <v>119941</v>
      </c>
      <c r="I42" s="61">
        <v>1790.56</v>
      </c>
      <c r="J42" s="61">
        <v>7446.56</v>
      </c>
      <c r="K42" s="61">
        <v>7953.91</v>
      </c>
      <c r="L42" s="61">
        <v>1283.21</v>
      </c>
      <c r="M42" s="9" t="str">
        <f>VLOOKUP(C42,TB!C:F,3,0)</f>
        <v>Cash in hand</v>
      </c>
      <c r="N42" s="9" t="str">
        <f>VLOOKUP(C42,TB!C:F,4,0)</f>
        <v>Cash and cash equivalents</v>
      </c>
      <c r="P42" s="179"/>
      <c r="Q42" s="179"/>
    </row>
    <row r="43" spans="1:17" ht="14.5">
      <c r="A43" s="12" t="str">
        <f t="shared" si="1"/>
        <v>1</v>
      </c>
      <c r="B43" s="13" t="str">
        <f t="shared" si="0"/>
        <v>10340010</v>
      </c>
      <c r="C43" s="60" t="s">
        <v>997</v>
      </c>
      <c r="D43" s="60" t="s">
        <v>998</v>
      </c>
      <c r="E43" s="61">
        <v>183.63</v>
      </c>
      <c r="F43" s="61">
        <v>0</v>
      </c>
      <c r="G43" s="61">
        <v>0</v>
      </c>
      <c r="H43" s="61">
        <v>183.63</v>
      </c>
      <c r="I43" s="61">
        <v>1.78</v>
      </c>
      <c r="J43" s="61">
        <v>0</v>
      </c>
      <c r="K43" s="61">
        <v>0</v>
      </c>
      <c r="L43" s="61">
        <v>1.78</v>
      </c>
      <c r="M43" s="9" t="str">
        <f>VLOOKUP(C43,TB!C:F,3,0)</f>
        <v>Current account in BDT</v>
      </c>
      <c r="N43" s="9" t="str">
        <f>VLOOKUP(C43,TB!C:F,4,0)</f>
        <v>Cash and cash equivalents</v>
      </c>
      <c r="P43" s="179"/>
      <c r="Q43" s="179"/>
    </row>
    <row r="44" spans="1:17" ht="14.5">
      <c r="A44" s="12" t="str">
        <f t="shared" si="1"/>
        <v>1</v>
      </c>
      <c r="B44" s="13" t="str">
        <f t="shared" si="0"/>
        <v>10340020</v>
      </c>
      <c r="C44" s="60" t="s">
        <v>999</v>
      </c>
      <c r="D44" s="60" t="s">
        <v>1000</v>
      </c>
      <c r="E44" s="61">
        <v>71449.88</v>
      </c>
      <c r="F44" s="61">
        <v>0</v>
      </c>
      <c r="G44" s="61">
        <v>690</v>
      </c>
      <c r="H44" s="61">
        <v>70759.88</v>
      </c>
      <c r="I44" s="61">
        <v>840.74</v>
      </c>
      <c r="J44" s="61">
        <v>65</v>
      </c>
      <c r="K44" s="61">
        <v>149.07</v>
      </c>
      <c r="L44" s="61">
        <v>756.67</v>
      </c>
      <c r="M44" s="9" t="str">
        <f>VLOOKUP(C44,TB!C:F,3,0)</f>
        <v>Current account in BDT</v>
      </c>
      <c r="N44" s="9" t="str">
        <f>VLOOKUP(C44,TB!C:F,4,0)</f>
        <v>Cash and cash equivalents</v>
      </c>
      <c r="P44" s="179"/>
      <c r="Q44" s="179"/>
    </row>
    <row r="45" spans="1:17" ht="14.5">
      <c r="A45" s="12" t="str">
        <f t="shared" si="1"/>
        <v>1</v>
      </c>
      <c r="B45" s="13" t="str">
        <f t="shared" si="0"/>
        <v>10340022</v>
      </c>
      <c r="C45" s="60" t="s">
        <v>1001</v>
      </c>
      <c r="D45" s="60" t="s">
        <v>1002</v>
      </c>
      <c r="E45" s="61">
        <v>0</v>
      </c>
      <c r="F45" s="61">
        <v>0</v>
      </c>
      <c r="G45" s="61">
        <v>0</v>
      </c>
      <c r="H45" s="61">
        <v>0</v>
      </c>
      <c r="I45" s="61">
        <v>0</v>
      </c>
      <c r="J45" s="61">
        <v>0</v>
      </c>
      <c r="K45" s="61">
        <v>0</v>
      </c>
      <c r="L45" s="61">
        <v>0</v>
      </c>
      <c r="M45" s="9" t="str">
        <f>VLOOKUP(C45,TB!C:F,3,0)</f>
        <v>Current account in BDT</v>
      </c>
      <c r="N45" s="9" t="str">
        <f>VLOOKUP(C45,TB!C:F,4,0)</f>
        <v>Cash and cash equivalents</v>
      </c>
      <c r="P45" s="179"/>
      <c r="Q45" s="179"/>
    </row>
    <row r="46" spans="1:17" ht="14.5">
      <c r="A46" s="12" t="str">
        <f t="shared" si="1"/>
        <v>1</v>
      </c>
      <c r="B46" s="13" t="str">
        <f t="shared" si="0"/>
        <v>10340030</v>
      </c>
      <c r="C46" s="60" t="s">
        <v>1003</v>
      </c>
      <c r="D46" s="60" t="s">
        <v>1004</v>
      </c>
      <c r="E46" s="61">
        <v>39753585.280000001</v>
      </c>
      <c r="F46" s="61">
        <v>2814423207</v>
      </c>
      <c r="G46" s="61">
        <v>2851510747.3299999</v>
      </c>
      <c r="H46" s="61">
        <v>2666044.9500000002</v>
      </c>
      <c r="I46" s="61">
        <v>467964.58</v>
      </c>
      <c r="J46" s="61">
        <v>33118804.649999999</v>
      </c>
      <c r="K46" s="61">
        <v>33558255.770000003</v>
      </c>
      <c r="L46" s="61">
        <v>28513.46</v>
      </c>
      <c r="M46" s="9" t="str">
        <f>VLOOKUP(C46,TB!C:F,3,0)</f>
        <v>Current account in BDT</v>
      </c>
      <c r="N46" s="9" t="str">
        <f>VLOOKUP(C46,TB!C:F,4,0)</f>
        <v>Cash and cash equivalents</v>
      </c>
      <c r="P46" s="179"/>
      <c r="Q46" s="179"/>
    </row>
    <row r="47" spans="1:17" ht="14.5">
      <c r="A47" s="12" t="str">
        <f t="shared" si="1"/>
        <v>1</v>
      </c>
      <c r="B47" s="13" t="str">
        <f t="shared" si="0"/>
        <v>10340031</v>
      </c>
      <c r="C47" s="60" t="s">
        <v>1005</v>
      </c>
      <c r="D47" s="60" t="s">
        <v>1006</v>
      </c>
      <c r="E47" s="61">
        <v>0</v>
      </c>
      <c r="F47" s="61">
        <v>656888861.21000004</v>
      </c>
      <c r="G47" s="61">
        <v>656888861.21000004</v>
      </c>
      <c r="H47" s="61">
        <v>0</v>
      </c>
      <c r="I47" s="61">
        <v>0</v>
      </c>
      <c r="J47" s="61">
        <v>7680721.25</v>
      </c>
      <c r="K47" s="61">
        <v>7680721.25</v>
      </c>
      <c r="L47" s="61">
        <v>0</v>
      </c>
      <c r="M47" s="9" t="str">
        <f>VLOOKUP(C47,TB!C:F,3,0)</f>
        <v>Current account in BDT</v>
      </c>
      <c r="N47" s="9" t="str">
        <f>VLOOKUP(C47,TB!C:F,4,0)</f>
        <v>Cash and cash equivalents</v>
      </c>
      <c r="P47" s="179"/>
      <c r="Q47" s="179"/>
    </row>
    <row r="48" spans="1:17" ht="14.5">
      <c r="A48" s="12" t="str">
        <f t="shared" si="1"/>
        <v>1</v>
      </c>
      <c r="B48" s="13" t="str">
        <f t="shared" si="0"/>
        <v>10340032</v>
      </c>
      <c r="C48" s="60" t="s">
        <v>1007</v>
      </c>
      <c r="D48" s="60" t="s">
        <v>1008</v>
      </c>
      <c r="E48" s="61">
        <v>-0.02</v>
      </c>
      <c r="F48" s="61">
        <v>1251014114.28</v>
      </c>
      <c r="G48" s="61">
        <v>1251014114.28</v>
      </c>
      <c r="H48" s="61">
        <v>-0.02</v>
      </c>
      <c r="I48" s="61">
        <v>0.32</v>
      </c>
      <c r="J48" s="61">
        <v>14622748.67</v>
      </c>
      <c r="K48" s="61">
        <v>14622748.67</v>
      </c>
      <c r="L48" s="61">
        <v>0.32</v>
      </c>
      <c r="M48" s="9" t="str">
        <f>VLOOKUP(C48,TB!C:F,3,0)</f>
        <v>Current account in BDT</v>
      </c>
      <c r="N48" s="9" t="str">
        <f>VLOOKUP(C48,TB!C:F,4,0)</f>
        <v>Cash and cash equivalents</v>
      </c>
      <c r="P48" s="179"/>
      <c r="Q48" s="179"/>
    </row>
    <row r="49" spans="1:17" ht="14.5">
      <c r="A49" s="12" t="str">
        <f t="shared" si="1"/>
        <v>1</v>
      </c>
      <c r="B49" s="13" t="str">
        <f t="shared" si="0"/>
        <v>10340040</v>
      </c>
      <c r="C49" s="60" t="s">
        <v>1009</v>
      </c>
      <c r="D49" s="60" t="s">
        <v>1010</v>
      </c>
      <c r="E49" s="61">
        <v>320.89999999999998</v>
      </c>
      <c r="F49" s="61">
        <v>0</v>
      </c>
      <c r="G49" s="61">
        <v>0</v>
      </c>
      <c r="H49" s="61">
        <v>320.89999999999998</v>
      </c>
      <c r="I49" s="61">
        <v>3.29</v>
      </c>
      <c r="J49" s="61">
        <v>0</v>
      </c>
      <c r="K49" s="61">
        <v>0</v>
      </c>
      <c r="L49" s="61">
        <v>3.29</v>
      </c>
      <c r="M49" s="9" t="str">
        <f>VLOOKUP(C49,TB!C:F,3,0)</f>
        <v>Current account in BDT</v>
      </c>
      <c r="N49" s="9" t="str">
        <f>VLOOKUP(C49,TB!C:F,4,0)</f>
        <v>Cash and cash equivalents</v>
      </c>
      <c r="P49" s="179"/>
      <c r="Q49" s="179"/>
    </row>
    <row r="50" spans="1:17" ht="14.5">
      <c r="A50" s="12" t="str">
        <f t="shared" si="1"/>
        <v>1</v>
      </c>
      <c r="B50" s="13" t="str">
        <f t="shared" si="0"/>
        <v>10340041</v>
      </c>
      <c r="C50" s="60" t="s">
        <v>1011</v>
      </c>
      <c r="D50" s="60" t="s">
        <v>1012</v>
      </c>
      <c r="E50" s="61">
        <v>0</v>
      </c>
      <c r="F50" s="61">
        <v>0</v>
      </c>
      <c r="G50" s="61">
        <v>0</v>
      </c>
      <c r="H50" s="61">
        <v>0</v>
      </c>
      <c r="I50" s="61">
        <v>0</v>
      </c>
      <c r="J50" s="61">
        <v>0</v>
      </c>
      <c r="K50" s="61">
        <v>0</v>
      </c>
      <c r="L50" s="61">
        <v>0</v>
      </c>
      <c r="M50" s="9" t="str">
        <f>VLOOKUP(C50,TB!C:F,3,0)</f>
        <v>Current account in BDT</v>
      </c>
      <c r="N50" s="9" t="str">
        <f>VLOOKUP(C50,TB!C:F,4,0)</f>
        <v>Cash and cash equivalents</v>
      </c>
      <c r="P50" s="179"/>
      <c r="Q50" s="179"/>
    </row>
    <row r="51" spans="1:17" ht="14.5">
      <c r="A51" s="12" t="str">
        <f t="shared" si="1"/>
        <v>1</v>
      </c>
      <c r="B51" s="13" t="str">
        <f t="shared" si="0"/>
        <v>10340042</v>
      </c>
      <c r="C51" s="60" t="s">
        <v>1013</v>
      </c>
      <c r="D51" s="60" t="s">
        <v>1014</v>
      </c>
      <c r="E51" s="61">
        <v>0.05</v>
      </c>
      <c r="F51" s="61">
        <v>0</v>
      </c>
      <c r="G51" s="61">
        <v>0</v>
      </c>
      <c r="H51" s="61">
        <v>0.05</v>
      </c>
      <c r="I51" s="61">
        <v>0</v>
      </c>
      <c r="J51" s="61">
        <v>0</v>
      </c>
      <c r="K51" s="61">
        <v>0</v>
      </c>
      <c r="L51" s="61">
        <v>0</v>
      </c>
      <c r="M51" s="9" t="str">
        <f>VLOOKUP(C51,TB!C:F,3,0)</f>
        <v>Current account in BDT</v>
      </c>
      <c r="N51" s="9" t="str">
        <f>VLOOKUP(C51,TB!C:F,4,0)</f>
        <v>Cash and cash equivalents</v>
      </c>
      <c r="P51" s="179"/>
      <c r="Q51" s="179"/>
    </row>
    <row r="52" spans="1:17" ht="14.5">
      <c r="A52" s="12" t="str">
        <f t="shared" si="1"/>
        <v>1</v>
      </c>
      <c r="B52" s="13" t="str">
        <f t="shared" si="0"/>
        <v>10340050</v>
      </c>
      <c r="C52" s="60" t="s">
        <v>1015</v>
      </c>
      <c r="D52" s="60" t="s">
        <v>1016</v>
      </c>
      <c r="E52" s="61">
        <v>1621289.87</v>
      </c>
      <c r="F52" s="61">
        <v>760665037.38999999</v>
      </c>
      <c r="G52" s="61">
        <v>762286327.25999999</v>
      </c>
      <c r="H52" s="61">
        <v>0</v>
      </c>
      <c r="I52" s="61">
        <v>19084.939999999999</v>
      </c>
      <c r="J52" s="61">
        <v>8924719.5800000001</v>
      </c>
      <c r="K52" s="61">
        <v>8943804.5399999991</v>
      </c>
      <c r="L52" s="61">
        <v>-0.02</v>
      </c>
      <c r="M52" s="9" t="str">
        <f>VLOOKUP(C52,TB!C:F,3,0)</f>
        <v>Current account in BDT(DBBL)</v>
      </c>
      <c r="N52" s="9" t="str">
        <f>VLOOKUP(C52,TB!C:F,4,0)</f>
        <v>Cash and cash equivalents</v>
      </c>
      <c r="P52" s="179"/>
      <c r="Q52" s="179"/>
    </row>
    <row r="53" spans="1:17" ht="14.5">
      <c r="A53" s="12" t="str">
        <f t="shared" si="1"/>
        <v>1</v>
      </c>
      <c r="B53" s="13" t="str">
        <f t="shared" si="0"/>
        <v>10340051</v>
      </c>
      <c r="C53" s="60" t="s">
        <v>1017</v>
      </c>
      <c r="D53" s="60" t="s">
        <v>1018</v>
      </c>
      <c r="E53" s="61">
        <v>0</v>
      </c>
      <c r="F53" s="61">
        <v>523515000</v>
      </c>
      <c r="G53" s="61">
        <v>523515000</v>
      </c>
      <c r="H53" s="61">
        <v>0</v>
      </c>
      <c r="I53" s="61">
        <v>0</v>
      </c>
      <c r="J53" s="61">
        <v>6126530.9199999999</v>
      </c>
      <c r="K53" s="61">
        <v>6126530.9199999999</v>
      </c>
      <c r="L53" s="61">
        <v>0</v>
      </c>
      <c r="M53" s="9" t="str">
        <f>VLOOKUP(C53,TB!C:F,3,0)</f>
        <v>Current account in BDT(DBBL)</v>
      </c>
      <c r="N53" s="9" t="str">
        <f>VLOOKUP(C53,TB!C:F,4,0)</f>
        <v>Cash and cash equivalents</v>
      </c>
      <c r="P53" s="179"/>
      <c r="Q53" s="179"/>
    </row>
    <row r="54" spans="1:17" ht="14.5">
      <c r="A54" s="12" t="str">
        <f t="shared" si="1"/>
        <v>1</v>
      </c>
      <c r="B54" s="13" t="str">
        <f t="shared" si="0"/>
        <v>10340052</v>
      </c>
      <c r="C54" s="60" t="s">
        <v>1019</v>
      </c>
      <c r="D54" s="60" t="s">
        <v>1020</v>
      </c>
      <c r="E54" s="61">
        <v>0</v>
      </c>
      <c r="F54" s="61">
        <v>766535239.25</v>
      </c>
      <c r="G54" s="61">
        <v>766535239.25</v>
      </c>
      <c r="H54" s="61">
        <v>0</v>
      </c>
      <c r="I54" s="61">
        <v>-0.46</v>
      </c>
      <c r="J54" s="61">
        <v>8973437.6899999995</v>
      </c>
      <c r="K54" s="61">
        <v>8973437.2300000004</v>
      </c>
      <c r="L54" s="61">
        <v>0</v>
      </c>
      <c r="M54" s="9" t="str">
        <f>VLOOKUP(C54,TB!C:F,3,0)</f>
        <v>Current account in BDT(DBBL)</v>
      </c>
      <c r="N54" s="9" t="str">
        <f>VLOOKUP(C54,TB!C:F,4,0)</f>
        <v>Cash and cash equivalents</v>
      </c>
      <c r="P54" s="179"/>
      <c r="Q54" s="179"/>
    </row>
    <row r="55" spans="1:17" ht="14.5">
      <c r="A55" s="12" t="str">
        <f t="shared" si="1"/>
        <v>1</v>
      </c>
      <c r="B55" s="13" t="str">
        <f t="shared" si="0"/>
        <v>10340060</v>
      </c>
      <c r="C55" s="60" t="s">
        <v>1021</v>
      </c>
      <c r="D55" s="60" t="s">
        <v>1022</v>
      </c>
      <c r="E55" s="61">
        <v>16.260000000000002</v>
      </c>
      <c r="F55" s="61">
        <v>100481748.17</v>
      </c>
      <c r="G55" s="61">
        <v>100476804.02</v>
      </c>
      <c r="H55" s="61">
        <v>4960.41</v>
      </c>
      <c r="I55" s="61">
        <v>0.17</v>
      </c>
      <c r="J55" s="61">
        <v>1209796.8799999999</v>
      </c>
      <c r="K55" s="61">
        <v>1209744.42</v>
      </c>
      <c r="L55" s="61">
        <v>52.63</v>
      </c>
      <c r="M55" s="9" t="str">
        <f>VLOOKUP(C55,TB!C:F,3,0)</f>
        <v>Current account in BDT</v>
      </c>
      <c r="N55" s="9" t="str">
        <f>VLOOKUP(C55,TB!C:F,4,0)</f>
        <v>Cash and cash equivalents</v>
      </c>
      <c r="P55" s="179"/>
      <c r="Q55" s="179"/>
    </row>
    <row r="56" spans="1:17" ht="14.5">
      <c r="A56" s="12" t="str">
        <f t="shared" si="1"/>
        <v>1</v>
      </c>
      <c r="B56" s="13" t="str">
        <f t="shared" si="0"/>
        <v>10340062</v>
      </c>
      <c r="C56" s="60" t="s">
        <v>1023</v>
      </c>
      <c r="D56" s="60" t="s">
        <v>1024</v>
      </c>
      <c r="E56" s="61">
        <v>0</v>
      </c>
      <c r="F56" s="61">
        <v>43350000</v>
      </c>
      <c r="G56" s="61">
        <v>43350000</v>
      </c>
      <c r="H56" s="61">
        <v>0</v>
      </c>
      <c r="I56" s="61">
        <v>0</v>
      </c>
      <c r="J56" s="61">
        <v>505539.36</v>
      </c>
      <c r="K56" s="61">
        <v>505539.36</v>
      </c>
      <c r="L56" s="61">
        <v>0</v>
      </c>
      <c r="M56" s="9" t="str">
        <f>VLOOKUP(C56,TB!C:F,3,0)</f>
        <v>Current account in BDT</v>
      </c>
      <c r="N56" s="9" t="str">
        <f>VLOOKUP(C56,TB!C:F,4,0)</f>
        <v>Cash and cash equivalents</v>
      </c>
      <c r="P56" s="179"/>
      <c r="Q56" s="179"/>
    </row>
    <row r="57" spans="1:17" ht="14.5">
      <c r="A57" s="12" t="str">
        <f t="shared" si="1"/>
        <v>1</v>
      </c>
      <c r="B57" s="13" t="str">
        <f t="shared" si="0"/>
        <v>10340070</v>
      </c>
      <c r="C57" s="60" t="s">
        <v>1025</v>
      </c>
      <c r="D57" s="60" t="s">
        <v>1026</v>
      </c>
      <c r="E57" s="61">
        <v>-0.1</v>
      </c>
      <c r="F57" s="61">
        <v>241200249</v>
      </c>
      <c r="G57" s="61">
        <v>226126099</v>
      </c>
      <c r="H57" s="61">
        <v>15074149.9</v>
      </c>
      <c r="I57" s="61">
        <v>0</v>
      </c>
      <c r="J57" s="61">
        <v>2580000</v>
      </c>
      <c r="K57" s="61">
        <v>2417036.2200000002</v>
      </c>
      <c r="L57" s="61">
        <v>162963.78</v>
      </c>
      <c r="M57" s="9" t="str">
        <f>VLOOKUP(C57,TB!C:F,3,0)</f>
        <v>Current account in USD</v>
      </c>
      <c r="N57" s="9" t="str">
        <f>VLOOKUP(C57,TB!C:F,4,0)</f>
        <v>Cash and cash equivalents</v>
      </c>
      <c r="P57" s="179"/>
      <c r="Q57" s="179"/>
    </row>
    <row r="58" spans="1:17" ht="14.5">
      <c r="A58" s="12" t="str">
        <f t="shared" si="1"/>
        <v>1</v>
      </c>
      <c r="B58" s="13" t="str">
        <f t="shared" si="0"/>
        <v>10340072</v>
      </c>
      <c r="C58" s="60" t="s">
        <v>1292</v>
      </c>
      <c r="D58" s="60" t="s">
        <v>1026</v>
      </c>
      <c r="E58" s="61">
        <v>0</v>
      </c>
      <c r="F58" s="61">
        <v>287209500</v>
      </c>
      <c r="G58" s="61">
        <v>287209500</v>
      </c>
      <c r="H58" s="61">
        <v>0</v>
      </c>
      <c r="I58" s="61">
        <v>0</v>
      </c>
      <c r="J58" s="61">
        <v>3370000</v>
      </c>
      <c r="K58" s="61">
        <v>3370000</v>
      </c>
      <c r="L58" s="61">
        <v>0</v>
      </c>
      <c r="M58" s="9" t="e">
        <f>VLOOKUP(C58,TB!C:F,3,0)</f>
        <v>#N/A</v>
      </c>
      <c r="N58" s="9" t="e">
        <f>VLOOKUP(C58,TB!C:F,4,0)</f>
        <v>#N/A</v>
      </c>
      <c r="P58" s="179"/>
      <c r="Q58" s="179"/>
    </row>
    <row r="59" spans="1:17" ht="14.5">
      <c r="A59" s="12" t="str">
        <f t="shared" si="1"/>
        <v>1</v>
      </c>
      <c r="B59" s="13" t="str">
        <f t="shared" si="0"/>
        <v>10340080</v>
      </c>
      <c r="C59" s="60" t="s">
        <v>1027</v>
      </c>
      <c r="D59" s="60" t="s">
        <v>1028</v>
      </c>
      <c r="E59" s="61">
        <v>21073362.07</v>
      </c>
      <c r="F59" s="61">
        <v>876411022.57000005</v>
      </c>
      <c r="G59" s="61">
        <v>884118041.36000001</v>
      </c>
      <c r="H59" s="61">
        <v>13366343.279999999</v>
      </c>
      <c r="I59" s="61">
        <v>251022.78</v>
      </c>
      <c r="J59" s="61">
        <v>9970451.7599999998</v>
      </c>
      <c r="K59" s="61">
        <v>10076973.529999999</v>
      </c>
      <c r="L59" s="61">
        <v>144501.01</v>
      </c>
      <c r="M59" s="9" t="str">
        <f>VLOOKUP(C59,TB!C:F,3,0)</f>
        <v>Export retention quota (ERQ) account in USD</v>
      </c>
      <c r="N59" s="9" t="str">
        <f>VLOOKUP(C59,TB!C:F,4,0)</f>
        <v>Cash and cash equivalents</v>
      </c>
      <c r="P59" s="179"/>
      <c r="Q59" s="179"/>
    </row>
    <row r="60" spans="1:17" ht="14.5">
      <c r="A60" s="12" t="str">
        <f t="shared" si="1"/>
        <v>1</v>
      </c>
      <c r="B60" s="13" t="str">
        <f t="shared" si="0"/>
        <v>10340081</v>
      </c>
      <c r="C60" s="60" t="s">
        <v>1029</v>
      </c>
      <c r="D60" s="60" t="s">
        <v>1028</v>
      </c>
      <c r="E60" s="61">
        <v>0</v>
      </c>
      <c r="F60" s="61">
        <v>0</v>
      </c>
      <c r="G60" s="61">
        <v>0</v>
      </c>
      <c r="H60" s="61">
        <v>0</v>
      </c>
      <c r="I60" s="61">
        <v>0</v>
      </c>
      <c r="J60" s="61">
        <v>0</v>
      </c>
      <c r="K60" s="61">
        <v>0</v>
      </c>
      <c r="L60" s="61">
        <v>0</v>
      </c>
      <c r="M60" s="9" t="str">
        <f>VLOOKUP(C60,TB!C:F,3,0)</f>
        <v>Export retention quota (ERQ) account in USD</v>
      </c>
      <c r="N60" s="9" t="str">
        <f>VLOOKUP(C60,TB!C:F,4,0)</f>
        <v>Cash and cash equivalents</v>
      </c>
      <c r="P60" s="179"/>
      <c r="Q60" s="179"/>
    </row>
    <row r="61" spans="1:17" ht="14.5">
      <c r="A61" s="12" t="str">
        <f t="shared" si="1"/>
        <v>1</v>
      </c>
      <c r="B61" s="13" t="str">
        <f t="shared" si="0"/>
        <v>10340082</v>
      </c>
      <c r="C61" s="60" t="s">
        <v>1030</v>
      </c>
      <c r="D61" s="60" t="s">
        <v>1028</v>
      </c>
      <c r="E61" s="61">
        <v>0</v>
      </c>
      <c r="F61" s="61">
        <v>237432955.66</v>
      </c>
      <c r="G61" s="61">
        <v>237432955.66</v>
      </c>
      <c r="H61" s="61">
        <v>0</v>
      </c>
      <c r="I61" s="61">
        <v>0</v>
      </c>
      <c r="J61" s="61">
        <v>2769609.14</v>
      </c>
      <c r="K61" s="61">
        <v>2769609.14</v>
      </c>
      <c r="L61" s="61">
        <v>0</v>
      </c>
      <c r="M61" s="9" t="str">
        <f>VLOOKUP(C61,TB!C:F,3,0)</f>
        <v>Export retention quota (ERQ) account in USD</v>
      </c>
      <c r="N61" s="9" t="str">
        <f>VLOOKUP(C61,TB!C:F,4,0)</f>
        <v>Cash and cash equivalents</v>
      </c>
      <c r="P61" s="179"/>
      <c r="Q61" s="179"/>
    </row>
    <row r="62" spans="1:17" ht="14.5">
      <c r="A62" s="12" t="str">
        <f t="shared" si="1"/>
        <v>1</v>
      </c>
      <c r="B62" s="13" t="str">
        <f t="shared" si="0"/>
        <v>10340090</v>
      </c>
      <c r="C62" s="60" t="s">
        <v>1031</v>
      </c>
      <c r="D62" s="60" t="s">
        <v>1032</v>
      </c>
      <c r="E62" s="61">
        <v>72592.94</v>
      </c>
      <c r="F62" s="61">
        <v>0</v>
      </c>
      <c r="G62" s="61">
        <v>0</v>
      </c>
      <c r="H62" s="61">
        <v>72592.94</v>
      </c>
      <c r="I62" s="61">
        <v>854.29</v>
      </c>
      <c r="J62" s="61">
        <v>70</v>
      </c>
      <c r="K62" s="61">
        <v>148</v>
      </c>
      <c r="L62" s="61">
        <v>776.29</v>
      </c>
      <c r="M62" s="9" t="str">
        <f>VLOOKUP(C62,TB!C:F,3,0)</f>
        <v>Current account in BDT</v>
      </c>
      <c r="N62" s="9" t="str">
        <f>VLOOKUP(C62,TB!C:F,4,0)</f>
        <v>Cash and cash equivalents</v>
      </c>
      <c r="P62" s="179"/>
      <c r="Q62" s="179"/>
    </row>
    <row r="63" spans="1:17" ht="14.5">
      <c r="A63" s="12" t="str">
        <f t="shared" si="1"/>
        <v>1</v>
      </c>
      <c r="B63" s="13" t="str">
        <f t="shared" si="0"/>
        <v>10340100</v>
      </c>
      <c r="C63" s="60" t="s">
        <v>1033</v>
      </c>
      <c r="D63" s="60" t="s">
        <v>1034</v>
      </c>
      <c r="E63" s="61">
        <v>116974.21</v>
      </c>
      <c r="F63" s="61">
        <v>0</v>
      </c>
      <c r="G63" s="61">
        <v>839.98</v>
      </c>
      <c r="H63" s="61">
        <v>116134.23</v>
      </c>
      <c r="I63" s="61">
        <v>1376.8</v>
      </c>
      <c r="J63" s="61">
        <v>109</v>
      </c>
      <c r="K63" s="61">
        <v>243.82</v>
      </c>
      <c r="L63" s="61">
        <v>1241.98</v>
      </c>
      <c r="M63" s="9" t="str">
        <f>VLOOKUP(C63,TB!C:F,3,0)</f>
        <v>Current account in BDT</v>
      </c>
      <c r="N63" s="9" t="str">
        <f>VLOOKUP(C63,TB!C:F,4,0)</f>
        <v>Cash and cash equivalents</v>
      </c>
      <c r="P63" s="179"/>
      <c r="Q63" s="179"/>
    </row>
    <row r="64" spans="1:17" ht="14.5">
      <c r="A64" s="12" t="str">
        <f t="shared" si="1"/>
        <v>1</v>
      </c>
      <c r="B64" s="13" t="str">
        <f t="shared" si="0"/>
        <v>10340102</v>
      </c>
      <c r="C64" s="60" t="s">
        <v>1035</v>
      </c>
      <c r="D64" s="60" t="s">
        <v>1036</v>
      </c>
      <c r="E64" s="61">
        <v>0</v>
      </c>
      <c r="F64" s="61">
        <v>0</v>
      </c>
      <c r="G64" s="61">
        <v>0</v>
      </c>
      <c r="H64" s="61">
        <v>0</v>
      </c>
      <c r="I64" s="61">
        <v>0</v>
      </c>
      <c r="J64" s="61">
        <v>0</v>
      </c>
      <c r="K64" s="61">
        <v>0</v>
      </c>
      <c r="L64" s="61">
        <v>0</v>
      </c>
      <c r="M64" s="9" t="str">
        <f>VLOOKUP(C64,TB!C:F,3,0)</f>
        <v>Current account in BDT</v>
      </c>
      <c r="N64" s="9" t="str">
        <f>VLOOKUP(C64,TB!C:F,4,0)</f>
        <v>Cash and cash equivalents</v>
      </c>
      <c r="P64" s="179"/>
      <c r="Q64" s="179"/>
    </row>
    <row r="65" spans="1:17" ht="14.5">
      <c r="A65" s="12" t="str">
        <f t="shared" si="1"/>
        <v>1</v>
      </c>
      <c r="B65" s="13" t="str">
        <f t="shared" si="0"/>
        <v>10340110</v>
      </c>
      <c r="C65" s="60" t="s">
        <v>1037</v>
      </c>
      <c r="D65" s="60" t="s">
        <v>1038</v>
      </c>
      <c r="E65" s="61">
        <v>101598797.95999999</v>
      </c>
      <c r="F65" s="61">
        <v>6404852593.5799999</v>
      </c>
      <c r="G65" s="61">
        <v>6499081727.7399998</v>
      </c>
      <c r="H65" s="61">
        <v>7369663.7999999998</v>
      </c>
      <c r="I65" s="61">
        <v>1210229.8799999999</v>
      </c>
      <c r="J65" s="61">
        <v>75307110.469999999</v>
      </c>
      <c r="K65" s="61">
        <v>76437668.310000002</v>
      </c>
      <c r="L65" s="61">
        <v>79672.039999999994</v>
      </c>
      <c r="M65" s="9" t="str">
        <f>VLOOKUP(C65,TB!C:F,3,0)</f>
        <v>Current account in USD</v>
      </c>
      <c r="N65" s="9" t="str">
        <f>VLOOKUP(C65,TB!C:F,4,0)</f>
        <v>Cash and cash equivalents</v>
      </c>
      <c r="P65" s="179"/>
      <c r="Q65" s="179"/>
    </row>
    <row r="66" spans="1:17" ht="14.5">
      <c r="A66" s="12" t="str">
        <f t="shared" si="1"/>
        <v>1</v>
      </c>
      <c r="B66" s="13" t="str">
        <f t="shared" ref="B66:B129" si="2">RIGHT(C66,8)</f>
        <v>10340111</v>
      </c>
      <c r="C66" s="60" t="s">
        <v>1039</v>
      </c>
      <c r="D66" s="60" t="s">
        <v>1040</v>
      </c>
      <c r="E66" s="61">
        <v>0</v>
      </c>
      <c r="F66" s="61">
        <v>0</v>
      </c>
      <c r="G66" s="61">
        <v>0</v>
      </c>
      <c r="H66" s="61">
        <v>0</v>
      </c>
      <c r="I66" s="61">
        <v>0</v>
      </c>
      <c r="J66" s="61">
        <v>0</v>
      </c>
      <c r="K66" s="61">
        <v>0</v>
      </c>
      <c r="L66" s="61">
        <v>0</v>
      </c>
      <c r="M66" s="9" t="str">
        <f>VLOOKUP(C66,TB!C:F,3,0)</f>
        <v>Current account in USD</v>
      </c>
      <c r="N66" s="9" t="str">
        <f>VLOOKUP(C66,TB!C:F,4,0)</f>
        <v>Cash and cash equivalents</v>
      </c>
      <c r="P66" s="179"/>
      <c r="Q66" s="179"/>
    </row>
    <row r="67" spans="1:17" ht="14.5">
      <c r="A67" s="12" t="str">
        <f t="shared" ref="A67:A130" si="3">LEFT(B67,1)</f>
        <v>1</v>
      </c>
      <c r="B67" s="13" t="str">
        <f t="shared" si="2"/>
        <v>10340120</v>
      </c>
      <c r="C67" s="60" t="s">
        <v>1043</v>
      </c>
      <c r="D67" s="60" t="s">
        <v>1044</v>
      </c>
      <c r="E67" s="61">
        <v>21574623.530000001</v>
      </c>
      <c r="F67" s="61">
        <v>493771644.17000002</v>
      </c>
      <c r="G67" s="61">
        <v>503470608.06</v>
      </c>
      <c r="H67" s="61">
        <v>11875659.640000001</v>
      </c>
      <c r="I67" s="61">
        <v>256993.73</v>
      </c>
      <c r="J67" s="61">
        <v>5523847.1699999999</v>
      </c>
      <c r="K67" s="61">
        <v>5652455.3899999997</v>
      </c>
      <c r="L67" s="61">
        <v>128385.51</v>
      </c>
      <c r="M67" s="9" t="str">
        <f>VLOOKUP(C67,TB!C:F,3,0)</f>
        <v>Current account in USD</v>
      </c>
      <c r="N67" s="9" t="str">
        <f>VLOOKUP(C67,TB!C:F,4,0)</f>
        <v>Cash and cash equivalents</v>
      </c>
      <c r="P67" s="179"/>
      <c r="Q67" s="179"/>
    </row>
    <row r="68" spans="1:17" ht="14.5">
      <c r="A68" s="12" t="str">
        <f t="shared" si="3"/>
        <v>1</v>
      </c>
      <c r="B68" s="13" t="str">
        <f t="shared" si="2"/>
        <v>10340121</v>
      </c>
      <c r="C68" s="60" t="s">
        <v>1045</v>
      </c>
      <c r="D68" s="60" t="s">
        <v>1046</v>
      </c>
      <c r="E68" s="61">
        <v>0</v>
      </c>
      <c r="F68" s="61">
        <v>0</v>
      </c>
      <c r="G68" s="61">
        <v>0</v>
      </c>
      <c r="H68" s="61">
        <v>0</v>
      </c>
      <c r="I68" s="61">
        <v>0</v>
      </c>
      <c r="J68" s="61">
        <v>0</v>
      </c>
      <c r="K68" s="61">
        <v>0</v>
      </c>
      <c r="L68" s="61">
        <v>0</v>
      </c>
      <c r="M68" s="9" t="str">
        <f>VLOOKUP(C68,TB!C:F,3,0)</f>
        <v>Current account in USD</v>
      </c>
      <c r="N68" s="9" t="str">
        <f>VLOOKUP(C68,TB!C:F,4,0)</f>
        <v>Cash and cash equivalents</v>
      </c>
      <c r="P68" s="179"/>
      <c r="Q68" s="179"/>
    </row>
    <row r="69" spans="1:17" ht="14.5">
      <c r="A69" s="12" t="str">
        <f t="shared" si="3"/>
        <v>1</v>
      </c>
      <c r="B69" s="13" t="str">
        <f t="shared" si="2"/>
        <v>10340122</v>
      </c>
      <c r="C69" s="60" t="s">
        <v>1047</v>
      </c>
      <c r="D69" s="60" t="s">
        <v>1048</v>
      </c>
      <c r="E69" s="61">
        <v>0</v>
      </c>
      <c r="F69" s="61">
        <v>142595482.72</v>
      </c>
      <c r="G69" s="61">
        <v>142595482.72</v>
      </c>
      <c r="H69" s="61">
        <v>0</v>
      </c>
      <c r="I69" s="61">
        <v>0</v>
      </c>
      <c r="J69" s="61">
        <v>1649973.26</v>
      </c>
      <c r="K69" s="61">
        <v>1649973.26</v>
      </c>
      <c r="L69" s="61">
        <v>0</v>
      </c>
      <c r="M69" s="9" t="str">
        <f>VLOOKUP(C69,TB!C:F,3,0)</f>
        <v>Current account in USD</v>
      </c>
      <c r="N69" s="9" t="str">
        <f>VLOOKUP(C69,TB!C:F,4,0)</f>
        <v>Cash and cash equivalents</v>
      </c>
      <c r="P69" s="179"/>
      <c r="Q69" s="179"/>
    </row>
    <row r="70" spans="1:17" ht="14.5">
      <c r="A70" s="12" t="str">
        <f t="shared" si="3"/>
        <v>1</v>
      </c>
      <c r="B70" s="13" t="str">
        <f t="shared" si="2"/>
        <v>10340130</v>
      </c>
      <c r="C70" s="60" t="s">
        <v>1049</v>
      </c>
      <c r="D70" s="60" t="s">
        <v>1050</v>
      </c>
      <c r="E70" s="61">
        <v>1208921.68</v>
      </c>
      <c r="F70" s="61">
        <v>419855272.56</v>
      </c>
      <c r="G70" s="61">
        <v>418307337.25</v>
      </c>
      <c r="H70" s="61">
        <v>2756856.99</v>
      </c>
      <c r="I70" s="61">
        <v>14230.91</v>
      </c>
      <c r="J70" s="61">
        <v>4873040.6100000003</v>
      </c>
      <c r="K70" s="61">
        <v>4857786.87</v>
      </c>
      <c r="L70" s="61">
        <v>29484.65</v>
      </c>
      <c r="M70" s="9" t="str">
        <f>VLOOKUP(C70,TB!C:F,3,0)</f>
        <v>Current account in BDT (SCB)</v>
      </c>
      <c r="N70" s="9" t="str">
        <f>VLOOKUP(C70,TB!C:F,4,0)</f>
        <v>Cash and cash equivalents</v>
      </c>
      <c r="P70" s="179"/>
      <c r="Q70" s="179"/>
    </row>
    <row r="71" spans="1:17" ht="14.5">
      <c r="A71" s="12" t="str">
        <f t="shared" si="3"/>
        <v>1</v>
      </c>
      <c r="B71" s="13" t="str">
        <f t="shared" si="2"/>
        <v>10340131</v>
      </c>
      <c r="C71" s="60" t="s">
        <v>1051</v>
      </c>
      <c r="D71" s="60" t="s">
        <v>1052</v>
      </c>
      <c r="E71" s="61">
        <v>0</v>
      </c>
      <c r="F71" s="61">
        <v>209300000</v>
      </c>
      <c r="G71" s="61">
        <v>209300000</v>
      </c>
      <c r="H71" s="61">
        <v>0</v>
      </c>
      <c r="I71" s="61">
        <v>0.21</v>
      </c>
      <c r="J71" s="61">
        <v>2445092.98</v>
      </c>
      <c r="K71" s="61">
        <v>2445092.98</v>
      </c>
      <c r="L71" s="61">
        <v>0.21</v>
      </c>
      <c r="M71" s="9" t="str">
        <f>VLOOKUP(C71,TB!C:F,3,0)</f>
        <v>Current account in BDT (SCB)</v>
      </c>
      <c r="N71" s="9" t="str">
        <f>VLOOKUP(C71,TB!C:F,4,0)</f>
        <v>Cash and cash equivalents</v>
      </c>
      <c r="P71" s="179"/>
      <c r="Q71" s="179"/>
    </row>
    <row r="72" spans="1:17" ht="14.5">
      <c r="A72" s="12" t="str">
        <f t="shared" si="3"/>
        <v>1</v>
      </c>
      <c r="B72" s="13" t="str">
        <f t="shared" si="2"/>
        <v>10340132</v>
      </c>
      <c r="C72" s="60" t="s">
        <v>1053</v>
      </c>
      <c r="D72" s="60" t="s">
        <v>1054</v>
      </c>
      <c r="E72" s="61">
        <v>0</v>
      </c>
      <c r="F72" s="61">
        <v>343875325.27999997</v>
      </c>
      <c r="G72" s="61">
        <v>343875325.27999997</v>
      </c>
      <c r="H72" s="61">
        <v>0</v>
      </c>
      <c r="I72" s="61">
        <v>0.44</v>
      </c>
      <c r="J72" s="61">
        <v>3999728.44</v>
      </c>
      <c r="K72" s="61">
        <v>3999728.44</v>
      </c>
      <c r="L72" s="61">
        <v>0.44</v>
      </c>
      <c r="M72" s="9" t="str">
        <f>VLOOKUP(C72,TB!C:F,3,0)</f>
        <v>Current account in BDT (SCB)</v>
      </c>
      <c r="N72" s="9" t="str">
        <f>VLOOKUP(C72,TB!C:F,4,0)</f>
        <v>Cash and cash equivalents</v>
      </c>
      <c r="P72" s="179"/>
      <c r="Q72" s="179"/>
    </row>
    <row r="73" spans="1:17" ht="14.5">
      <c r="A73" s="12" t="str">
        <f t="shared" si="3"/>
        <v>1</v>
      </c>
      <c r="B73" s="13" t="str">
        <f t="shared" si="2"/>
        <v>10340140</v>
      </c>
      <c r="C73" s="60" t="s">
        <v>1055</v>
      </c>
      <c r="D73" s="60" t="s">
        <v>1056</v>
      </c>
      <c r="E73" s="61">
        <v>8435</v>
      </c>
      <c r="F73" s="61">
        <v>0</v>
      </c>
      <c r="G73" s="61">
        <v>690</v>
      </c>
      <c r="H73" s="61">
        <v>7745</v>
      </c>
      <c r="I73" s="61">
        <v>99.3</v>
      </c>
      <c r="J73" s="61">
        <v>11</v>
      </c>
      <c r="K73" s="61">
        <v>27.89</v>
      </c>
      <c r="L73" s="61">
        <v>82.41</v>
      </c>
      <c r="M73" s="9" t="str">
        <f>VLOOKUP(C73,TB!C:F,3,0)</f>
        <v>Current account in BDT (EBL)</v>
      </c>
      <c r="N73" s="9" t="str">
        <f>VLOOKUP(C73,TB!C:F,4,0)</f>
        <v>Cash and cash equivalents</v>
      </c>
      <c r="P73" s="179"/>
      <c r="Q73" s="179"/>
    </row>
    <row r="74" spans="1:17" ht="14.5">
      <c r="A74" s="12" t="str">
        <f t="shared" si="3"/>
        <v>1</v>
      </c>
      <c r="B74" s="13" t="str">
        <f t="shared" si="2"/>
        <v>10340150</v>
      </c>
      <c r="C74" s="60" t="s">
        <v>1724</v>
      </c>
      <c r="D74" s="60" t="s">
        <v>1725</v>
      </c>
      <c r="E74" s="61">
        <v>0</v>
      </c>
      <c r="F74" s="61">
        <v>661633422.57000005</v>
      </c>
      <c r="G74" s="61">
        <v>660631576.62</v>
      </c>
      <c r="H74" s="61">
        <v>1001845.95</v>
      </c>
      <c r="I74" s="61">
        <v>0</v>
      </c>
      <c r="J74" s="61">
        <v>7644891.1799999997</v>
      </c>
      <c r="K74" s="61">
        <v>7634176.7000000002</v>
      </c>
      <c r="L74" s="61">
        <v>10714.48</v>
      </c>
      <c r="M74" s="9" t="str">
        <f>VLOOKUP(C74,TB!C:F,3,0)</f>
        <v>Current account in BDT(DBBL)</v>
      </c>
      <c r="N74" s="9" t="str">
        <f>VLOOKUP(C74,TB!C:F,4,0)</f>
        <v>Cash and cash equivalents</v>
      </c>
      <c r="P74" s="179"/>
      <c r="Q74" s="179"/>
    </row>
    <row r="75" spans="1:17" ht="14.5">
      <c r="A75" s="12" t="str">
        <f t="shared" si="3"/>
        <v>1</v>
      </c>
      <c r="B75" s="13" t="str">
        <f t="shared" si="2"/>
        <v>10340151</v>
      </c>
      <c r="C75" s="60" t="s">
        <v>1726</v>
      </c>
      <c r="D75" s="60" t="s">
        <v>1727</v>
      </c>
      <c r="E75" s="61">
        <v>0</v>
      </c>
      <c r="F75" s="61">
        <v>77000000</v>
      </c>
      <c r="G75" s="61">
        <v>77000000</v>
      </c>
      <c r="H75" s="61">
        <v>0</v>
      </c>
      <c r="I75" s="61">
        <v>0</v>
      </c>
      <c r="J75" s="61">
        <v>895290.66</v>
      </c>
      <c r="K75" s="61">
        <v>895290.66</v>
      </c>
      <c r="L75" s="61">
        <v>0</v>
      </c>
      <c r="M75" s="9" t="str">
        <f>VLOOKUP(C75,TB!C:F,3,0)</f>
        <v>Current account in BDT(DBBL)</v>
      </c>
      <c r="N75" s="9" t="str">
        <f>VLOOKUP(C75,TB!C:F,4,0)</f>
        <v>Cash and cash equivalents</v>
      </c>
      <c r="P75" s="179"/>
      <c r="Q75" s="179"/>
    </row>
    <row r="76" spans="1:17" ht="14.5">
      <c r="A76" s="12" t="str">
        <f t="shared" si="3"/>
        <v>1</v>
      </c>
      <c r="B76" s="13" t="str">
        <f t="shared" si="2"/>
        <v>10340152</v>
      </c>
      <c r="C76" s="60" t="s">
        <v>1728</v>
      </c>
      <c r="D76" s="60" t="s">
        <v>1729</v>
      </c>
      <c r="E76" s="61">
        <v>0</v>
      </c>
      <c r="F76" s="61">
        <v>140982908</v>
      </c>
      <c r="G76" s="61">
        <v>140982908</v>
      </c>
      <c r="H76" s="61">
        <v>0</v>
      </c>
      <c r="I76" s="61">
        <v>0</v>
      </c>
      <c r="J76" s="61">
        <v>1639013.01</v>
      </c>
      <c r="K76" s="61">
        <v>1639013.01</v>
      </c>
      <c r="L76" s="61">
        <v>0</v>
      </c>
      <c r="M76" s="9" t="str">
        <f>VLOOKUP(C76,TB!C:F,3,0)</f>
        <v>Current account in BDT(DBBL)</v>
      </c>
      <c r="N76" s="9" t="str">
        <f>VLOOKUP(C76,TB!C:F,4,0)</f>
        <v>Cash and cash equivalents</v>
      </c>
      <c r="P76" s="179"/>
      <c r="Q76" s="179"/>
    </row>
    <row r="77" spans="1:17" ht="14.5">
      <c r="A77" s="12" t="str">
        <f t="shared" si="3"/>
        <v>1</v>
      </c>
      <c r="B77" s="13" t="str">
        <f t="shared" si="2"/>
        <v>10340210</v>
      </c>
      <c r="C77" s="60" t="s">
        <v>1730</v>
      </c>
      <c r="D77" s="60" t="s">
        <v>1731</v>
      </c>
      <c r="E77" s="61">
        <v>0</v>
      </c>
      <c r="F77" s="61">
        <v>130456240.95</v>
      </c>
      <c r="G77" s="61">
        <v>130186856.81999999</v>
      </c>
      <c r="H77" s="61">
        <v>269384.13</v>
      </c>
      <c r="I77" s="61">
        <v>0</v>
      </c>
      <c r="J77" s="61">
        <v>1482926.85</v>
      </c>
      <c r="K77" s="61">
        <v>1480045.58</v>
      </c>
      <c r="L77" s="61">
        <v>2881.27</v>
      </c>
      <c r="M77" s="9" t="str">
        <f>VLOOKUP(C77,TB!C:F,3,0)</f>
        <v>Current account in USD (CBL)</v>
      </c>
      <c r="N77" s="9" t="str">
        <f>VLOOKUP(C77,TB!C:F,4,0)</f>
        <v>Cash and cash equivalents</v>
      </c>
      <c r="P77" s="179"/>
      <c r="Q77" s="179"/>
    </row>
    <row r="78" spans="1:17" ht="14.5">
      <c r="A78" s="12" t="str">
        <f t="shared" si="3"/>
        <v>1</v>
      </c>
      <c r="B78" s="13" t="str">
        <f t="shared" si="2"/>
        <v>10340220</v>
      </c>
      <c r="C78" s="60" t="s">
        <v>1732</v>
      </c>
      <c r="D78" s="60" t="s">
        <v>1733</v>
      </c>
      <c r="E78" s="61">
        <v>0</v>
      </c>
      <c r="F78" s="61">
        <v>34288494.310000002</v>
      </c>
      <c r="G78" s="61">
        <v>21614639.920000002</v>
      </c>
      <c r="H78" s="61">
        <v>12673854.390000001</v>
      </c>
      <c r="I78" s="61">
        <v>0</v>
      </c>
      <c r="J78" s="61">
        <v>361543.61</v>
      </c>
      <c r="K78" s="61">
        <v>224528.97</v>
      </c>
      <c r="L78" s="61">
        <v>137014.64000000001</v>
      </c>
      <c r="M78" s="9" t="str">
        <f>VLOOKUP(C78,TB!C:F,3,0)</f>
        <v>Current account in USD (CBL)</v>
      </c>
      <c r="N78" s="9" t="str">
        <f>VLOOKUP(C78,TB!C:F,4,0)</f>
        <v>Cash and cash equivalents</v>
      </c>
      <c r="P78" s="179"/>
      <c r="Q78" s="179"/>
    </row>
    <row r="79" spans="1:17" ht="14.5">
      <c r="A79" s="12" t="str">
        <f t="shared" si="3"/>
        <v>1</v>
      </c>
      <c r="B79" s="13" t="str">
        <f t="shared" si="2"/>
        <v>10340221</v>
      </c>
      <c r="C79" s="60" t="s">
        <v>1734</v>
      </c>
      <c r="D79" s="60" t="s">
        <v>1735</v>
      </c>
      <c r="E79" s="61">
        <v>0</v>
      </c>
      <c r="F79" s="61">
        <v>680400</v>
      </c>
      <c r="G79" s="61">
        <v>680400</v>
      </c>
      <c r="H79" s="61">
        <v>0</v>
      </c>
      <c r="I79" s="61">
        <v>0</v>
      </c>
      <c r="J79" s="61">
        <v>8000</v>
      </c>
      <c r="K79" s="61">
        <v>8000</v>
      </c>
      <c r="L79" s="61">
        <v>0</v>
      </c>
      <c r="M79" s="9" t="str">
        <f>VLOOKUP(C79,TB!C:F,3,0)</f>
        <v>Current account in BDT (CBL)</v>
      </c>
      <c r="N79" s="9" t="str">
        <f>VLOOKUP(C79,TB!C:F,4,0)</f>
        <v>Cash and cash equivalents</v>
      </c>
      <c r="P79" s="179"/>
      <c r="Q79" s="179"/>
    </row>
    <row r="80" spans="1:17" ht="14.5">
      <c r="A80" s="12" t="str">
        <f t="shared" si="3"/>
        <v>1</v>
      </c>
      <c r="B80" s="13" t="str">
        <f t="shared" si="2"/>
        <v>10340230</v>
      </c>
      <c r="C80" s="60" t="s">
        <v>1736</v>
      </c>
      <c r="D80" s="60" t="s">
        <v>1737</v>
      </c>
      <c r="E80" s="61">
        <v>0</v>
      </c>
      <c r="F80" s="61">
        <v>0</v>
      </c>
      <c r="G80" s="61">
        <v>30168058.600000001</v>
      </c>
      <c r="H80" s="61">
        <v>-30168058.600000001</v>
      </c>
      <c r="I80" s="61">
        <v>0</v>
      </c>
      <c r="J80" s="61">
        <v>20922</v>
      </c>
      <c r="K80" s="61">
        <v>343575.05</v>
      </c>
      <c r="L80" s="61">
        <v>-322653.05</v>
      </c>
      <c r="M80" s="9" t="str">
        <f>VLOOKUP(C80,TB!C:F,3,0)</f>
        <v>Current account in BDT (CBL)</v>
      </c>
      <c r="N80" s="9" t="str">
        <f>VLOOKUP(C80,TB!C:F,4,0)</f>
        <v>Cash and cash equivalents</v>
      </c>
      <c r="P80" s="179"/>
      <c r="Q80" s="179"/>
    </row>
    <row r="81" spans="1:17" ht="14.5">
      <c r="A81" s="12" t="str">
        <f t="shared" si="3"/>
        <v>1</v>
      </c>
      <c r="B81" s="13" t="str">
        <f t="shared" si="2"/>
        <v>10340240</v>
      </c>
      <c r="C81" s="60" t="s">
        <v>2336</v>
      </c>
      <c r="D81" s="60" t="s">
        <v>2337</v>
      </c>
      <c r="E81" s="61">
        <v>0</v>
      </c>
      <c r="F81" s="61">
        <v>36861202.439999998</v>
      </c>
      <c r="G81" s="61">
        <v>1240032.49</v>
      </c>
      <c r="H81" s="61">
        <v>35621169.950000003</v>
      </c>
      <c r="I81" s="61">
        <v>0</v>
      </c>
      <c r="J81" s="61">
        <v>395375.2</v>
      </c>
      <c r="K81" s="61">
        <v>10281.469999999999</v>
      </c>
      <c r="L81" s="61">
        <v>385093.73</v>
      </c>
      <c r="M81" s="9" t="str">
        <f>VLOOKUP(C81,TB!C:F,3,0)</f>
        <v>Current account in USD (CBL)</v>
      </c>
      <c r="N81" s="9" t="str">
        <f>VLOOKUP(C81,TB!C:F,4,0)</f>
        <v>Cash and cash equivalents</v>
      </c>
      <c r="P81" s="179"/>
      <c r="Q81" s="179"/>
    </row>
    <row r="82" spans="1:17" ht="14.5">
      <c r="A82" s="12" t="str">
        <f t="shared" si="3"/>
        <v>1</v>
      </c>
      <c r="B82" s="13" t="str">
        <f t="shared" si="2"/>
        <v>10340250</v>
      </c>
      <c r="C82" s="60" t="s">
        <v>2338</v>
      </c>
      <c r="D82" s="60" t="s">
        <v>2339</v>
      </c>
      <c r="E82" s="61">
        <v>0</v>
      </c>
      <c r="F82" s="61">
        <v>7057086.1500000004</v>
      </c>
      <c r="G82" s="61">
        <v>4373857.4000000004</v>
      </c>
      <c r="H82" s="61">
        <v>2683228.75</v>
      </c>
      <c r="I82" s="61">
        <v>0</v>
      </c>
      <c r="J82" s="61">
        <v>74376.34</v>
      </c>
      <c r="K82" s="61">
        <v>45368.46</v>
      </c>
      <c r="L82" s="61">
        <v>29007.88</v>
      </c>
      <c r="M82" s="9" t="str">
        <f>VLOOKUP(C82,TB!C:F,3,0)</f>
        <v>Current account in USD (CBL)</v>
      </c>
      <c r="N82" s="9" t="str">
        <f>VLOOKUP(C82,TB!C:F,4,0)</f>
        <v>Cash and cash equivalents</v>
      </c>
      <c r="P82" s="179"/>
      <c r="Q82" s="179"/>
    </row>
    <row r="83" spans="1:17" ht="14.5">
      <c r="A83" s="12" t="str">
        <f t="shared" si="3"/>
        <v>1</v>
      </c>
      <c r="B83" s="13" t="str">
        <f t="shared" si="2"/>
        <v>10349998</v>
      </c>
      <c r="C83" s="60" t="s">
        <v>356</v>
      </c>
      <c r="D83" s="60" t="s">
        <v>292</v>
      </c>
      <c r="E83" s="61">
        <v>-0.37</v>
      </c>
      <c r="F83" s="61">
        <v>1197803701.6800001</v>
      </c>
      <c r="G83" s="61">
        <v>1006151379.1799999</v>
      </c>
      <c r="H83" s="61">
        <v>191652322.13</v>
      </c>
      <c r="I83" s="61">
        <v>0</v>
      </c>
      <c r="J83" s="61">
        <v>13870459.460000001</v>
      </c>
      <c r="K83" s="61">
        <v>11798542.460000001</v>
      </c>
      <c r="L83" s="61">
        <v>2071917</v>
      </c>
      <c r="M83" s="9" t="str">
        <f>VLOOKUP(C83,TB!C:F,3,0)</f>
        <v>Funds-in-transit</v>
      </c>
      <c r="N83" s="9" t="str">
        <f>VLOOKUP(C83,TB!C:F,4,0)</f>
        <v>Cash and cash equivalents</v>
      </c>
      <c r="P83" s="179"/>
      <c r="Q83" s="179"/>
    </row>
    <row r="84" spans="1:17" ht="14.5">
      <c r="A84" s="12" t="str">
        <f t="shared" si="3"/>
        <v>1</v>
      </c>
      <c r="B84" s="13" t="str">
        <f t="shared" si="2"/>
        <v>10350001</v>
      </c>
      <c r="C84" s="60" t="s">
        <v>358</v>
      </c>
      <c r="D84" s="60" t="s">
        <v>44</v>
      </c>
      <c r="E84" s="61">
        <v>0</v>
      </c>
      <c r="F84" s="61">
        <v>0</v>
      </c>
      <c r="G84" s="61">
        <v>0</v>
      </c>
      <c r="H84" s="61">
        <v>0</v>
      </c>
      <c r="I84" s="61">
        <v>0</v>
      </c>
      <c r="J84" s="61">
        <v>0</v>
      </c>
      <c r="K84" s="61">
        <v>0</v>
      </c>
      <c r="L84" s="61">
        <v>0</v>
      </c>
      <c r="M84" s="9" t="str">
        <f>VLOOKUP(C84,TB!C:F,3,0)</f>
        <v>Raw materials</v>
      </c>
      <c r="N84" s="9" t="str">
        <f>VLOOKUP(C84,TB!C:F,4,0)</f>
        <v>Inventories</v>
      </c>
      <c r="P84" s="179"/>
      <c r="Q84" s="179"/>
    </row>
    <row r="85" spans="1:17" ht="14.5">
      <c r="A85" s="12" t="str">
        <f t="shared" si="3"/>
        <v>1</v>
      </c>
      <c r="B85" s="13" t="str">
        <f t="shared" si="2"/>
        <v>10350002</v>
      </c>
      <c r="C85" s="60" t="s">
        <v>359</v>
      </c>
      <c r="D85" s="60" t="s">
        <v>45</v>
      </c>
      <c r="E85" s="61">
        <v>0</v>
      </c>
      <c r="F85" s="61">
        <v>0</v>
      </c>
      <c r="G85" s="61">
        <v>0</v>
      </c>
      <c r="H85" s="61">
        <v>0</v>
      </c>
      <c r="I85" s="61">
        <v>0</v>
      </c>
      <c r="J85" s="61">
        <v>0</v>
      </c>
      <c r="K85" s="61">
        <v>0</v>
      </c>
      <c r="L85" s="61">
        <v>0</v>
      </c>
      <c r="M85" s="9" t="str">
        <f>VLOOKUP(C85,TB!C:F,3,0)</f>
        <v>Raw materials</v>
      </c>
      <c r="N85" s="9" t="str">
        <f>VLOOKUP(C85,TB!C:F,4,0)</f>
        <v>Inventories</v>
      </c>
      <c r="P85" s="179"/>
      <c r="Q85" s="179"/>
    </row>
    <row r="86" spans="1:17" ht="14.5">
      <c r="A86" s="12" t="str">
        <f t="shared" si="3"/>
        <v>1</v>
      </c>
      <c r="B86" s="13" t="str">
        <f t="shared" si="2"/>
        <v>10350003</v>
      </c>
      <c r="C86" s="60" t="s">
        <v>360</v>
      </c>
      <c r="D86" s="60" t="s">
        <v>46</v>
      </c>
      <c r="E86" s="61">
        <v>5327053.63</v>
      </c>
      <c r="F86" s="61">
        <v>19228783.079999998</v>
      </c>
      <c r="G86" s="61">
        <v>20228343.390000001</v>
      </c>
      <c r="H86" s="61">
        <v>4327493.32</v>
      </c>
      <c r="I86" s="61">
        <v>83608.08</v>
      </c>
      <c r="J86" s="61">
        <v>224875.14</v>
      </c>
      <c r="K86" s="61">
        <v>235394.37</v>
      </c>
      <c r="L86" s="61">
        <v>73088.850000000006</v>
      </c>
      <c r="M86" s="9" t="str">
        <f>VLOOKUP(C86,TB!C:F,3,0)</f>
        <v>Raw materials</v>
      </c>
      <c r="N86" s="9" t="str">
        <f>VLOOKUP(C86,TB!C:F,4,0)</f>
        <v>Inventories</v>
      </c>
      <c r="P86" s="179"/>
      <c r="Q86" s="179"/>
    </row>
    <row r="87" spans="1:17" ht="14.5">
      <c r="A87" s="12" t="str">
        <f t="shared" si="3"/>
        <v>1</v>
      </c>
      <c r="B87" s="13" t="str">
        <f t="shared" si="2"/>
        <v>10350004</v>
      </c>
      <c r="C87" s="60" t="s">
        <v>361</v>
      </c>
      <c r="D87" s="60" t="s">
        <v>293</v>
      </c>
      <c r="E87" s="61">
        <v>279278.59000000003</v>
      </c>
      <c r="F87" s="61">
        <v>20478116.469999999</v>
      </c>
      <c r="G87" s="61">
        <v>20468802.41</v>
      </c>
      <c r="H87" s="61">
        <v>288592.65000000002</v>
      </c>
      <c r="I87" s="61">
        <v>4537.9399999999996</v>
      </c>
      <c r="J87" s="61">
        <v>238040.47</v>
      </c>
      <c r="K87" s="61">
        <v>237816.18</v>
      </c>
      <c r="L87" s="61">
        <v>4762.2299999999996</v>
      </c>
      <c r="M87" s="9" t="str">
        <f>VLOOKUP(C87,TB!C:F,3,0)</f>
        <v>Spares parts and consumables</v>
      </c>
      <c r="N87" s="9" t="str">
        <f>VLOOKUP(C87,TB!C:F,4,0)</f>
        <v>Inventories</v>
      </c>
      <c r="P87" s="179"/>
      <c r="Q87" s="179"/>
    </row>
    <row r="88" spans="1:17" ht="14.5">
      <c r="A88" s="12" t="str">
        <f t="shared" si="3"/>
        <v>1</v>
      </c>
      <c r="B88" s="13" t="str">
        <f t="shared" si="2"/>
        <v>10350005</v>
      </c>
      <c r="C88" s="60" t="s">
        <v>362</v>
      </c>
      <c r="D88" s="60" t="s">
        <v>307</v>
      </c>
      <c r="E88" s="61">
        <v>3048766.63</v>
      </c>
      <c r="F88" s="61">
        <v>79643474.650000006</v>
      </c>
      <c r="G88" s="61">
        <v>80060434.840000004</v>
      </c>
      <c r="H88" s="61">
        <v>2631806.44</v>
      </c>
      <c r="I88" s="61">
        <v>74868.77</v>
      </c>
      <c r="J88" s="61">
        <v>935865.78</v>
      </c>
      <c r="K88" s="61">
        <v>929873.77</v>
      </c>
      <c r="L88" s="61">
        <v>80860.78</v>
      </c>
      <c r="M88" s="9" t="str">
        <f>VLOOKUP(C88,TB!C:F,3,0)</f>
        <v>Packing materials</v>
      </c>
      <c r="N88" s="9" t="str">
        <f>VLOOKUP(C88,TB!C:F,4,0)</f>
        <v>Inventories</v>
      </c>
      <c r="P88" s="179"/>
      <c r="Q88" s="179"/>
    </row>
    <row r="89" spans="1:17" ht="14.5">
      <c r="A89" s="12" t="str">
        <f t="shared" si="3"/>
        <v>1</v>
      </c>
      <c r="B89" s="13" t="str">
        <f t="shared" si="2"/>
        <v>10350006</v>
      </c>
      <c r="C89" s="60" t="s">
        <v>363</v>
      </c>
      <c r="D89" s="60" t="s">
        <v>294</v>
      </c>
      <c r="E89" s="61">
        <v>4832873.9000000004</v>
      </c>
      <c r="F89" s="61">
        <v>12532846.640000001</v>
      </c>
      <c r="G89" s="61">
        <v>16189035.189999999</v>
      </c>
      <c r="H89" s="61">
        <v>1176685.3500000001</v>
      </c>
      <c r="I89" s="61">
        <v>67201.58</v>
      </c>
      <c r="J89" s="61">
        <v>146676.65</v>
      </c>
      <c r="K89" s="61">
        <v>186859.61</v>
      </c>
      <c r="L89" s="61">
        <v>27018.62</v>
      </c>
      <c r="M89" s="9" t="str">
        <f>VLOOKUP(C89,TB!C:F,3,0)</f>
        <v>Spares parts and consumables</v>
      </c>
      <c r="N89" s="9" t="str">
        <f>VLOOKUP(C89,TB!C:F,4,0)</f>
        <v>Inventories</v>
      </c>
      <c r="P89" s="179"/>
      <c r="Q89" s="179"/>
    </row>
    <row r="90" spans="1:17" ht="14.5">
      <c r="A90" s="12" t="str">
        <f t="shared" si="3"/>
        <v>1</v>
      </c>
      <c r="B90" s="13" t="str">
        <f t="shared" si="2"/>
        <v>10350007</v>
      </c>
      <c r="C90" s="60" t="s">
        <v>364</v>
      </c>
      <c r="D90" s="60" t="s">
        <v>77</v>
      </c>
      <c r="E90" s="61">
        <v>0</v>
      </c>
      <c r="F90" s="61">
        <v>0</v>
      </c>
      <c r="G90" s="61">
        <v>0</v>
      </c>
      <c r="H90" s="61">
        <v>0</v>
      </c>
      <c r="I90" s="61">
        <v>0</v>
      </c>
      <c r="J90" s="61">
        <v>0</v>
      </c>
      <c r="K90" s="61">
        <v>0</v>
      </c>
      <c r="L90" s="61">
        <v>0</v>
      </c>
      <c r="M90" s="9" t="str">
        <f>VLOOKUP(C90,TB!C:F,3,0)</f>
        <v>Work-in-process</v>
      </c>
      <c r="N90" s="9" t="str">
        <f>VLOOKUP(C90,TB!C:F,4,0)</f>
        <v>Inventories</v>
      </c>
      <c r="P90" s="179"/>
      <c r="Q90" s="179"/>
    </row>
    <row r="91" spans="1:17" ht="14.5">
      <c r="A91" s="12" t="str">
        <f t="shared" si="3"/>
        <v>1</v>
      </c>
      <c r="B91" s="13" t="str">
        <f t="shared" si="2"/>
        <v>10350008</v>
      </c>
      <c r="C91" s="60" t="s">
        <v>365</v>
      </c>
      <c r="D91" s="60" t="s">
        <v>187</v>
      </c>
      <c r="E91" s="61">
        <v>0</v>
      </c>
      <c r="F91" s="61">
        <v>0</v>
      </c>
      <c r="G91" s="61">
        <v>0</v>
      </c>
      <c r="H91" s="61">
        <v>0</v>
      </c>
      <c r="I91" s="61">
        <v>0</v>
      </c>
      <c r="J91" s="61">
        <v>0</v>
      </c>
      <c r="K91" s="61">
        <v>0</v>
      </c>
      <c r="L91" s="61">
        <v>0</v>
      </c>
      <c r="M91" s="9" t="str">
        <f>VLOOKUP(C91,TB!C:F,3,0)</f>
        <v>Finished goods</v>
      </c>
      <c r="N91" s="9" t="str">
        <f>VLOOKUP(C91,TB!C:F,4,0)</f>
        <v>Inventories</v>
      </c>
      <c r="P91" s="179"/>
      <c r="Q91" s="179"/>
    </row>
    <row r="92" spans="1:17" ht="14.5">
      <c r="A92" s="12" t="str">
        <f t="shared" si="3"/>
        <v>1</v>
      </c>
      <c r="B92" s="13" t="str">
        <f t="shared" si="2"/>
        <v>10350011</v>
      </c>
      <c r="C92" s="60" t="s">
        <v>366</v>
      </c>
      <c r="D92" s="60" t="s">
        <v>188</v>
      </c>
      <c r="E92" s="61">
        <v>0</v>
      </c>
      <c r="F92" s="61">
        <v>7466838.8799999999</v>
      </c>
      <c r="G92" s="61">
        <v>7466838.8799999999</v>
      </c>
      <c r="H92" s="61">
        <v>0</v>
      </c>
      <c r="I92" s="61">
        <v>0</v>
      </c>
      <c r="J92" s="61">
        <v>87793.52</v>
      </c>
      <c r="K92" s="61">
        <v>87793.52</v>
      </c>
      <c r="L92" s="61">
        <v>0</v>
      </c>
      <c r="M92" s="9" t="str">
        <f>VLOOKUP(C92,TB!C:F,3,0)</f>
        <v>Goods-in-transit</v>
      </c>
      <c r="N92" s="9" t="str">
        <f>VLOOKUP(C92,TB!C:F,4,0)</f>
        <v>Inventories</v>
      </c>
      <c r="P92" s="179"/>
      <c r="Q92" s="179"/>
    </row>
    <row r="93" spans="1:17" ht="14.5">
      <c r="A93" s="12" t="str">
        <f t="shared" si="3"/>
        <v>1</v>
      </c>
      <c r="B93" s="13" t="str">
        <f t="shared" si="2"/>
        <v>10350012</v>
      </c>
      <c r="C93" s="60" t="s">
        <v>367</v>
      </c>
      <c r="D93" s="60" t="s">
        <v>189</v>
      </c>
      <c r="E93" s="61">
        <v>11869104.529999999</v>
      </c>
      <c r="F93" s="61">
        <v>268072596.46000001</v>
      </c>
      <c r="G93" s="61">
        <v>258894160.34</v>
      </c>
      <c r="H93" s="61">
        <v>21047540.649999999</v>
      </c>
      <c r="I93" s="61">
        <v>141383.01999999999</v>
      </c>
      <c r="J93" s="61">
        <v>3108730.31</v>
      </c>
      <c r="K93" s="61">
        <v>3022572.35</v>
      </c>
      <c r="L93" s="61">
        <v>227540.98</v>
      </c>
      <c r="M93" s="9" t="str">
        <f>VLOOKUP(C93,TB!C:F,3,0)</f>
        <v>Goods-in-transit</v>
      </c>
      <c r="N93" s="9" t="str">
        <f>VLOOKUP(C93,TB!C:F,4,0)</f>
        <v>Inventories</v>
      </c>
      <c r="P93" s="179"/>
      <c r="Q93" s="179"/>
    </row>
    <row r="94" spans="1:17" ht="14.5">
      <c r="A94" s="12" t="str">
        <f t="shared" si="3"/>
        <v>1</v>
      </c>
      <c r="B94" s="13" t="str">
        <f t="shared" si="2"/>
        <v>10350013</v>
      </c>
      <c r="C94" s="60" t="s">
        <v>1293</v>
      </c>
      <c r="D94" s="60" t="s">
        <v>1294</v>
      </c>
      <c r="E94" s="61">
        <v>288611</v>
      </c>
      <c r="F94" s="61">
        <v>17644803.739999998</v>
      </c>
      <c r="G94" s="61">
        <v>15982973.220000001</v>
      </c>
      <c r="H94" s="61">
        <v>1950441.52</v>
      </c>
      <c r="I94" s="61">
        <v>3397.29</v>
      </c>
      <c r="J94" s="61">
        <v>204666.53</v>
      </c>
      <c r="K94" s="61">
        <v>185157.87</v>
      </c>
      <c r="L94" s="61">
        <v>22905.95</v>
      </c>
      <c r="M94" s="9" t="str">
        <f>VLOOKUP(C94,TB!C:F,3,0)</f>
        <v>Spares parts and consumables</v>
      </c>
      <c r="N94" s="9" t="str">
        <f>VLOOKUP(C94,TB!C:F,4,0)</f>
        <v>Inventories</v>
      </c>
      <c r="P94" s="179"/>
      <c r="Q94" s="179"/>
    </row>
    <row r="95" spans="1:17" ht="14.5">
      <c r="A95" s="12" t="str">
        <f t="shared" si="3"/>
        <v>1</v>
      </c>
      <c r="B95" s="13" t="str">
        <f t="shared" si="2"/>
        <v>10350014</v>
      </c>
      <c r="C95" s="60" t="s">
        <v>1295</v>
      </c>
      <c r="D95" s="60" t="s">
        <v>1296</v>
      </c>
      <c r="E95" s="61">
        <v>0</v>
      </c>
      <c r="F95" s="61">
        <v>1086623</v>
      </c>
      <c r="G95" s="61">
        <v>1086623</v>
      </c>
      <c r="H95" s="61">
        <v>0</v>
      </c>
      <c r="I95" s="61">
        <v>0.27</v>
      </c>
      <c r="J95" s="61">
        <v>12638.25</v>
      </c>
      <c r="K95" s="61">
        <v>12611.36</v>
      </c>
      <c r="L95" s="61">
        <v>27.16</v>
      </c>
      <c r="M95" s="9" t="str">
        <f>VLOOKUP(C95,TB!C:F,3,0)</f>
        <v>Spares parts and consumables</v>
      </c>
      <c r="N95" s="9" t="str">
        <f>VLOOKUP(C95,TB!C:F,4,0)</f>
        <v>Inventories</v>
      </c>
      <c r="P95" s="179"/>
      <c r="Q95" s="179"/>
    </row>
    <row r="96" spans="1:17" ht="14.5">
      <c r="A96" s="12" t="str">
        <f t="shared" si="3"/>
        <v>1</v>
      </c>
      <c r="B96" s="13" t="str">
        <f t="shared" si="2"/>
        <v>10350900</v>
      </c>
      <c r="C96" s="60" t="s">
        <v>369</v>
      </c>
      <c r="D96" s="60" t="s">
        <v>370</v>
      </c>
      <c r="E96" s="61">
        <v>333092715.68000001</v>
      </c>
      <c r="F96" s="61">
        <v>5640086737.6499996</v>
      </c>
      <c r="G96" s="61">
        <v>5413331126.25</v>
      </c>
      <c r="H96" s="61">
        <v>559848327.08000004</v>
      </c>
      <c r="I96" s="61">
        <v>3967751.38</v>
      </c>
      <c r="J96" s="61">
        <v>66447052.350000001</v>
      </c>
      <c r="K96" s="61">
        <v>64362389.32</v>
      </c>
      <c r="L96" s="61">
        <v>6052414.4100000001</v>
      </c>
      <c r="M96" s="9" t="str">
        <f>VLOOKUP(C96,TB!C:F,3,0)</f>
        <v>Raw materials</v>
      </c>
      <c r="N96" s="9" t="str">
        <f>VLOOKUP(C96,TB!C:F,4,0)</f>
        <v>Inventories</v>
      </c>
      <c r="P96" s="179"/>
      <c r="Q96" s="179"/>
    </row>
    <row r="97" spans="1:17" ht="14.5">
      <c r="A97" s="12" t="str">
        <f t="shared" si="3"/>
        <v>1</v>
      </c>
      <c r="B97" s="13" t="str">
        <f t="shared" si="2"/>
        <v>10350901</v>
      </c>
      <c r="C97" s="60" t="s">
        <v>371</v>
      </c>
      <c r="D97" s="60" t="s">
        <v>372</v>
      </c>
      <c r="E97" s="61">
        <v>124975623.8</v>
      </c>
      <c r="F97" s="61">
        <v>1958961691.4200001</v>
      </c>
      <c r="G97" s="61">
        <v>1829189462.1099999</v>
      </c>
      <c r="H97" s="61">
        <v>254747853.11000001</v>
      </c>
      <c r="I97" s="61">
        <v>1488691.57</v>
      </c>
      <c r="J97" s="61">
        <v>23176459.32</v>
      </c>
      <c r="K97" s="61">
        <v>21911120.149999999</v>
      </c>
      <c r="L97" s="61">
        <v>2754030.74</v>
      </c>
      <c r="M97" s="9" t="str">
        <f>VLOOKUP(C97,TB!C:F,3,0)</f>
        <v>Raw materials</v>
      </c>
      <c r="N97" s="9" t="str">
        <f>VLOOKUP(C97,TB!C:F,4,0)</f>
        <v>Inventories</v>
      </c>
      <c r="P97" s="179"/>
      <c r="Q97" s="179"/>
    </row>
    <row r="98" spans="1:17" ht="14.5">
      <c r="A98" s="12" t="str">
        <f t="shared" si="3"/>
        <v>1</v>
      </c>
      <c r="B98" s="13" t="str">
        <f t="shared" si="2"/>
        <v>10350902</v>
      </c>
      <c r="C98" s="60" t="s">
        <v>373</v>
      </c>
      <c r="D98" s="60" t="s">
        <v>32</v>
      </c>
      <c r="E98" s="61">
        <v>0</v>
      </c>
      <c r="F98" s="61">
        <v>0</v>
      </c>
      <c r="G98" s="61">
        <v>0</v>
      </c>
      <c r="H98" s="61">
        <v>0</v>
      </c>
      <c r="I98" s="61">
        <v>0</v>
      </c>
      <c r="J98" s="61">
        <v>0</v>
      </c>
      <c r="K98" s="61">
        <v>0</v>
      </c>
      <c r="L98" s="61">
        <v>0</v>
      </c>
      <c r="M98" s="9" t="str">
        <f>VLOOKUP(C98,TB!C:F,3,0)</f>
        <v>Raw materials</v>
      </c>
      <c r="N98" s="9" t="str">
        <f>VLOOKUP(C98,TB!C:F,4,0)</f>
        <v>Inventories</v>
      </c>
      <c r="P98" s="179"/>
      <c r="Q98" s="179"/>
    </row>
    <row r="99" spans="1:17" ht="14.5">
      <c r="A99" s="12" t="str">
        <f t="shared" si="3"/>
        <v>1</v>
      </c>
      <c r="B99" s="13" t="str">
        <f t="shared" si="2"/>
        <v>10350903</v>
      </c>
      <c r="C99" s="60" t="s">
        <v>375</v>
      </c>
      <c r="D99" s="60" t="s">
        <v>376</v>
      </c>
      <c r="E99" s="61">
        <v>0</v>
      </c>
      <c r="F99" s="61">
        <v>0</v>
      </c>
      <c r="G99" s="61">
        <v>0</v>
      </c>
      <c r="H99" s="61">
        <v>0</v>
      </c>
      <c r="I99" s="61">
        <v>0</v>
      </c>
      <c r="J99" s="61">
        <v>0</v>
      </c>
      <c r="K99" s="61">
        <v>0</v>
      </c>
      <c r="L99" s="61">
        <v>0</v>
      </c>
      <c r="M99" s="9" t="str">
        <f>VLOOKUP(C99,TB!C:F,3,0)</f>
        <v>Packing materials</v>
      </c>
      <c r="N99" s="9" t="str">
        <f>VLOOKUP(C99,TB!C:F,4,0)</f>
        <v>Inventories</v>
      </c>
      <c r="P99" s="179"/>
      <c r="Q99" s="179"/>
    </row>
    <row r="100" spans="1:17" ht="14.5">
      <c r="A100" s="12" t="str">
        <f t="shared" si="3"/>
        <v>1</v>
      </c>
      <c r="B100" s="13" t="str">
        <f t="shared" si="2"/>
        <v>10350904</v>
      </c>
      <c r="C100" s="60" t="s">
        <v>377</v>
      </c>
      <c r="D100" s="60" t="s">
        <v>294</v>
      </c>
      <c r="E100" s="61">
        <v>0</v>
      </c>
      <c r="F100" s="61">
        <v>0</v>
      </c>
      <c r="G100" s="61">
        <v>0</v>
      </c>
      <c r="H100" s="61">
        <v>0</v>
      </c>
      <c r="I100" s="61">
        <v>0</v>
      </c>
      <c r="J100" s="61">
        <v>0</v>
      </c>
      <c r="K100" s="61">
        <v>0</v>
      </c>
      <c r="L100" s="61">
        <v>0</v>
      </c>
      <c r="M100" s="9" t="str">
        <f>VLOOKUP(C100,TB!C:F,3,0)</f>
        <v>Spares parts and consumables</v>
      </c>
      <c r="N100" s="9" t="str">
        <f>VLOOKUP(C100,TB!C:F,4,0)</f>
        <v>Inventories</v>
      </c>
      <c r="P100" s="179"/>
      <c r="Q100" s="179"/>
    </row>
    <row r="101" spans="1:17" ht="14.5">
      <c r="A101" s="12" t="str">
        <f t="shared" si="3"/>
        <v>1</v>
      </c>
      <c r="B101" s="13" t="str">
        <f t="shared" si="2"/>
        <v>10350905</v>
      </c>
      <c r="C101" s="60" t="s">
        <v>378</v>
      </c>
      <c r="D101" s="60" t="s">
        <v>379</v>
      </c>
      <c r="E101" s="61">
        <v>232971842.19999999</v>
      </c>
      <c r="F101" s="61">
        <v>8893115454</v>
      </c>
      <c r="G101" s="61">
        <v>8906985354</v>
      </c>
      <c r="H101" s="61">
        <v>219101942.19999999</v>
      </c>
      <c r="I101" s="61">
        <v>2775126.05</v>
      </c>
      <c r="J101" s="61">
        <v>106298701</v>
      </c>
      <c r="K101" s="61">
        <v>106705157</v>
      </c>
      <c r="L101" s="61">
        <v>2368670.0499999998</v>
      </c>
      <c r="M101" s="9" t="str">
        <f>VLOOKUP(C101,TB!C:F,3,0)</f>
        <v>Work-in-process</v>
      </c>
      <c r="N101" s="9" t="str">
        <f>VLOOKUP(C101,TB!C:F,4,0)</f>
        <v>Inventories</v>
      </c>
      <c r="P101" s="179"/>
      <c r="Q101" s="179"/>
    </row>
    <row r="102" spans="1:17" ht="14.5">
      <c r="A102" s="12" t="str">
        <f t="shared" si="3"/>
        <v>1</v>
      </c>
      <c r="B102" s="13" t="str">
        <f t="shared" si="2"/>
        <v>10350906</v>
      </c>
      <c r="C102" s="60" t="s">
        <v>374</v>
      </c>
      <c r="D102" s="60" t="s">
        <v>1</v>
      </c>
      <c r="E102" s="61">
        <v>374288592.81999999</v>
      </c>
      <c r="F102" s="61">
        <v>8986617379</v>
      </c>
      <c r="G102" s="61">
        <v>8748640168</v>
      </c>
      <c r="H102" s="61">
        <v>612265803.82000005</v>
      </c>
      <c r="I102" s="61">
        <v>4458470.3600000003</v>
      </c>
      <c r="J102" s="61">
        <v>108432170</v>
      </c>
      <c r="K102" s="61">
        <v>106271551</v>
      </c>
      <c r="L102" s="61">
        <v>6619089.3600000003</v>
      </c>
      <c r="M102" s="9" t="str">
        <f>VLOOKUP(C102,TB!C:F,3,0)</f>
        <v>Finished goods</v>
      </c>
      <c r="N102" s="9" t="str">
        <f>VLOOKUP(C102,TB!C:F,4,0)</f>
        <v>Inventories</v>
      </c>
      <c r="P102" s="179"/>
      <c r="Q102" s="179"/>
    </row>
    <row r="103" spans="1:17" ht="14.5">
      <c r="A103" s="12" t="str">
        <f t="shared" si="3"/>
        <v>1</v>
      </c>
      <c r="B103" s="13" t="str">
        <f t="shared" si="2"/>
        <v>10360001</v>
      </c>
      <c r="C103" s="60" t="s">
        <v>381</v>
      </c>
      <c r="D103" s="60" t="s">
        <v>78</v>
      </c>
      <c r="E103" s="61">
        <v>95359944.319999993</v>
      </c>
      <c r="F103" s="61">
        <v>154568790.11000001</v>
      </c>
      <c r="G103" s="61">
        <v>156395765.66</v>
      </c>
      <c r="H103" s="61">
        <v>93532968.769999996</v>
      </c>
      <c r="I103" s="61">
        <v>1132156.83</v>
      </c>
      <c r="J103" s="61">
        <v>1797023.66</v>
      </c>
      <c r="K103" s="61">
        <v>1852676.57</v>
      </c>
      <c r="L103" s="61">
        <v>1076503.92</v>
      </c>
      <c r="M103" s="9" t="str">
        <f>VLOOKUP(C103,TB!C:F,3,0)</f>
        <v>Advances paid for capital expenses</v>
      </c>
      <c r="N103" s="9" t="str">
        <f>VLOOKUP(C103,TB!C:F,4,0)</f>
        <v xml:space="preserve">Advances and deposits </v>
      </c>
      <c r="P103" s="179"/>
      <c r="Q103" s="179"/>
    </row>
    <row r="104" spans="1:17" ht="14.5">
      <c r="A104" s="12" t="str">
        <f t="shared" si="3"/>
        <v>1</v>
      </c>
      <c r="B104" s="13" t="str">
        <f t="shared" si="2"/>
        <v>10360002</v>
      </c>
      <c r="C104" s="60" t="s">
        <v>368</v>
      </c>
      <c r="D104" s="60" t="s">
        <v>48</v>
      </c>
      <c r="E104" s="61">
        <v>104150963.22</v>
      </c>
      <c r="F104" s="61">
        <v>5477529127.5100002</v>
      </c>
      <c r="G104" s="61">
        <v>5163570113.6800003</v>
      </c>
      <c r="H104" s="61">
        <v>418109977.05000001</v>
      </c>
      <c r="I104" s="61">
        <v>1240630.8899999999</v>
      </c>
      <c r="J104" s="61">
        <v>64358276.079999998</v>
      </c>
      <c r="K104" s="61">
        <v>60828414.049999997</v>
      </c>
      <c r="L104" s="61">
        <v>4770492.92</v>
      </c>
      <c r="M104" s="9" t="str">
        <f>VLOOKUP(C104,TB!C:F,3,0)</f>
        <v>Goods-in-transit</v>
      </c>
      <c r="N104" s="9" t="str">
        <f>VLOOKUP(C104,TB!C:F,4,0)</f>
        <v>Inventories</v>
      </c>
      <c r="P104" s="179"/>
      <c r="Q104" s="179"/>
    </row>
    <row r="105" spans="1:17" ht="14.5">
      <c r="A105" s="12" t="str">
        <f t="shared" si="3"/>
        <v>1</v>
      </c>
      <c r="B105" s="13" t="str">
        <f t="shared" si="2"/>
        <v>10360003</v>
      </c>
      <c r="C105" s="60" t="s">
        <v>382</v>
      </c>
      <c r="D105" s="60" t="s">
        <v>79</v>
      </c>
      <c r="E105" s="61">
        <v>6440374.5899999999</v>
      </c>
      <c r="F105" s="61">
        <v>112166171.86</v>
      </c>
      <c r="G105" s="61">
        <v>112668169.11</v>
      </c>
      <c r="H105" s="61">
        <v>5938377.3399999999</v>
      </c>
      <c r="I105" s="61">
        <v>75888.17</v>
      </c>
      <c r="J105" s="61">
        <v>1307586.5</v>
      </c>
      <c r="K105" s="61">
        <v>1315388.0900000001</v>
      </c>
      <c r="L105" s="61">
        <v>68086.58</v>
      </c>
      <c r="M105" s="9" t="str">
        <f>VLOOKUP(C105,TB!C:F,3,0)</f>
        <v>Spares and others</v>
      </c>
      <c r="N105" s="9" t="str">
        <f>VLOOKUP(C105,TB!C:F,4,0)</f>
        <v xml:space="preserve">Advances and deposits </v>
      </c>
      <c r="P105" s="179"/>
      <c r="Q105" s="179"/>
    </row>
    <row r="106" spans="1:17" ht="14.5">
      <c r="A106" s="12" t="str">
        <f t="shared" si="3"/>
        <v>1</v>
      </c>
      <c r="B106" s="13" t="str">
        <f t="shared" si="2"/>
        <v>10360004</v>
      </c>
      <c r="C106" s="60" t="s">
        <v>383</v>
      </c>
      <c r="D106" s="60" t="s">
        <v>80</v>
      </c>
      <c r="E106" s="61">
        <v>0</v>
      </c>
      <c r="F106" s="61">
        <v>21950245.649999999</v>
      </c>
      <c r="G106" s="61">
        <v>21022789.329999998</v>
      </c>
      <c r="H106" s="61">
        <v>927456.32</v>
      </c>
      <c r="I106" s="61">
        <v>0</v>
      </c>
      <c r="J106" s="61">
        <v>254637.01</v>
      </c>
      <c r="K106" s="61">
        <v>244049.83</v>
      </c>
      <c r="L106" s="61">
        <v>10587.18</v>
      </c>
      <c r="M106" s="9" t="str">
        <f>VLOOKUP(C106,TB!C:F,3,0)</f>
        <v>Spares and others</v>
      </c>
      <c r="N106" s="9" t="str">
        <f>VLOOKUP(C106,TB!C:F,4,0)</f>
        <v xml:space="preserve">Advances and deposits </v>
      </c>
      <c r="P106" s="179"/>
      <c r="Q106" s="179"/>
    </row>
    <row r="107" spans="1:17" ht="14.5">
      <c r="A107" s="12" t="str">
        <f t="shared" si="3"/>
        <v>1</v>
      </c>
      <c r="B107" s="13" t="str">
        <f t="shared" si="2"/>
        <v>10360010</v>
      </c>
      <c r="C107" s="60" t="s">
        <v>1738</v>
      </c>
      <c r="D107" s="60" t="s">
        <v>1739</v>
      </c>
      <c r="E107" s="61">
        <v>0</v>
      </c>
      <c r="F107" s="61">
        <v>6242112</v>
      </c>
      <c r="G107" s="61">
        <v>6242112</v>
      </c>
      <c r="H107" s="61">
        <v>0</v>
      </c>
      <c r="I107" s="61">
        <v>0</v>
      </c>
      <c r="J107" s="61">
        <v>72540.52</v>
      </c>
      <c r="K107" s="61">
        <v>72540.52</v>
      </c>
      <c r="L107" s="61">
        <v>0</v>
      </c>
      <c r="M107" s="9" t="e">
        <f>VLOOKUP(C107,TB!C:F,3,0)</f>
        <v>#N/A</v>
      </c>
      <c r="N107" s="9" t="e">
        <f>VLOOKUP(C107,TB!C:F,4,0)</f>
        <v>#N/A</v>
      </c>
      <c r="P107" s="179"/>
      <c r="Q107" s="179"/>
    </row>
    <row r="108" spans="1:17" ht="14.5">
      <c r="A108" s="12" t="str">
        <f t="shared" si="3"/>
        <v>1</v>
      </c>
      <c r="B108" s="13" t="str">
        <f t="shared" si="2"/>
        <v>10361001</v>
      </c>
      <c r="C108" s="60" t="s">
        <v>384</v>
      </c>
      <c r="D108" s="60" t="s">
        <v>81</v>
      </c>
      <c r="E108" s="61">
        <v>414017</v>
      </c>
      <c r="F108" s="61">
        <v>144006453.78</v>
      </c>
      <c r="G108" s="61">
        <v>117752738.78</v>
      </c>
      <c r="H108" s="61">
        <v>26667732</v>
      </c>
      <c r="I108" s="61">
        <v>4835.4799999999996</v>
      </c>
      <c r="J108" s="61">
        <v>1658591.48</v>
      </c>
      <c r="K108" s="61">
        <v>1363883.64</v>
      </c>
      <c r="L108" s="61">
        <v>299543.32</v>
      </c>
      <c r="M108" s="9" t="str">
        <f>VLOOKUP(C108,TB!C:F,3,0)</f>
        <v>Employees</v>
      </c>
      <c r="N108" s="9" t="str">
        <f>VLOOKUP(C108,TB!C:F,4,0)</f>
        <v xml:space="preserve">Advances and deposits </v>
      </c>
      <c r="P108" s="179"/>
      <c r="Q108" s="179"/>
    </row>
    <row r="109" spans="1:17" ht="14.5">
      <c r="A109" s="12" t="str">
        <f t="shared" si="3"/>
        <v>1</v>
      </c>
      <c r="B109" s="13" t="str">
        <f t="shared" si="2"/>
        <v>10361003</v>
      </c>
      <c r="C109" s="60" t="s">
        <v>385</v>
      </c>
      <c r="D109" s="60" t="s">
        <v>82</v>
      </c>
      <c r="E109" s="61">
        <v>46814</v>
      </c>
      <c r="F109" s="61">
        <v>756327</v>
      </c>
      <c r="G109" s="61">
        <v>795641</v>
      </c>
      <c r="H109" s="61">
        <v>7500</v>
      </c>
      <c r="I109" s="61">
        <v>551.08000000000004</v>
      </c>
      <c r="J109" s="61">
        <v>8811.94</v>
      </c>
      <c r="K109" s="61">
        <v>9274.73</v>
      </c>
      <c r="L109" s="61">
        <v>88.29</v>
      </c>
      <c r="M109" s="9" t="str">
        <f>VLOOKUP(C109,TB!C:F,3,0)</f>
        <v>Employees</v>
      </c>
      <c r="N109" s="9" t="str">
        <f>VLOOKUP(C109,TB!C:F,4,0)</f>
        <v xml:space="preserve">Advances and deposits </v>
      </c>
      <c r="P109" s="179"/>
      <c r="Q109" s="179"/>
    </row>
    <row r="110" spans="1:17" ht="14.5">
      <c r="A110" s="12" t="str">
        <f t="shared" si="3"/>
        <v>1</v>
      </c>
      <c r="B110" s="13" t="str">
        <f t="shared" si="2"/>
        <v>10362003</v>
      </c>
      <c r="C110" s="60" t="s">
        <v>386</v>
      </c>
      <c r="D110" s="60" t="s">
        <v>49</v>
      </c>
      <c r="E110" s="61">
        <v>1296949.42</v>
      </c>
      <c r="F110" s="61">
        <v>1733981.45</v>
      </c>
      <c r="G110" s="61">
        <v>0</v>
      </c>
      <c r="H110" s="61">
        <v>3030930.87</v>
      </c>
      <c r="I110" s="61">
        <v>15267.07</v>
      </c>
      <c r="J110" s="61">
        <v>20225.669999999998</v>
      </c>
      <c r="K110" s="61">
        <v>3076</v>
      </c>
      <c r="L110" s="61">
        <v>32416.74</v>
      </c>
      <c r="M110" s="9" t="str">
        <f>VLOOKUP(C110,TB!C:F,3,0)</f>
        <v>Income tax</v>
      </c>
      <c r="N110" s="9" t="str">
        <f>VLOOKUP(C110,TB!C:F,4,0)</f>
        <v xml:space="preserve">Advances and deposits </v>
      </c>
      <c r="P110" s="179"/>
      <c r="Q110" s="179"/>
    </row>
    <row r="111" spans="1:17" ht="14.5">
      <c r="A111" s="12" t="str">
        <f t="shared" si="3"/>
        <v>1</v>
      </c>
      <c r="B111" s="13" t="str">
        <f t="shared" si="2"/>
        <v>10363001</v>
      </c>
      <c r="C111" s="60" t="s">
        <v>387</v>
      </c>
      <c r="D111" s="60" t="s">
        <v>50</v>
      </c>
      <c r="E111" s="61">
        <v>23418620</v>
      </c>
      <c r="F111" s="61">
        <v>0</v>
      </c>
      <c r="G111" s="61">
        <v>615465</v>
      </c>
      <c r="H111" s="61">
        <v>22803155</v>
      </c>
      <c r="I111" s="61">
        <v>280111.65000000002</v>
      </c>
      <c r="J111" s="61">
        <v>0</v>
      </c>
      <c r="K111" s="61">
        <v>7194.55</v>
      </c>
      <c r="L111" s="61">
        <v>272917.09999999998</v>
      </c>
      <c r="M111" s="9" t="str">
        <f>VLOOKUP(C111,TB!C:F,3,0)</f>
        <v>Deposits</v>
      </c>
      <c r="N111" s="9" t="str">
        <f>VLOOKUP(C111,TB!C:F,4,0)</f>
        <v xml:space="preserve">Advances and deposits </v>
      </c>
      <c r="P111" s="179"/>
      <c r="Q111" s="179"/>
    </row>
    <row r="112" spans="1:17" ht="14.5">
      <c r="A112" s="12" t="str">
        <f t="shared" si="3"/>
        <v>1</v>
      </c>
      <c r="B112" s="13" t="str">
        <f t="shared" si="2"/>
        <v>10364001</v>
      </c>
      <c r="C112" s="60" t="s">
        <v>388</v>
      </c>
      <c r="D112" s="60" t="s">
        <v>83</v>
      </c>
      <c r="E112" s="61">
        <v>0</v>
      </c>
      <c r="F112" s="61">
        <v>6300741</v>
      </c>
      <c r="G112" s="61">
        <v>5053926</v>
      </c>
      <c r="H112" s="61">
        <v>1246815</v>
      </c>
      <c r="I112" s="61">
        <v>0</v>
      </c>
      <c r="J112" s="61">
        <v>74088.39</v>
      </c>
      <c r="K112" s="61">
        <v>60753</v>
      </c>
      <c r="L112" s="61">
        <v>13335.39</v>
      </c>
      <c r="M112" s="9" t="str">
        <f>VLOOKUP(C112,TB!C:F,3,0)</f>
        <v>Prepayments</v>
      </c>
      <c r="N112" s="9" t="str">
        <f>VLOOKUP(C112,TB!C:F,4,0)</f>
        <v xml:space="preserve">Advances and deposits </v>
      </c>
      <c r="P112" s="179"/>
      <c r="Q112" s="179"/>
    </row>
    <row r="113" spans="1:17" ht="14.5">
      <c r="A113" s="12" t="str">
        <f t="shared" si="3"/>
        <v>1</v>
      </c>
      <c r="B113" s="13" t="str">
        <f t="shared" si="2"/>
        <v>10364003</v>
      </c>
      <c r="C113" s="60" t="s">
        <v>389</v>
      </c>
      <c r="D113" s="60" t="s">
        <v>33</v>
      </c>
      <c r="E113" s="61">
        <v>0</v>
      </c>
      <c r="F113" s="61">
        <v>0</v>
      </c>
      <c r="G113" s="61">
        <v>0</v>
      </c>
      <c r="H113" s="61">
        <v>0</v>
      </c>
      <c r="I113" s="61">
        <v>0</v>
      </c>
      <c r="J113" s="61">
        <v>0</v>
      </c>
      <c r="K113" s="61">
        <v>0</v>
      </c>
      <c r="L113" s="61">
        <v>0</v>
      </c>
      <c r="M113" s="9" t="str">
        <f>VLOOKUP(C113,TB!C:F,3,0)</f>
        <v>Prepaid Rent</v>
      </c>
      <c r="N113" s="9" t="str">
        <f>VLOOKUP(C113,TB!C:F,4,0)</f>
        <v xml:space="preserve">Advances and deposits </v>
      </c>
      <c r="P113" s="179"/>
      <c r="Q113" s="179"/>
    </row>
    <row r="114" spans="1:17" ht="14.5">
      <c r="A114" s="12" t="str">
        <f t="shared" si="3"/>
        <v>1</v>
      </c>
      <c r="B114" s="13" t="str">
        <f t="shared" si="2"/>
        <v>10364004</v>
      </c>
      <c r="C114" s="60" t="s">
        <v>390</v>
      </c>
      <c r="D114" s="60" t="s">
        <v>295</v>
      </c>
      <c r="E114" s="61">
        <v>0</v>
      </c>
      <c r="F114" s="61">
        <v>0</v>
      </c>
      <c r="G114" s="61">
        <v>0</v>
      </c>
      <c r="H114" s="61">
        <v>0</v>
      </c>
      <c r="I114" s="61">
        <v>0</v>
      </c>
      <c r="J114" s="61">
        <v>0</v>
      </c>
      <c r="K114" s="61">
        <v>0</v>
      </c>
      <c r="L114" s="61">
        <v>0</v>
      </c>
      <c r="M114" s="9" t="str">
        <f>VLOOKUP(C114,TB!C:F,3,0)</f>
        <v>Other Prepayments</v>
      </c>
      <c r="N114" s="9" t="str">
        <f>VLOOKUP(C114,TB!C:F,4,0)</f>
        <v xml:space="preserve">Advances and deposits </v>
      </c>
      <c r="P114" s="179"/>
      <c r="Q114" s="179"/>
    </row>
    <row r="115" spans="1:17" ht="14.5">
      <c r="A115" s="12" t="str">
        <f t="shared" si="3"/>
        <v>1</v>
      </c>
      <c r="B115" s="13" t="str">
        <f t="shared" si="2"/>
        <v>10367001</v>
      </c>
      <c r="C115" s="60" t="s">
        <v>391</v>
      </c>
      <c r="D115" s="60" t="s">
        <v>35</v>
      </c>
      <c r="E115" s="61">
        <v>0</v>
      </c>
      <c r="F115" s="61">
        <v>0</v>
      </c>
      <c r="G115" s="61">
        <v>0</v>
      </c>
      <c r="H115" s="61">
        <v>0</v>
      </c>
      <c r="I115" s="61">
        <v>0.06</v>
      </c>
      <c r="J115" s="61">
        <v>0</v>
      </c>
      <c r="K115" s="61">
        <v>0</v>
      </c>
      <c r="L115" s="61">
        <v>0.06</v>
      </c>
      <c r="M115" s="9" t="str">
        <f>VLOOKUP(C115,TB!C:F,3,0)</f>
        <v>Salaries and allowances</v>
      </c>
      <c r="N115" s="9" t="str">
        <f>VLOOKUP(C115,TB!C:F,4,0)</f>
        <v>Accrued expenses and other liabilities</v>
      </c>
      <c r="P115" s="179"/>
      <c r="Q115" s="179"/>
    </row>
    <row r="116" spans="1:17" ht="14.5">
      <c r="A116" s="12" t="str">
        <f t="shared" si="3"/>
        <v>2</v>
      </c>
      <c r="B116" s="13" t="str">
        <f t="shared" si="2"/>
        <v>20100001</v>
      </c>
      <c r="C116" s="60" t="s">
        <v>393</v>
      </c>
      <c r="D116" s="60" t="s">
        <v>84</v>
      </c>
      <c r="E116" s="61">
        <v>-14155686.779999999</v>
      </c>
      <c r="F116" s="61">
        <v>918514515.69000006</v>
      </c>
      <c r="G116" s="61">
        <v>943032227.17999995</v>
      </c>
      <c r="H116" s="61">
        <v>-38673398.270000003</v>
      </c>
      <c r="I116" s="61">
        <v>-168620.45</v>
      </c>
      <c r="J116" s="61">
        <v>10743304.5</v>
      </c>
      <c r="K116" s="61">
        <v>11002496.689999999</v>
      </c>
      <c r="L116" s="61">
        <v>-427812.64</v>
      </c>
      <c r="M116" s="9" t="str">
        <f>VLOOKUP(C116,TB!C:F,3,0)</f>
        <v>Trade -Int.Com.Pcble</v>
      </c>
      <c r="N116" s="9" t="str">
        <f>VLOOKUP(C116,TB!C:F,4,0)</f>
        <v>Intercompany payables</v>
      </c>
      <c r="P116" s="179"/>
      <c r="Q116" s="179"/>
    </row>
    <row r="117" spans="1:17" ht="14.5">
      <c r="A117" s="12" t="str">
        <f t="shared" si="3"/>
        <v>2</v>
      </c>
      <c r="B117" s="13" t="str">
        <f t="shared" si="2"/>
        <v>20100002</v>
      </c>
      <c r="C117" s="60" t="s">
        <v>394</v>
      </c>
      <c r="D117" s="60" t="s">
        <v>85</v>
      </c>
      <c r="E117" s="61">
        <v>0</v>
      </c>
      <c r="F117" s="61">
        <v>3882752.64</v>
      </c>
      <c r="G117" s="61">
        <v>3882752.64</v>
      </c>
      <c r="H117" s="61">
        <v>0</v>
      </c>
      <c r="I117" s="61">
        <v>0</v>
      </c>
      <c r="J117" s="61">
        <v>46054.080000000002</v>
      </c>
      <c r="K117" s="61">
        <v>46054.080000000002</v>
      </c>
      <c r="L117" s="61">
        <v>0</v>
      </c>
      <c r="M117" s="9" t="str">
        <f>VLOOKUP(C117,TB!C:F,3,0)</f>
        <v>N.Trade-Int.Com.Pcbl</v>
      </c>
      <c r="N117" s="9" t="str">
        <f>VLOOKUP(C117,TB!C:F,4,0)</f>
        <v>Intercompany payables</v>
      </c>
      <c r="P117" s="179"/>
      <c r="Q117" s="179"/>
    </row>
    <row r="118" spans="1:17" ht="14.5">
      <c r="A118" s="12" t="str">
        <f t="shared" si="3"/>
        <v>2</v>
      </c>
      <c r="B118" s="13" t="str">
        <f t="shared" si="2"/>
        <v>20100003</v>
      </c>
      <c r="C118" s="60" t="s">
        <v>395</v>
      </c>
      <c r="D118" s="60" t="s">
        <v>86</v>
      </c>
      <c r="E118" s="61">
        <v>-68791086.980000004</v>
      </c>
      <c r="F118" s="61">
        <v>4175851179.1799998</v>
      </c>
      <c r="G118" s="61">
        <v>4269187732.1500001</v>
      </c>
      <c r="H118" s="61">
        <v>-162127639.94999999</v>
      </c>
      <c r="I118" s="61">
        <v>-819451.01</v>
      </c>
      <c r="J118" s="61">
        <v>49119720.409999996</v>
      </c>
      <c r="K118" s="61">
        <v>50152482.469999999</v>
      </c>
      <c r="L118" s="61">
        <v>-1852213.07</v>
      </c>
      <c r="M118" s="9" t="str">
        <f>VLOOKUP(C118,TB!C:F,3,0)</f>
        <v>Raw materials</v>
      </c>
      <c r="N118" s="9" t="str">
        <f>VLOOKUP(C118,TB!C:F,4,0)</f>
        <v>Accounts payable</v>
      </c>
      <c r="P118" s="179"/>
      <c r="Q118" s="179"/>
    </row>
    <row r="119" spans="1:17" ht="14.5">
      <c r="A119" s="12" t="str">
        <f t="shared" si="3"/>
        <v>2</v>
      </c>
      <c r="B119" s="13" t="str">
        <f t="shared" si="2"/>
        <v>20100004</v>
      </c>
      <c r="C119" s="60" t="s">
        <v>396</v>
      </c>
      <c r="D119" s="60" t="s">
        <v>87</v>
      </c>
      <c r="E119" s="61">
        <v>-49459538.829999998</v>
      </c>
      <c r="F119" s="61">
        <v>955414585.90999997</v>
      </c>
      <c r="G119" s="61">
        <v>1035529410.17</v>
      </c>
      <c r="H119" s="61">
        <v>-129574363.09</v>
      </c>
      <c r="I119" s="61">
        <v>-589197.48</v>
      </c>
      <c r="J119" s="61">
        <v>11244659.43</v>
      </c>
      <c r="K119" s="61">
        <v>12148413.369999999</v>
      </c>
      <c r="L119" s="61">
        <v>-1492951.42</v>
      </c>
      <c r="M119" s="9" t="str">
        <f>VLOOKUP(C119,TB!C:F,3,0)</f>
        <v>Raw materials</v>
      </c>
      <c r="N119" s="9" t="str">
        <f>VLOOKUP(C119,TB!C:F,4,0)</f>
        <v>Accounts payable</v>
      </c>
      <c r="P119" s="179"/>
      <c r="Q119" s="179"/>
    </row>
    <row r="120" spans="1:17" ht="14.5">
      <c r="A120" s="12" t="str">
        <f t="shared" si="3"/>
        <v>2</v>
      </c>
      <c r="B120" s="13" t="str">
        <f t="shared" si="2"/>
        <v>20100005</v>
      </c>
      <c r="C120" s="60" t="s">
        <v>397</v>
      </c>
      <c r="D120" s="60" t="s">
        <v>88</v>
      </c>
      <c r="E120" s="61">
        <v>-1323624.98</v>
      </c>
      <c r="F120" s="61">
        <v>16016930.300000001</v>
      </c>
      <c r="G120" s="61">
        <v>17120639.32</v>
      </c>
      <c r="H120" s="61">
        <v>-2427334</v>
      </c>
      <c r="I120" s="61">
        <v>-15585.06</v>
      </c>
      <c r="J120" s="61">
        <v>187647.33</v>
      </c>
      <c r="K120" s="61">
        <v>199906.56</v>
      </c>
      <c r="L120" s="61">
        <v>-27844.29</v>
      </c>
      <c r="M120" s="9" t="str">
        <f>VLOOKUP(C120,TB!C:F,3,0)</f>
        <v>Raw materials</v>
      </c>
      <c r="N120" s="9" t="str">
        <f>VLOOKUP(C120,TB!C:F,4,0)</f>
        <v>Accounts payable</v>
      </c>
      <c r="P120" s="179"/>
      <c r="Q120" s="179"/>
    </row>
    <row r="121" spans="1:17" ht="14.5">
      <c r="A121" s="12" t="str">
        <f t="shared" si="3"/>
        <v>2</v>
      </c>
      <c r="B121" s="13" t="str">
        <f t="shared" si="2"/>
        <v>20100006</v>
      </c>
      <c r="C121" s="60" t="s">
        <v>398</v>
      </c>
      <c r="D121" s="60" t="s">
        <v>89</v>
      </c>
      <c r="E121" s="61">
        <v>0</v>
      </c>
      <c r="F121" s="61">
        <v>0</v>
      </c>
      <c r="G121" s="61">
        <v>0</v>
      </c>
      <c r="H121" s="61">
        <v>0</v>
      </c>
      <c r="I121" s="61">
        <v>0</v>
      </c>
      <c r="J121" s="61">
        <v>0</v>
      </c>
      <c r="K121" s="61">
        <v>0</v>
      </c>
      <c r="L121" s="61">
        <v>0</v>
      </c>
      <c r="M121" s="9" t="str">
        <f>VLOOKUP(C121,TB!C:F,3,0)</f>
        <v>Raw materials</v>
      </c>
      <c r="N121" s="9" t="str">
        <f>VLOOKUP(C121,TB!C:F,4,0)</f>
        <v>Accounts payable</v>
      </c>
      <c r="P121" s="179"/>
      <c r="Q121" s="179"/>
    </row>
    <row r="122" spans="1:17" ht="14.5">
      <c r="A122" s="12" t="str">
        <f t="shared" si="3"/>
        <v>2</v>
      </c>
      <c r="B122" s="13" t="str">
        <f t="shared" si="2"/>
        <v>20100007</v>
      </c>
      <c r="C122" s="60" t="s">
        <v>399</v>
      </c>
      <c r="D122" s="60" t="s">
        <v>90</v>
      </c>
      <c r="E122" s="61">
        <v>-11581169.439999999</v>
      </c>
      <c r="F122" s="61">
        <v>82157837.510000005</v>
      </c>
      <c r="G122" s="61">
        <v>78464211.079999998</v>
      </c>
      <c r="H122" s="61">
        <v>-7887543.0099999998</v>
      </c>
      <c r="I122" s="61">
        <v>-138136.41</v>
      </c>
      <c r="J122" s="61">
        <v>970163.74</v>
      </c>
      <c r="K122" s="61">
        <v>921949.24</v>
      </c>
      <c r="L122" s="61">
        <v>-89921.91</v>
      </c>
      <c r="M122" s="9" t="str">
        <f>VLOOKUP(C122,TB!C:F,3,0)</f>
        <v>Raw materials</v>
      </c>
      <c r="N122" s="9" t="str">
        <f>VLOOKUP(C122,TB!C:F,4,0)</f>
        <v>Accounts payable</v>
      </c>
      <c r="P122" s="179"/>
      <c r="Q122" s="179"/>
    </row>
    <row r="123" spans="1:17" ht="14.5">
      <c r="A123" s="12" t="str">
        <f t="shared" si="3"/>
        <v>2</v>
      </c>
      <c r="B123" s="13" t="str">
        <f t="shared" si="2"/>
        <v>20100008</v>
      </c>
      <c r="C123" s="60" t="s">
        <v>400</v>
      </c>
      <c r="D123" s="60" t="s">
        <v>91</v>
      </c>
      <c r="E123" s="61">
        <v>-15638412.390000001</v>
      </c>
      <c r="F123" s="61">
        <v>245393811.90000001</v>
      </c>
      <c r="G123" s="61">
        <v>278949725.88999999</v>
      </c>
      <c r="H123" s="61">
        <v>-49194326.380000003</v>
      </c>
      <c r="I123" s="61">
        <v>-184089.58</v>
      </c>
      <c r="J123" s="61">
        <v>2885936.91</v>
      </c>
      <c r="K123" s="61">
        <v>3256884.26</v>
      </c>
      <c r="L123" s="61">
        <v>-555036.93000000005</v>
      </c>
      <c r="M123" s="9" t="str">
        <f>VLOOKUP(C123,TB!C:F,3,0)</f>
        <v>Fixed assets and capital work-in-progress</v>
      </c>
      <c r="N123" s="9" t="str">
        <f>VLOOKUP(C123,TB!C:F,4,0)</f>
        <v>Accounts payable</v>
      </c>
      <c r="P123" s="179"/>
      <c r="Q123" s="179"/>
    </row>
    <row r="124" spans="1:17" ht="14.5">
      <c r="A124" s="12" t="str">
        <f t="shared" si="3"/>
        <v>2</v>
      </c>
      <c r="B124" s="13" t="str">
        <f t="shared" si="2"/>
        <v>20100009</v>
      </c>
      <c r="C124" s="60" t="s">
        <v>401</v>
      </c>
      <c r="D124" s="60" t="s">
        <v>92</v>
      </c>
      <c r="E124" s="61">
        <v>-19902325.920000002</v>
      </c>
      <c r="F124" s="61">
        <v>281140887.29000002</v>
      </c>
      <c r="G124" s="61">
        <v>285714708.75999999</v>
      </c>
      <c r="H124" s="61">
        <v>-24476147.390000001</v>
      </c>
      <c r="I124" s="61">
        <v>-234358.47</v>
      </c>
      <c r="J124" s="61">
        <v>3274430.82</v>
      </c>
      <c r="K124" s="61">
        <v>3309274.23</v>
      </c>
      <c r="L124" s="61">
        <v>-269201.88</v>
      </c>
      <c r="M124" s="9" t="str">
        <f>VLOOKUP(C124,TB!C:F,3,0)</f>
        <v>Other payables</v>
      </c>
      <c r="N124" s="9" t="str">
        <f>VLOOKUP(C124,TB!C:F,4,0)</f>
        <v>Accounts payable</v>
      </c>
      <c r="P124" s="179"/>
      <c r="Q124" s="179"/>
    </row>
    <row r="125" spans="1:17" ht="14.5">
      <c r="A125" s="12" t="str">
        <f t="shared" si="3"/>
        <v>2</v>
      </c>
      <c r="B125" s="13" t="str">
        <f t="shared" si="2"/>
        <v>20100010</v>
      </c>
      <c r="C125" s="60" t="s">
        <v>402</v>
      </c>
      <c r="D125" s="60" t="s">
        <v>93</v>
      </c>
      <c r="E125" s="61">
        <v>0</v>
      </c>
      <c r="F125" s="61">
        <v>0</v>
      </c>
      <c r="G125" s="61">
        <v>0</v>
      </c>
      <c r="H125" s="61">
        <v>0</v>
      </c>
      <c r="I125" s="61">
        <v>0</v>
      </c>
      <c r="J125" s="61">
        <v>0</v>
      </c>
      <c r="K125" s="61">
        <v>0</v>
      </c>
      <c r="L125" s="61">
        <v>0</v>
      </c>
      <c r="M125" s="9" t="str">
        <f>VLOOKUP(C125,TB!C:F,3,0)</f>
        <v>Raw materials</v>
      </c>
      <c r="N125" s="9" t="str">
        <f>VLOOKUP(C125,TB!C:F,4,0)</f>
        <v>Accounts payable</v>
      </c>
      <c r="P125" s="179"/>
      <c r="Q125" s="179"/>
    </row>
    <row r="126" spans="1:17" ht="14.5">
      <c r="A126" s="12" t="str">
        <f t="shared" si="3"/>
        <v>2</v>
      </c>
      <c r="B126" s="13" t="str">
        <f t="shared" si="2"/>
        <v>20100012</v>
      </c>
      <c r="C126" s="60" t="s">
        <v>1061</v>
      </c>
      <c r="D126" s="60" t="s">
        <v>1062</v>
      </c>
      <c r="E126" s="61">
        <v>0</v>
      </c>
      <c r="F126" s="61">
        <v>0</v>
      </c>
      <c r="G126" s="61">
        <v>0</v>
      </c>
      <c r="H126" s="61">
        <v>0</v>
      </c>
      <c r="I126" s="61">
        <v>0</v>
      </c>
      <c r="J126" s="61">
        <v>0</v>
      </c>
      <c r="K126" s="61">
        <v>0</v>
      </c>
      <c r="L126" s="61">
        <v>0</v>
      </c>
      <c r="M126" s="9" t="str">
        <f>VLOOKUP(C126,TB!C:F,3,0)</f>
        <v>Raw materials</v>
      </c>
      <c r="N126" s="9" t="str">
        <f>VLOOKUP(C126,TB!C:F,4,0)</f>
        <v>Accounts payable</v>
      </c>
      <c r="P126" s="179"/>
      <c r="Q126" s="179"/>
    </row>
    <row r="127" spans="1:17" ht="14.5">
      <c r="A127" s="12" t="str">
        <f t="shared" si="3"/>
        <v>2</v>
      </c>
      <c r="B127" s="13" t="str">
        <f t="shared" si="2"/>
        <v>20100013</v>
      </c>
      <c r="C127" s="60" t="s">
        <v>403</v>
      </c>
      <c r="D127" s="60" t="s">
        <v>94</v>
      </c>
      <c r="E127" s="61">
        <v>-24442250.190000001</v>
      </c>
      <c r="F127" s="61">
        <v>222351896.94999999</v>
      </c>
      <c r="G127" s="61">
        <v>242838204.66999999</v>
      </c>
      <c r="H127" s="61">
        <v>-44928557.909999996</v>
      </c>
      <c r="I127" s="61">
        <v>-287728.48</v>
      </c>
      <c r="J127" s="61">
        <v>2604002.5299999998</v>
      </c>
      <c r="K127" s="61">
        <v>2831785.46</v>
      </c>
      <c r="L127" s="61">
        <v>-515511.41</v>
      </c>
      <c r="M127" s="9" t="str">
        <f>VLOOKUP(C127,TB!C:F,3,0)</f>
        <v>Other payables</v>
      </c>
      <c r="N127" s="9" t="str">
        <f>VLOOKUP(C127,TB!C:F,4,0)</f>
        <v>Accounts payable</v>
      </c>
      <c r="P127" s="179"/>
      <c r="Q127" s="179"/>
    </row>
    <row r="128" spans="1:17" ht="14.5">
      <c r="A128" s="12" t="str">
        <f t="shared" si="3"/>
        <v>2</v>
      </c>
      <c r="B128" s="13" t="str">
        <f t="shared" si="2"/>
        <v>20100015</v>
      </c>
      <c r="C128" s="60" t="s">
        <v>1063</v>
      </c>
      <c r="D128" s="60" t="s">
        <v>1064</v>
      </c>
      <c r="E128" s="61">
        <v>0</v>
      </c>
      <c r="F128" s="61">
        <v>0</v>
      </c>
      <c r="G128" s="61">
        <v>0</v>
      </c>
      <c r="H128" s="61">
        <v>0</v>
      </c>
      <c r="I128" s="61">
        <v>0</v>
      </c>
      <c r="J128" s="61">
        <v>0</v>
      </c>
      <c r="K128" s="61">
        <v>0</v>
      </c>
      <c r="L128" s="61">
        <v>0</v>
      </c>
      <c r="M128" s="9" t="str">
        <f>VLOOKUP(C128,TB!C:F,3,0)</f>
        <v>Raw materials</v>
      </c>
      <c r="N128" s="9" t="str">
        <f>VLOOKUP(C128,TB!C:F,4,0)</f>
        <v>Accounts payable</v>
      </c>
      <c r="P128" s="179"/>
      <c r="Q128" s="179"/>
    </row>
    <row r="129" spans="1:17" ht="14.5">
      <c r="A129" s="12" t="str">
        <f t="shared" si="3"/>
        <v>2</v>
      </c>
      <c r="B129" s="13" t="str">
        <f t="shared" si="2"/>
        <v>20100016</v>
      </c>
      <c r="C129" s="60" t="s">
        <v>1065</v>
      </c>
      <c r="D129" s="60" t="s">
        <v>1066</v>
      </c>
      <c r="E129" s="61">
        <v>0</v>
      </c>
      <c r="F129" s="61">
        <v>3830000</v>
      </c>
      <c r="G129" s="61">
        <v>7143395.3499999996</v>
      </c>
      <c r="H129" s="61">
        <v>-3313395.35</v>
      </c>
      <c r="I129" s="61">
        <v>0</v>
      </c>
      <c r="J129" s="61">
        <v>44612.7</v>
      </c>
      <c r="K129" s="61">
        <v>83207.87</v>
      </c>
      <c r="L129" s="61">
        <v>-38595.17</v>
      </c>
      <c r="M129" s="9" t="str">
        <f>VLOOKUP(C129,TB!C:F,3,0)</f>
        <v>Retention money</v>
      </c>
      <c r="N129" s="9" t="str">
        <f>VLOOKUP(C129,TB!C:F,4,0)</f>
        <v>Accrued expenses and other liabilities</v>
      </c>
      <c r="P129" s="179"/>
      <c r="Q129" s="179"/>
    </row>
    <row r="130" spans="1:17" ht="14.5">
      <c r="A130" s="12" t="str">
        <f t="shared" si="3"/>
        <v>2</v>
      </c>
      <c r="B130" s="13" t="str">
        <f t="shared" ref="B130:B193" si="4">RIGHT(C130,8)</f>
        <v>20100020</v>
      </c>
      <c r="C130" s="60" t="s">
        <v>1740</v>
      </c>
      <c r="D130" s="60" t="s">
        <v>1741</v>
      </c>
      <c r="E130" s="61">
        <v>0</v>
      </c>
      <c r="F130" s="61">
        <v>0</v>
      </c>
      <c r="G130" s="61">
        <v>267578.40999999997</v>
      </c>
      <c r="H130" s="61">
        <v>-267578.40999999997</v>
      </c>
      <c r="I130" s="61">
        <v>0</v>
      </c>
      <c r="J130" s="61">
        <v>0</v>
      </c>
      <c r="K130" s="61">
        <v>3026.75</v>
      </c>
      <c r="L130" s="61">
        <v>-3026.75</v>
      </c>
      <c r="M130" s="9" t="str">
        <f>VLOOKUP(C130,TB!C:F,3,0)</f>
        <v>Retention money</v>
      </c>
      <c r="N130" s="9" t="str">
        <f>VLOOKUP(C130,TB!C:F,4,0)</f>
        <v>Accrued expenses and other liabilities</v>
      </c>
      <c r="P130" s="179"/>
      <c r="Q130" s="179"/>
    </row>
    <row r="131" spans="1:17" ht="14.5">
      <c r="A131" s="12" t="str">
        <f t="shared" ref="A131:A194" si="5">LEFT(B131,1)</f>
        <v>2</v>
      </c>
      <c r="B131" s="13" t="str">
        <f t="shared" si="4"/>
        <v>20120001</v>
      </c>
      <c r="C131" s="60" t="s">
        <v>1067</v>
      </c>
      <c r="D131" s="60" t="s">
        <v>1068</v>
      </c>
      <c r="E131" s="61">
        <v>0</v>
      </c>
      <c r="F131" s="61">
        <v>0</v>
      </c>
      <c r="G131" s="61">
        <v>0</v>
      </c>
      <c r="H131" s="61">
        <v>0</v>
      </c>
      <c r="I131" s="61">
        <v>0</v>
      </c>
      <c r="J131" s="61">
        <v>0</v>
      </c>
      <c r="K131" s="61">
        <v>0</v>
      </c>
      <c r="L131" s="61">
        <v>0</v>
      </c>
      <c r="M131" s="9" t="str">
        <f>VLOOKUP(C131,TB!C:F,3,0)</f>
        <v>Loan on negotiation</v>
      </c>
      <c r="N131" s="9" t="str">
        <f>VLOOKUP(C131,TB!C:F,4,0)</f>
        <v>Short term loan</v>
      </c>
      <c r="P131" s="179"/>
      <c r="Q131" s="179"/>
    </row>
    <row r="132" spans="1:17" ht="14.5">
      <c r="A132" s="12" t="str">
        <f t="shared" si="5"/>
        <v>2</v>
      </c>
      <c r="B132" s="13" t="str">
        <f t="shared" si="4"/>
        <v>20121001</v>
      </c>
      <c r="C132" s="60" t="s">
        <v>404</v>
      </c>
      <c r="D132" s="60" t="s">
        <v>296</v>
      </c>
      <c r="E132" s="61">
        <v>-76902271.310000002</v>
      </c>
      <c r="F132" s="61">
        <v>2714409178.29</v>
      </c>
      <c r="G132" s="61">
        <v>2745862440.4000001</v>
      </c>
      <c r="H132" s="61">
        <v>-108355533.42</v>
      </c>
      <c r="I132" s="61">
        <v>-907077</v>
      </c>
      <c r="J132" s="61">
        <v>31721920.91</v>
      </c>
      <c r="K132" s="61">
        <v>31990337.93</v>
      </c>
      <c r="L132" s="61">
        <v>-1175494.02</v>
      </c>
      <c r="M132" s="9" t="str">
        <f>VLOOKUP(C132,TB!C:F,3,0)</f>
        <v>Advance from buyers</v>
      </c>
      <c r="N132" s="9" t="str">
        <f>VLOOKUP(C132,TB!C:F,4,0)</f>
        <v xml:space="preserve">Advance from buyers </v>
      </c>
      <c r="P132" s="179"/>
      <c r="Q132" s="179"/>
    </row>
    <row r="133" spans="1:17" ht="14.5">
      <c r="A133" s="12" t="str">
        <f t="shared" si="5"/>
        <v>2</v>
      </c>
      <c r="B133" s="13" t="str">
        <f t="shared" si="4"/>
        <v>20122009</v>
      </c>
      <c r="C133" s="60" t="s">
        <v>1069</v>
      </c>
      <c r="D133" s="60" t="s">
        <v>1070</v>
      </c>
      <c r="E133" s="61">
        <v>-120874880.70999999</v>
      </c>
      <c r="F133" s="61">
        <v>894634017.55999994</v>
      </c>
      <c r="G133" s="61">
        <v>777217045.66999996</v>
      </c>
      <c r="H133" s="61">
        <v>-3457908.82</v>
      </c>
      <c r="I133" s="61">
        <v>-1439843.73</v>
      </c>
      <c r="J133" s="61">
        <v>10537608.050000001</v>
      </c>
      <c r="K133" s="61">
        <v>9135147.1199999992</v>
      </c>
      <c r="L133" s="61">
        <v>-37382.800000000003</v>
      </c>
      <c r="M133" s="9" t="str">
        <f>VLOOKUP(C133,TB!C:F,3,0)</f>
        <v>Export Development Fund (EDF) loan</v>
      </c>
      <c r="N133" s="9" t="str">
        <f>VLOOKUP(C133,TB!C:F,4,0)</f>
        <v>Short term loan</v>
      </c>
      <c r="P133" s="179"/>
      <c r="Q133" s="179"/>
    </row>
    <row r="134" spans="1:17" ht="14.5">
      <c r="A134" s="12" t="str">
        <f t="shared" si="5"/>
        <v>2</v>
      </c>
      <c r="B134" s="13" t="str">
        <f t="shared" si="4"/>
        <v>20122010</v>
      </c>
      <c r="C134" s="60" t="s">
        <v>1071</v>
      </c>
      <c r="D134" s="60" t="s">
        <v>1072</v>
      </c>
      <c r="E134" s="61">
        <v>-20122069.149999999</v>
      </c>
      <c r="F134" s="61">
        <v>77721980.230000004</v>
      </c>
      <c r="G134" s="61">
        <v>200519948.78999999</v>
      </c>
      <c r="H134" s="61">
        <v>-142920037.71000001</v>
      </c>
      <c r="I134" s="61">
        <v>-239691.11</v>
      </c>
      <c r="J134" s="61">
        <v>831583.61</v>
      </c>
      <c r="K134" s="61">
        <v>2136973.9900000002</v>
      </c>
      <c r="L134" s="61">
        <v>-1545081.49</v>
      </c>
      <c r="M134" s="9" t="str">
        <f>VLOOKUP(C134,TB!C:F,3,0)</f>
        <v>UPAS loan</v>
      </c>
      <c r="N134" s="9" t="str">
        <f>VLOOKUP(C134,TB!C:F,4,0)</f>
        <v>Short term loan</v>
      </c>
      <c r="P134" s="179"/>
      <c r="Q134" s="179"/>
    </row>
    <row r="135" spans="1:17" ht="14.5">
      <c r="A135" s="12" t="str">
        <f t="shared" si="5"/>
        <v>2</v>
      </c>
      <c r="B135" s="13" t="str">
        <f t="shared" si="4"/>
        <v>20124004</v>
      </c>
      <c r="C135" s="60" t="s">
        <v>1297</v>
      </c>
      <c r="D135" s="60" t="s">
        <v>1298</v>
      </c>
      <c r="E135" s="61">
        <v>0</v>
      </c>
      <c r="F135" s="61">
        <v>344030000</v>
      </c>
      <c r="G135" s="61">
        <v>344030000</v>
      </c>
      <c r="H135" s="61">
        <v>0</v>
      </c>
      <c r="I135" s="61">
        <v>0</v>
      </c>
      <c r="J135" s="61">
        <v>4023947.07</v>
      </c>
      <c r="K135" s="61">
        <v>4023947.07</v>
      </c>
      <c r="L135" s="61">
        <v>0</v>
      </c>
      <c r="M135" s="9">
        <f>VLOOKUP(C135,TB!C:F,3,0)</f>
        <v>0</v>
      </c>
      <c r="N135" s="9" t="str">
        <f>VLOOKUP(C135,TB!C:F,4,0)</f>
        <v>Short term loan</v>
      </c>
      <c r="P135" s="179"/>
      <c r="Q135" s="179"/>
    </row>
    <row r="136" spans="1:17" ht="14.5">
      <c r="A136" s="12" t="str">
        <f t="shared" si="5"/>
        <v>2</v>
      </c>
      <c r="B136" s="13" t="str">
        <f t="shared" si="4"/>
        <v>20124006</v>
      </c>
      <c r="C136" s="60" t="s">
        <v>1073</v>
      </c>
      <c r="D136" s="60" t="s">
        <v>741</v>
      </c>
      <c r="E136" s="61">
        <v>-19368682.940000001</v>
      </c>
      <c r="F136" s="61">
        <v>2759671.56</v>
      </c>
      <c r="G136" s="61">
        <v>113358.5</v>
      </c>
      <c r="H136" s="61">
        <v>-16722369.880000001</v>
      </c>
      <c r="I136" s="61">
        <v>-230716.89</v>
      </c>
      <c r="J136" s="61">
        <v>32872.800000000003</v>
      </c>
      <c r="K136" s="61">
        <v>495</v>
      </c>
      <c r="L136" s="61">
        <v>-198339.09</v>
      </c>
      <c r="M136" s="9" t="str">
        <f>VLOOKUP(C136,TB!C:F,3,0)</f>
        <v>Lease Liability</v>
      </c>
      <c r="N136" s="9" t="str">
        <f>VLOOKUP(C136,TB!C:F,4,0)</f>
        <v>Lease liability- net of current portion</v>
      </c>
      <c r="P136" s="179"/>
      <c r="Q136" s="179"/>
    </row>
    <row r="137" spans="1:17" ht="14.5">
      <c r="A137" s="12" t="str">
        <f t="shared" si="5"/>
        <v>2</v>
      </c>
      <c r="B137" s="13" t="str">
        <f t="shared" si="4"/>
        <v>20130001</v>
      </c>
      <c r="C137" s="60" t="s">
        <v>405</v>
      </c>
      <c r="D137" s="60" t="s">
        <v>95</v>
      </c>
      <c r="E137" s="61">
        <v>-88431907.599999994</v>
      </c>
      <c r="F137" s="61">
        <v>1886348837.0999999</v>
      </c>
      <c r="G137" s="61">
        <v>1897499305.5</v>
      </c>
      <c r="H137" s="61">
        <v>-99582376</v>
      </c>
      <c r="I137" s="61">
        <v>-1040987.75</v>
      </c>
      <c r="J137" s="61">
        <v>21947791.329999998</v>
      </c>
      <c r="K137" s="61">
        <v>21971855.670000002</v>
      </c>
      <c r="L137" s="61">
        <v>-1065052.0900000001</v>
      </c>
      <c r="M137" s="9" t="str">
        <f>VLOOKUP(C137,TB!C:F,3,0)</f>
        <v>Salaries and allowances</v>
      </c>
      <c r="N137" s="9" t="str">
        <f>VLOOKUP(C137,TB!C:F,4,0)</f>
        <v>Accrued expenses and other liabilities</v>
      </c>
      <c r="P137" s="179"/>
      <c r="Q137" s="179"/>
    </row>
    <row r="138" spans="1:17" ht="14.5">
      <c r="A138" s="12" t="str">
        <f t="shared" si="5"/>
        <v>2</v>
      </c>
      <c r="B138" s="13" t="str">
        <f t="shared" si="4"/>
        <v>20130004</v>
      </c>
      <c r="C138" s="60" t="s">
        <v>406</v>
      </c>
      <c r="D138" s="60" t="s">
        <v>96</v>
      </c>
      <c r="E138" s="61">
        <v>-737614</v>
      </c>
      <c r="F138" s="61">
        <v>0</v>
      </c>
      <c r="G138" s="61">
        <v>0</v>
      </c>
      <c r="H138" s="61">
        <v>-737614</v>
      </c>
      <c r="I138" s="61">
        <v>-8683.02</v>
      </c>
      <c r="J138" s="61">
        <v>794</v>
      </c>
      <c r="K138" s="61">
        <v>0</v>
      </c>
      <c r="L138" s="61">
        <v>-7889.02</v>
      </c>
      <c r="M138" s="9" t="str">
        <f>VLOOKUP(C138,TB!C:F,3,0)</f>
        <v>Salaries and allowances</v>
      </c>
      <c r="N138" s="9" t="str">
        <f>VLOOKUP(C138,TB!C:F,4,0)</f>
        <v>Accrued expenses and other liabilities</v>
      </c>
      <c r="P138" s="179"/>
      <c r="Q138" s="179"/>
    </row>
    <row r="139" spans="1:17" ht="14.5">
      <c r="A139" s="12" t="str">
        <f t="shared" si="5"/>
        <v>2</v>
      </c>
      <c r="B139" s="13" t="str">
        <f t="shared" si="4"/>
        <v>20130007</v>
      </c>
      <c r="C139" s="60" t="s">
        <v>407</v>
      </c>
      <c r="D139" s="60" t="s">
        <v>97</v>
      </c>
      <c r="E139" s="61">
        <v>-8341408.1500000004</v>
      </c>
      <c r="F139" s="61">
        <v>180307922.27000001</v>
      </c>
      <c r="G139" s="61">
        <v>181655087.55000001</v>
      </c>
      <c r="H139" s="61">
        <v>-9688573.4299999997</v>
      </c>
      <c r="I139" s="61">
        <v>-98192.06</v>
      </c>
      <c r="J139" s="61">
        <v>2120810.73</v>
      </c>
      <c r="K139" s="61">
        <v>2127360</v>
      </c>
      <c r="L139" s="61">
        <v>-104741.33</v>
      </c>
      <c r="M139" s="9" t="str">
        <f>VLOOKUP(C139,TB!C:F,3,0)</f>
        <v>Salaries and allowances</v>
      </c>
      <c r="N139" s="9" t="str">
        <f>VLOOKUP(C139,TB!C:F,4,0)</f>
        <v>Accrued expenses and other liabilities</v>
      </c>
      <c r="P139" s="179"/>
      <c r="Q139" s="179"/>
    </row>
    <row r="140" spans="1:17" ht="14.5">
      <c r="A140" s="12" t="str">
        <f t="shared" si="5"/>
        <v>2</v>
      </c>
      <c r="B140" s="13" t="str">
        <f t="shared" si="4"/>
        <v>20130009</v>
      </c>
      <c r="C140" s="60" t="s">
        <v>408</v>
      </c>
      <c r="D140" s="60" t="s">
        <v>98</v>
      </c>
      <c r="E140" s="61">
        <v>-312795.40999999997</v>
      </c>
      <c r="F140" s="61">
        <v>1549120</v>
      </c>
      <c r="G140" s="61">
        <v>1267049.5900000001</v>
      </c>
      <c r="H140" s="61">
        <v>-30725</v>
      </c>
      <c r="I140" s="61">
        <v>-3682.1</v>
      </c>
      <c r="J140" s="61">
        <v>18066.12</v>
      </c>
      <c r="K140" s="61">
        <v>14713.08</v>
      </c>
      <c r="L140" s="61">
        <v>-329.06</v>
      </c>
      <c r="M140" s="9" t="str">
        <f>VLOOKUP(C140,TB!C:F,3,0)</f>
        <v>Salaries and allowances</v>
      </c>
      <c r="N140" s="9" t="str">
        <f>VLOOKUP(C140,TB!C:F,4,0)</f>
        <v>Accrued expenses and other liabilities</v>
      </c>
      <c r="P140" s="179"/>
      <c r="Q140" s="179"/>
    </row>
    <row r="141" spans="1:17" ht="14.5">
      <c r="A141" s="12" t="str">
        <f t="shared" si="5"/>
        <v>2</v>
      </c>
      <c r="B141" s="13" t="str">
        <f t="shared" si="4"/>
        <v>20130010</v>
      </c>
      <c r="C141" s="60" t="s">
        <v>409</v>
      </c>
      <c r="D141" s="60" t="s">
        <v>99</v>
      </c>
      <c r="E141" s="61">
        <v>-293267</v>
      </c>
      <c r="F141" s="61">
        <v>0</v>
      </c>
      <c r="G141" s="61">
        <v>0</v>
      </c>
      <c r="H141" s="61">
        <v>-293267</v>
      </c>
      <c r="I141" s="61">
        <v>-3451.82</v>
      </c>
      <c r="J141" s="61">
        <v>315</v>
      </c>
      <c r="K141" s="61">
        <v>0</v>
      </c>
      <c r="L141" s="61">
        <v>-3136.82</v>
      </c>
      <c r="M141" s="9" t="str">
        <f>VLOOKUP(C141,TB!C:F,3,0)</f>
        <v>Salaries and allowances</v>
      </c>
      <c r="N141" s="9" t="str">
        <f>VLOOKUP(C141,TB!C:F,4,0)</f>
        <v>Accrued expenses and other liabilities</v>
      </c>
      <c r="P141" s="179"/>
      <c r="Q141" s="179"/>
    </row>
    <row r="142" spans="1:17" ht="14.5">
      <c r="A142" s="12" t="str">
        <f t="shared" si="5"/>
        <v>2</v>
      </c>
      <c r="B142" s="13" t="str">
        <f t="shared" si="4"/>
        <v>20130011</v>
      </c>
      <c r="C142" s="60" t="s">
        <v>410</v>
      </c>
      <c r="D142" s="60" t="s">
        <v>100</v>
      </c>
      <c r="E142" s="61">
        <v>-4115900</v>
      </c>
      <c r="F142" s="61">
        <v>37367748</v>
      </c>
      <c r="G142" s="61">
        <v>37498032</v>
      </c>
      <c r="H142" s="61">
        <v>-4246184</v>
      </c>
      <c r="I142" s="61">
        <v>-48450.75</v>
      </c>
      <c r="J142" s="61">
        <v>435704.32000000001</v>
      </c>
      <c r="K142" s="61">
        <v>432667.44</v>
      </c>
      <c r="L142" s="61">
        <v>-45413.87</v>
      </c>
      <c r="M142" s="9" t="str">
        <f>VLOOKUP(C142,TB!C:F,3,0)</f>
        <v>Salaries and allowances</v>
      </c>
      <c r="N142" s="9" t="str">
        <f>VLOOKUP(C142,TB!C:F,4,0)</f>
        <v>Accrued expenses and other liabilities</v>
      </c>
      <c r="P142" s="179"/>
      <c r="Q142" s="179"/>
    </row>
    <row r="143" spans="1:17" ht="14.5">
      <c r="A143" s="12" t="str">
        <f t="shared" si="5"/>
        <v>2</v>
      </c>
      <c r="B143" s="13" t="str">
        <f t="shared" si="4"/>
        <v>20130021</v>
      </c>
      <c r="C143" s="60" t="s">
        <v>700</v>
      </c>
      <c r="D143" s="60" t="s">
        <v>649</v>
      </c>
      <c r="E143" s="61">
        <v>-128971188.95999999</v>
      </c>
      <c r="F143" s="61">
        <v>41623785</v>
      </c>
      <c r="G143" s="61">
        <v>112416417</v>
      </c>
      <c r="H143" s="61">
        <v>-199763820.96000001</v>
      </c>
      <c r="I143" s="61">
        <v>-1518201.11</v>
      </c>
      <c r="J143" s="61">
        <v>539784.71</v>
      </c>
      <c r="K143" s="61">
        <v>1158094.78</v>
      </c>
      <c r="L143" s="61">
        <v>-2136511.1800000002</v>
      </c>
      <c r="M143" s="9" t="str">
        <f>VLOOKUP(C143,TB!C:F,3,0)</f>
        <v>Service Benefit</v>
      </c>
      <c r="N143" s="9" t="str">
        <f>VLOOKUP(C143,TB!C:F,4,0)</f>
        <v>Accrued expenses and other liabilities</v>
      </c>
      <c r="P143" s="179"/>
      <c r="Q143" s="179"/>
    </row>
    <row r="144" spans="1:17" ht="14.5">
      <c r="A144" s="12" t="str">
        <f t="shared" si="5"/>
        <v>2</v>
      </c>
      <c r="B144" s="13" t="str">
        <f t="shared" si="4"/>
        <v>20135001</v>
      </c>
      <c r="C144" s="60" t="s">
        <v>411</v>
      </c>
      <c r="D144" s="60" t="s">
        <v>34</v>
      </c>
      <c r="E144" s="61">
        <v>-41637847.100000001</v>
      </c>
      <c r="F144" s="61">
        <v>620445167.13</v>
      </c>
      <c r="G144" s="61">
        <v>578807320.02999997</v>
      </c>
      <c r="H144" s="61">
        <v>0</v>
      </c>
      <c r="I144" s="61">
        <v>-495946.89</v>
      </c>
      <c r="J144" s="61">
        <v>7198693.21</v>
      </c>
      <c r="K144" s="61">
        <v>6702746.3200000003</v>
      </c>
      <c r="L144" s="61">
        <v>0</v>
      </c>
      <c r="M144" s="9" t="str">
        <f>VLOOKUP(C144,TB!C:F,3,0)</f>
        <v>Payable for utility, rental, testing, compliance &amp; other charges</v>
      </c>
      <c r="N144" s="9" t="str">
        <f>VLOOKUP(C144,TB!C:F,4,0)</f>
        <v>Accrued expenses and other liabilities</v>
      </c>
      <c r="P144" s="179"/>
      <c r="Q144" s="179"/>
    </row>
    <row r="145" spans="1:18" ht="14.5">
      <c r="A145" s="12" t="str">
        <f t="shared" si="5"/>
        <v>2</v>
      </c>
      <c r="B145" s="13" t="str">
        <f t="shared" si="4"/>
        <v>20135002</v>
      </c>
      <c r="C145" s="60" t="s">
        <v>1074</v>
      </c>
      <c r="D145" s="60" t="s">
        <v>1075</v>
      </c>
      <c r="E145" s="61">
        <v>-21481421.280000001</v>
      </c>
      <c r="F145" s="61">
        <v>0</v>
      </c>
      <c r="G145" s="61">
        <v>0</v>
      </c>
      <c r="H145" s="61">
        <v>-21481421.280000001</v>
      </c>
      <c r="I145" s="61">
        <v>-283208.56</v>
      </c>
      <c r="J145" s="61">
        <v>0</v>
      </c>
      <c r="K145" s="61">
        <v>0</v>
      </c>
      <c r="L145" s="61">
        <v>-283208.56</v>
      </c>
      <c r="M145" s="9" t="str">
        <f>VLOOKUP(C145,TB!C:F,3,0)</f>
        <v>Deferred tax liability</v>
      </c>
      <c r="N145" s="9" t="str">
        <f>VLOOKUP(C145,TB!C:F,4,0)</f>
        <v>Deferred tax liability</v>
      </c>
      <c r="P145" s="179"/>
      <c r="Q145" s="179"/>
    </row>
    <row r="146" spans="1:18" ht="14.5">
      <c r="A146" s="12" t="str">
        <f t="shared" si="5"/>
        <v>2</v>
      </c>
      <c r="B146" s="13" t="str">
        <f t="shared" si="4"/>
        <v>20140001</v>
      </c>
      <c r="C146" s="60" t="s">
        <v>412</v>
      </c>
      <c r="D146" s="60" t="s">
        <v>201</v>
      </c>
      <c r="E146" s="61">
        <v>0</v>
      </c>
      <c r="F146" s="61">
        <v>0</v>
      </c>
      <c r="G146" s="61">
        <v>0</v>
      </c>
      <c r="H146" s="61">
        <v>0</v>
      </c>
      <c r="I146" s="61">
        <v>0</v>
      </c>
      <c r="J146" s="61">
        <v>0</v>
      </c>
      <c r="K146" s="61">
        <v>0</v>
      </c>
      <c r="L146" s="61">
        <v>0</v>
      </c>
      <c r="M146" s="9" t="str">
        <f>VLOOKUP(C146,TB!C:F,3,0)</f>
        <v>Interest on EDF and UPAS loan</v>
      </c>
      <c r="N146" s="9" t="str">
        <f>VLOOKUP(C146,TB!C:F,4,0)</f>
        <v>Accrued expenses and other liabilities</v>
      </c>
      <c r="P146" s="179"/>
      <c r="Q146" s="179"/>
    </row>
    <row r="147" spans="1:18" ht="14.5">
      <c r="A147" s="12" t="str">
        <f t="shared" si="5"/>
        <v>2</v>
      </c>
      <c r="B147" s="13" t="str">
        <f t="shared" si="4"/>
        <v>20140002</v>
      </c>
      <c r="C147" s="60" t="s">
        <v>413</v>
      </c>
      <c r="D147" s="60" t="s">
        <v>52</v>
      </c>
      <c r="E147" s="61">
        <v>-1756569.8</v>
      </c>
      <c r="F147" s="61">
        <v>2335241.1</v>
      </c>
      <c r="G147" s="61">
        <v>578671.30000000005</v>
      </c>
      <c r="H147" s="61">
        <v>0</v>
      </c>
      <c r="I147" s="61">
        <v>-20924</v>
      </c>
      <c r="J147" s="61">
        <v>27718</v>
      </c>
      <c r="K147" s="61">
        <v>6794</v>
      </c>
      <c r="L147" s="61">
        <v>0</v>
      </c>
      <c r="M147" s="9" t="str">
        <f>VLOOKUP(C147,TB!C:F,3,0)</f>
        <v>Interest on Stimulus loan</v>
      </c>
      <c r="N147" s="9" t="str">
        <f>VLOOKUP(C147,TB!C:F,4,0)</f>
        <v>Accrued expenses and other liabilities</v>
      </c>
      <c r="P147" s="179"/>
      <c r="Q147" s="179"/>
    </row>
    <row r="148" spans="1:18" ht="14.5">
      <c r="A148" s="12" t="str">
        <f t="shared" si="5"/>
        <v>2</v>
      </c>
      <c r="B148" s="13" t="str">
        <f t="shared" si="4"/>
        <v>20140004</v>
      </c>
      <c r="C148" s="60" t="s">
        <v>617</v>
      </c>
      <c r="D148" s="60" t="s">
        <v>605</v>
      </c>
      <c r="E148" s="61">
        <v>-346209.8</v>
      </c>
      <c r="F148" s="61">
        <v>9151851</v>
      </c>
      <c r="G148" s="61">
        <v>10317923.699999999</v>
      </c>
      <c r="H148" s="61">
        <v>-1512282.5</v>
      </c>
      <c r="I148" s="61">
        <v>-4124</v>
      </c>
      <c r="J148" s="61">
        <v>107218</v>
      </c>
      <c r="K148" s="61">
        <v>119443</v>
      </c>
      <c r="L148" s="61">
        <v>-16349</v>
      </c>
      <c r="M148" s="9" t="str">
        <f>VLOOKUP(C148,TB!C:F,3,0)</f>
        <v>Interest on EDF and UPAS loan</v>
      </c>
      <c r="N148" s="9" t="str">
        <f>VLOOKUP(C148,TB!C:F,4,0)</f>
        <v>Accrued expenses and other liabilities</v>
      </c>
      <c r="P148" s="179"/>
      <c r="Q148" s="179"/>
    </row>
    <row r="149" spans="1:18" ht="14.5">
      <c r="A149" s="12" t="str">
        <f t="shared" si="5"/>
        <v>2</v>
      </c>
      <c r="B149" s="13" t="str">
        <f t="shared" si="4"/>
        <v>20141001</v>
      </c>
      <c r="C149" s="60" t="s">
        <v>414</v>
      </c>
      <c r="D149" s="60" t="s">
        <v>101</v>
      </c>
      <c r="E149" s="61">
        <v>-1412003.54</v>
      </c>
      <c r="F149" s="61">
        <v>12913748.73</v>
      </c>
      <c r="G149" s="61">
        <v>13931920.98</v>
      </c>
      <c r="H149" s="61">
        <v>-2430175.79</v>
      </c>
      <c r="I149" s="61">
        <v>-16621.82</v>
      </c>
      <c r="J149" s="61">
        <v>152006.15</v>
      </c>
      <c r="K149" s="61">
        <v>161375.17000000001</v>
      </c>
      <c r="L149" s="61">
        <v>-25990.84</v>
      </c>
      <c r="M149" s="9" t="str">
        <f>VLOOKUP(C149,TB!C:F,3,0)</f>
        <v>TDS payable</v>
      </c>
      <c r="N149" s="9" t="str">
        <f>VLOOKUP(C149,TB!C:F,4,0)</f>
        <v>Accrued expenses and other liabilities</v>
      </c>
      <c r="P149" s="179"/>
      <c r="Q149" s="179"/>
    </row>
    <row r="150" spans="1:18" ht="14.5">
      <c r="A150" s="12" t="str">
        <f t="shared" si="5"/>
        <v>2</v>
      </c>
      <c r="B150" s="13" t="str">
        <f t="shared" si="4"/>
        <v>20141002</v>
      </c>
      <c r="C150" s="60" t="s">
        <v>416</v>
      </c>
      <c r="D150" s="60" t="s">
        <v>102</v>
      </c>
      <c r="E150" s="61">
        <v>-1924696.46</v>
      </c>
      <c r="F150" s="61">
        <v>8401005.2599999998</v>
      </c>
      <c r="G150" s="61">
        <v>7342271.8899999997</v>
      </c>
      <c r="H150" s="61">
        <v>-865963.09</v>
      </c>
      <c r="I150" s="61">
        <v>-22673.79</v>
      </c>
      <c r="J150" s="61">
        <v>98767.87</v>
      </c>
      <c r="K150" s="61">
        <v>85355.29</v>
      </c>
      <c r="L150" s="61">
        <v>-9261.2099999999991</v>
      </c>
      <c r="M150" s="9" t="str">
        <f>VLOOKUP(C150,TB!C:F,3,0)</f>
        <v>TDS payable</v>
      </c>
      <c r="N150" s="9" t="str">
        <f>VLOOKUP(C150,TB!C:F,4,0)</f>
        <v>Accrued expenses and other liabilities</v>
      </c>
      <c r="P150" s="179"/>
      <c r="Q150" s="179"/>
      <c r="R150" s="21"/>
    </row>
    <row r="151" spans="1:18" ht="14.5">
      <c r="A151" s="12" t="str">
        <f t="shared" si="5"/>
        <v>2</v>
      </c>
      <c r="B151" s="13" t="str">
        <f t="shared" si="4"/>
        <v>20141003</v>
      </c>
      <c r="C151" s="60" t="s">
        <v>417</v>
      </c>
      <c r="D151" s="60" t="s">
        <v>103</v>
      </c>
      <c r="E151" s="61">
        <v>-42731</v>
      </c>
      <c r="F151" s="61">
        <v>2092848.76</v>
      </c>
      <c r="G151" s="61">
        <v>2412727.0299999998</v>
      </c>
      <c r="H151" s="61">
        <v>-362609.27</v>
      </c>
      <c r="I151" s="61">
        <v>-503.01</v>
      </c>
      <c r="J151" s="61">
        <v>24596.93</v>
      </c>
      <c r="K151" s="61">
        <v>27972.51</v>
      </c>
      <c r="L151" s="61">
        <v>-3878.59</v>
      </c>
      <c r="M151" s="9" t="str">
        <f>VLOOKUP(C151,TB!C:F,3,0)</f>
        <v>TDS payable</v>
      </c>
      <c r="N151" s="9" t="str">
        <f>VLOOKUP(C151,TB!C:F,4,0)</f>
        <v>Accrued expenses and other liabilities</v>
      </c>
      <c r="P151" s="179"/>
      <c r="Q151" s="179"/>
    </row>
    <row r="152" spans="1:18" ht="14.5">
      <c r="A152" s="12" t="str">
        <f t="shared" si="5"/>
        <v>2</v>
      </c>
      <c r="B152" s="13" t="str">
        <f t="shared" si="4"/>
        <v>20141004</v>
      </c>
      <c r="C152" s="60" t="s">
        <v>418</v>
      </c>
      <c r="D152" s="60" t="s">
        <v>104</v>
      </c>
      <c r="E152" s="61">
        <v>0</v>
      </c>
      <c r="F152" s="61">
        <v>187284</v>
      </c>
      <c r="G152" s="61">
        <v>190419</v>
      </c>
      <c r="H152" s="61">
        <v>-3135</v>
      </c>
      <c r="I152" s="61">
        <v>0</v>
      </c>
      <c r="J152" s="61">
        <v>2181.17</v>
      </c>
      <c r="K152" s="61">
        <v>2214.34</v>
      </c>
      <c r="L152" s="61">
        <v>-33.17</v>
      </c>
      <c r="M152" s="9" t="str">
        <f>VLOOKUP(C152,TB!C:F,3,0)</f>
        <v>TDS payable</v>
      </c>
      <c r="N152" s="9" t="str">
        <f>VLOOKUP(C152,TB!C:F,4,0)</f>
        <v>Accrued expenses and other liabilities</v>
      </c>
      <c r="P152" s="179"/>
      <c r="Q152" s="179"/>
    </row>
    <row r="153" spans="1:18" ht="14.5">
      <c r="A153" s="12" t="str">
        <f t="shared" si="5"/>
        <v>2</v>
      </c>
      <c r="B153" s="13" t="str">
        <f t="shared" si="4"/>
        <v>20141005</v>
      </c>
      <c r="C153" s="60" t="s">
        <v>419</v>
      </c>
      <c r="D153" s="60" t="s">
        <v>105</v>
      </c>
      <c r="E153" s="61">
        <v>-31624</v>
      </c>
      <c r="F153" s="61">
        <v>286432</v>
      </c>
      <c r="G153" s="61">
        <v>353395</v>
      </c>
      <c r="H153" s="61">
        <v>-98587</v>
      </c>
      <c r="I153" s="61">
        <v>-372.27</v>
      </c>
      <c r="J153" s="61">
        <v>3395.96</v>
      </c>
      <c r="K153" s="61">
        <v>4078.27</v>
      </c>
      <c r="L153" s="61">
        <v>-1054.58</v>
      </c>
      <c r="M153" s="9" t="str">
        <f>VLOOKUP(C153,TB!C:F,3,0)</f>
        <v>TDS payable</v>
      </c>
      <c r="N153" s="9" t="str">
        <f>VLOOKUP(C153,TB!C:F,4,0)</f>
        <v>Accrued expenses and other liabilities</v>
      </c>
      <c r="P153" s="179"/>
      <c r="Q153" s="179"/>
    </row>
    <row r="154" spans="1:18" ht="14.5">
      <c r="A154" s="12" t="str">
        <f t="shared" si="5"/>
        <v>2</v>
      </c>
      <c r="B154" s="13" t="str">
        <f t="shared" si="4"/>
        <v>20141006</v>
      </c>
      <c r="C154" s="60" t="s">
        <v>420</v>
      </c>
      <c r="D154" s="60" t="s">
        <v>190</v>
      </c>
      <c r="E154" s="61">
        <v>-22620</v>
      </c>
      <c r="F154" s="61">
        <v>23145</v>
      </c>
      <c r="G154" s="61">
        <v>4425</v>
      </c>
      <c r="H154" s="61">
        <v>-3900</v>
      </c>
      <c r="I154" s="61">
        <v>-266.27999999999997</v>
      </c>
      <c r="J154" s="61">
        <v>274.45999999999998</v>
      </c>
      <c r="K154" s="61">
        <v>49.93</v>
      </c>
      <c r="L154" s="61">
        <v>-41.75</v>
      </c>
      <c r="M154" s="9" t="str">
        <f>VLOOKUP(C154,TB!C:F,3,0)</f>
        <v>TDS payable</v>
      </c>
      <c r="N154" s="9" t="str">
        <f>VLOOKUP(C154,TB!C:F,4,0)</f>
        <v>Accrued expenses and other liabilities</v>
      </c>
      <c r="P154" s="179"/>
      <c r="Q154" s="179"/>
    </row>
    <row r="155" spans="1:18" ht="14.5">
      <c r="A155" s="12" t="str">
        <f t="shared" si="5"/>
        <v>2</v>
      </c>
      <c r="B155" s="13" t="str">
        <f t="shared" si="4"/>
        <v>20141007</v>
      </c>
      <c r="C155" s="60" t="s">
        <v>1076</v>
      </c>
      <c r="D155" s="60" t="s">
        <v>733</v>
      </c>
      <c r="E155" s="61">
        <v>-10623</v>
      </c>
      <c r="F155" s="61">
        <v>109705</v>
      </c>
      <c r="G155" s="61">
        <v>103403</v>
      </c>
      <c r="H155" s="61">
        <v>-4321</v>
      </c>
      <c r="I155" s="61">
        <v>-125.05</v>
      </c>
      <c r="J155" s="61">
        <v>1278.49</v>
      </c>
      <c r="K155" s="61">
        <v>1202.98</v>
      </c>
      <c r="L155" s="61">
        <v>-49.54</v>
      </c>
      <c r="M155" s="9" t="str">
        <f>VLOOKUP(C155,TB!C:F,3,0)</f>
        <v>TDS payable</v>
      </c>
      <c r="N155" s="9" t="str">
        <f>VLOOKUP(C155,TB!C:F,4,0)</f>
        <v>Accrued expenses and other liabilities</v>
      </c>
      <c r="P155" s="179"/>
      <c r="Q155" s="179"/>
    </row>
    <row r="156" spans="1:18" ht="14.5">
      <c r="A156" s="12" t="str">
        <f t="shared" si="5"/>
        <v>2</v>
      </c>
      <c r="B156" s="13" t="str">
        <f t="shared" si="4"/>
        <v>20141008</v>
      </c>
      <c r="C156" s="60" t="s">
        <v>421</v>
      </c>
      <c r="D156" s="60" t="s">
        <v>297</v>
      </c>
      <c r="E156" s="61">
        <v>0</v>
      </c>
      <c r="F156" s="61">
        <v>0</v>
      </c>
      <c r="G156" s="61">
        <v>0</v>
      </c>
      <c r="H156" s="61">
        <v>0</v>
      </c>
      <c r="I156" s="61">
        <v>0</v>
      </c>
      <c r="J156" s="61">
        <v>0</v>
      </c>
      <c r="K156" s="61">
        <v>0</v>
      </c>
      <c r="L156" s="61">
        <v>0</v>
      </c>
      <c r="M156" s="9" t="str">
        <f>VLOOKUP(C156,TB!C:F,3,0)</f>
        <v>TDS payable</v>
      </c>
      <c r="N156" s="9" t="str">
        <f>VLOOKUP(C156,TB!C:F,4,0)</f>
        <v>Accrued expenses and other liabilities</v>
      </c>
      <c r="P156" s="179"/>
      <c r="Q156" s="179"/>
    </row>
    <row r="157" spans="1:18" ht="14.5">
      <c r="A157" s="12" t="str">
        <f t="shared" si="5"/>
        <v>2</v>
      </c>
      <c r="B157" s="13" t="str">
        <f t="shared" si="4"/>
        <v>20141010</v>
      </c>
      <c r="C157" s="60" t="s">
        <v>422</v>
      </c>
      <c r="D157" s="60" t="s">
        <v>106</v>
      </c>
      <c r="E157" s="61">
        <v>-2516654.37</v>
      </c>
      <c r="F157" s="61">
        <v>17067008.800000001</v>
      </c>
      <c r="G157" s="61">
        <v>17302893.260000002</v>
      </c>
      <c r="H157" s="61">
        <v>-2752538.83</v>
      </c>
      <c r="I157" s="61">
        <v>-29625.57</v>
      </c>
      <c r="J157" s="61">
        <v>200595.4</v>
      </c>
      <c r="K157" s="61">
        <v>200408.33</v>
      </c>
      <c r="L157" s="61">
        <v>-29438.5</v>
      </c>
      <c r="M157" s="9" t="str">
        <f>VLOOKUP(C157,TB!C:F,3,0)</f>
        <v>VAT payable</v>
      </c>
      <c r="N157" s="9" t="str">
        <f>VLOOKUP(C157,TB!C:F,4,0)</f>
        <v>Accrued expenses and other liabilities</v>
      </c>
      <c r="P157" s="179"/>
      <c r="Q157" s="179"/>
    </row>
    <row r="158" spans="1:18" ht="14.5">
      <c r="A158" s="12" t="str">
        <f t="shared" si="5"/>
        <v>2</v>
      </c>
      <c r="B158" s="13" t="str">
        <f t="shared" si="4"/>
        <v>20141011</v>
      </c>
      <c r="C158" s="60" t="s">
        <v>423</v>
      </c>
      <c r="D158" s="60" t="s">
        <v>51</v>
      </c>
      <c r="E158" s="61">
        <v>0</v>
      </c>
      <c r="F158" s="61">
        <v>0</v>
      </c>
      <c r="G158" s="61">
        <v>0</v>
      </c>
      <c r="H158" s="61">
        <v>0</v>
      </c>
      <c r="I158" s="61">
        <v>0</v>
      </c>
      <c r="J158" s="61">
        <v>0</v>
      </c>
      <c r="K158" s="61">
        <v>0</v>
      </c>
      <c r="L158" s="61">
        <v>0</v>
      </c>
      <c r="M158" s="9" t="str">
        <f>VLOOKUP(C158,TB!C:F,3,0)</f>
        <v>VAT payable</v>
      </c>
      <c r="N158" s="9" t="str">
        <f>VLOOKUP(C158,TB!C:F,4,0)</f>
        <v>Accrued expenses and other liabilities</v>
      </c>
      <c r="P158" s="179"/>
      <c r="Q158" s="179"/>
    </row>
    <row r="159" spans="1:18" ht="14.5">
      <c r="A159" s="12" t="str">
        <f t="shared" si="5"/>
        <v>2</v>
      </c>
      <c r="B159" s="13" t="str">
        <f t="shared" si="4"/>
        <v>20141012</v>
      </c>
      <c r="C159" s="60" t="s">
        <v>424</v>
      </c>
      <c r="D159" s="60" t="s">
        <v>107</v>
      </c>
      <c r="E159" s="61">
        <v>-2565159</v>
      </c>
      <c r="F159" s="61">
        <v>4055666.75</v>
      </c>
      <c r="G159" s="61">
        <v>4333630.75</v>
      </c>
      <c r="H159" s="61">
        <v>-2843123</v>
      </c>
      <c r="I159" s="61">
        <v>-30196.29</v>
      </c>
      <c r="J159" s="61">
        <v>50337.440000000002</v>
      </c>
      <c r="K159" s="61">
        <v>50548.4</v>
      </c>
      <c r="L159" s="61">
        <v>-30407.25</v>
      </c>
      <c r="M159" s="9" t="str">
        <f>VLOOKUP(C159,TB!C:F,3,0)</f>
        <v>Audit and tax service fee</v>
      </c>
      <c r="N159" s="9" t="str">
        <f>VLOOKUP(C159,TB!C:F,4,0)</f>
        <v>Accrued expenses and other liabilities</v>
      </c>
      <c r="P159" s="179"/>
      <c r="Q159" s="179"/>
    </row>
    <row r="160" spans="1:18" ht="14.5">
      <c r="A160" s="12" t="str">
        <f t="shared" si="5"/>
        <v>2</v>
      </c>
      <c r="B160" s="13" t="str">
        <f t="shared" si="4"/>
        <v>20141014</v>
      </c>
      <c r="C160" s="60" t="s">
        <v>425</v>
      </c>
      <c r="D160" s="60" t="s">
        <v>108</v>
      </c>
      <c r="E160" s="61">
        <v>-545841</v>
      </c>
      <c r="F160" s="61">
        <v>13025958.5</v>
      </c>
      <c r="G160" s="61">
        <v>13828214.5</v>
      </c>
      <c r="H160" s="61">
        <v>-1348097</v>
      </c>
      <c r="I160" s="61">
        <v>-6425.42</v>
      </c>
      <c r="J160" s="61">
        <v>152211.31</v>
      </c>
      <c r="K160" s="61">
        <v>160204.35999999999</v>
      </c>
      <c r="L160" s="61">
        <v>-14418.47</v>
      </c>
      <c r="M160" s="9" t="str">
        <f>VLOOKUP(C160,TB!C:F,3,0)</f>
        <v>Employee income tax</v>
      </c>
      <c r="N160" s="9" t="str">
        <f>VLOOKUP(C160,TB!C:F,4,0)</f>
        <v>Accrued expenses and other liabilities</v>
      </c>
      <c r="P160" s="179"/>
      <c r="Q160" s="179"/>
    </row>
    <row r="161" spans="1:17" ht="14.5">
      <c r="A161" s="12" t="str">
        <f t="shared" si="5"/>
        <v>2</v>
      </c>
      <c r="B161" s="13" t="str">
        <f t="shared" si="4"/>
        <v>20141015</v>
      </c>
      <c r="C161" s="60" t="s">
        <v>427</v>
      </c>
      <c r="D161" s="60" t="s">
        <v>109</v>
      </c>
      <c r="E161" s="61">
        <v>-2762338.75</v>
      </c>
      <c r="F161" s="61">
        <v>21975931</v>
      </c>
      <c r="G161" s="61">
        <v>22364776.199999999</v>
      </c>
      <c r="H161" s="61">
        <v>-3151183.95</v>
      </c>
      <c r="I161" s="61">
        <v>-32517.45</v>
      </c>
      <c r="J161" s="61">
        <v>259763.39</v>
      </c>
      <c r="K161" s="61">
        <v>260948.59</v>
      </c>
      <c r="L161" s="61">
        <v>-33702.65</v>
      </c>
      <c r="M161" s="9" t="str">
        <f>VLOOKUP(C161,TB!C:F,3,0)</f>
        <v>Employee income tax</v>
      </c>
      <c r="N161" s="9" t="str">
        <f>VLOOKUP(C161,TB!C:F,4,0)</f>
        <v>Accrued expenses and other liabilities</v>
      </c>
      <c r="P161" s="179"/>
      <c r="Q161" s="179"/>
    </row>
    <row r="162" spans="1:17" ht="14.5">
      <c r="A162" s="12" t="str">
        <f t="shared" si="5"/>
        <v>2</v>
      </c>
      <c r="B162" s="13" t="str">
        <f t="shared" si="4"/>
        <v>20141016</v>
      </c>
      <c r="C162" s="60" t="s">
        <v>428</v>
      </c>
      <c r="D162" s="60" t="s">
        <v>37</v>
      </c>
      <c r="E162" s="61">
        <v>-678653.17</v>
      </c>
      <c r="F162" s="61">
        <v>0</v>
      </c>
      <c r="G162" s="61">
        <v>325397.40000000002</v>
      </c>
      <c r="H162" s="61">
        <v>-1004050.57</v>
      </c>
      <c r="I162" s="61">
        <v>-7988.91</v>
      </c>
      <c r="J162" s="61">
        <v>731</v>
      </c>
      <c r="K162" s="61">
        <v>3480.18</v>
      </c>
      <c r="L162" s="61">
        <v>-10738.09</v>
      </c>
      <c r="M162" s="9" t="str">
        <f>VLOOKUP(C162,TB!C:F,3,0)</f>
        <v>Provision for other corporate tax</v>
      </c>
      <c r="N162" s="9" t="str">
        <f>VLOOKUP(C162,TB!C:F,4,0)</f>
        <v>Accrued expenses and other liabilities</v>
      </c>
      <c r="P162" s="179"/>
      <c r="Q162" s="179"/>
    </row>
    <row r="163" spans="1:17" ht="14.5">
      <c r="A163" s="12" t="str">
        <f t="shared" si="5"/>
        <v>2</v>
      </c>
      <c r="B163" s="13" t="str">
        <f t="shared" si="4"/>
        <v>20150501</v>
      </c>
      <c r="C163" s="60" t="s">
        <v>429</v>
      </c>
      <c r="D163" s="60" t="s">
        <v>36</v>
      </c>
      <c r="E163" s="61">
        <v>-355491</v>
      </c>
      <c r="F163" s="61">
        <v>4621322</v>
      </c>
      <c r="G163" s="61">
        <v>4676240</v>
      </c>
      <c r="H163" s="61">
        <v>-410409</v>
      </c>
      <c r="I163" s="61">
        <v>-4185.18</v>
      </c>
      <c r="J163" s="61">
        <v>53740.3</v>
      </c>
      <c r="K163" s="61">
        <v>53945</v>
      </c>
      <c r="L163" s="61">
        <v>-4389.88</v>
      </c>
      <c r="M163" s="9" t="str">
        <f>VLOOKUP(C163,TB!C:F,3,0)</f>
        <v>Salaries and allowances</v>
      </c>
      <c r="N163" s="9" t="str">
        <f>VLOOKUP(C163,TB!C:F,4,0)</f>
        <v>Accrued expenses and other liabilities</v>
      </c>
      <c r="P163" s="179"/>
      <c r="Q163" s="179"/>
    </row>
    <row r="164" spans="1:17" ht="14.5">
      <c r="A164" s="12" t="str">
        <f t="shared" si="5"/>
        <v>2</v>
      </c>
      <c r="B164" s="13" t="str">
        <f t="shared" si="4"/>
        <v>20201001</v>
      </c>
      <c r="C164" s="60" t="s">
        <v>430</v>
      </c>
      <c r="D164" s="60" t="s">
        <v>110</v>
      </c>
      <c r="E164" s="61">
        <v>0</v>
      </c>
      <c r="F164" s="61">
        <v>0</v>
      </c>
      <c r="G164" s="61">
        <v>0</v>
      </c>
      <c r="H164" s="61">
        <v>0</v>
      </c>
      <c r="I164" s="61">
        <v>0</v>
      </c>
      <c r="J164" s="61">
        <v>0</v>
      </c>
      <c r="K164" s="61">
        <v>0</v>
      </c>
      <c r="L164" s="61">
        <v>0</v>
      </c>
      <c r="M164" s="9" t="str">
        <f>VLOOKUP(C164,TB!C:F,3,0)</f>
        <v>Loan from promoters</v>
      </c>
      <c r="N164" s="9" t="str">
        <f>VLOOKUP(C164,TB!C:F,4,0)</f>
        <v>Loan from promoters- net of current portion</v>
      </c>
      <c r="P164" s="179"/>
      <c r="Q164" s="179"/>
    </row>
    <row r="165" spans="1:17" ht="14.5">
      <c r="A165" s="12" t="str">
        <f t="shared" si="5"/>
        <v>2</v>
      </c>
      <c r="B165" s="13" t="str">
        <f t="shared" si="4"/>
        <v>20201003</v>
      </c>
      <c r="C165" s="60" t="s">
        <v>701</v>
      </c>
      <c r="D165" s="60" t="s">
        <v>650</v>
      </c>
      <c r="E165" s="61">
        <v>-140081209.25</v>
      </c>
      <c r="F165" s="61">
        <v>104226020.92</v>
      </c>
      <c r="G165" s="61">
        <v>318324921</v>
      </c>
      <c r="H165" s="61">
        <v>-354180109.32999998</v>
      </c>
      <c r="I165" s="61">
        <v>-1668626.67</v>
      </c>
      <c r="J165" s="61">
        <v>759652.52</v>
      </c>
      <c r="K165" s="61">
        <v>2920000</v>
      </c>
      <c r="L165" s="61">
        <v>-3828974.15</v>
      </c>
      <c r="M165" s="9" t="str">
        <f>VLOOKUP(C165,TB!C:F,3,0)</f>
        <v>Loan from promoters</v>
      </c>
      <c r="N165" s="9" t="str">
        <f>VLOOKUP(C165,TB!C:F,4,0)</f>
        <v>Loan from promoters- net of current portion</v>
      </c>
      <c r="P165" s="179"/>
      <c r="Q165" s="179"/>
    </row>
    <row r="166" spans="1:17" ht="14.5">
      <c r="A166" s="12" t="str">
        <f t="shared" si="5"/>
        <v>2</v>
      </c>
      <c r="B166" s="13" t="str">
        <f t="shared" si="4"/>
        <v>20203001</v>
      </c>
      <c r="C166" s="60" t="s">
        <v>431</v>
      </c>
      <c r="D166" s="60" t="s">
        <v>432</v>
      </c>
      <c r="E166" s="61">
        <v>0</v>
      </c>
      <c r="F166" s="61">
        <v>1490966253.2</v>
      </c>
      <c r="G166" s="61">
        <v>1621529603.2</v>
      </c>
      <c r="H166" s="61">
        <v>-130563350</v>
      </c>
      <c r="I166" s="61">
        <v>-0.28999999999999998</v>
      </c>
      <c r="J166" s="61">
        <v>18780408.350000001</v>
      </c>
      <c r="K166" s="61">
        <v>20176807.129999999</v>
      </c>
      <c r="L166" s="61">
        <v>-1396399.07</v>
      </c>
      <c r="M166" s="9" t="str">
        <f>VLOOKUP(C166,TB!C:F,3,0)</f>
        <v>Short term loan from bank</v>
      </c>
      <c r="N166" s="9" t="str">
        <f>VLOOKUP(C166,TB!C:F,4,0)</f>
        <v>Short term loan</v>
      </c>
      <c r="P166" s="179"/>
      <c r="Q166" s="179"/>
    </row>
    <row r="167" spans="1:17" ht="14.5">
      <c r="A167" s="12" t="str">
        <f t="shared" si="5"/>
        <v>2</v>
      </c>
      <c r="B167" s="13" t="str">
        <f t="shared" si="4"/>
        <v>20203003</v>
      </c>
      <c r="C167" s="60" t="s">
        <v>1077</v>
      </c>
      <c r="D167" s="60" t="s">
        <v>1078</v>
      </c>
      <c r="E167" s="61">
        <v>-179273492.25999999</v>
      </c>
      <c r="F167" s="61">
        <v>99596452.989999995</v>
      </c>
      <c r="G167" s="61">
        <v>0</v>
      </c>
      <c r="H167" s="61">
        <v>-79677039.269999996</v>
      </c>
      <c r="I167" s="61">
        <v>-2110341.73</v>
      </c>
      <c r="J167" s="61">
        <v>1388589.94</v>
      </c>
      <c r="K167" s="61">
        <v>130409</v>
      </c>
      <c r="L167" s="61">
        <v>-852160.79</v>
      </c>
      <c r="M167" s="9" t="str">
        <f>VLOOKUP(C167,TB!C:F,3,0)</f>
        <v>Long Term Loan</v>
      </c>
      <c r="N167" s="9" t="str">
        <f>VLOOKUP(C167,TB!C:F,4,0)</f>
        <v>Bangladesh Bank stimulus loan- net of current portion</v>
      </c>
      <c r="P167" s="179"/>
      <c r="Q167" s="179"/>
    </row>
    <row r="168" spans="1:17" ht="14.5">
      <c r="A168" s="12" t="str">
        <f t="shared" si="5"/>
        <v>3</v>
      </c>
      <c r="B168" s="13" t="str">
        <f t="shared" si="4"/>
        <v>30101001</v>
      </c>
      <c r="C168" s="60" t="s">
        <v>433</v>
      </c>
      <c r="D168" s="60" t="s">
        <v>18</v>
      </c>
      <c r="E168" s="61">
        <v>-870384000</v>
      </c>
      <c r="F168" s="61">
        <v>0</v>
      </c>
      <c r="G168" s="61">
        <v>43375100</v>
      </c>
      <c r="H168" s="61">
        <v>-913759100</v>
      </c>
      <c r="I168" s="61">
        <v>-12677393.32</v>
      </c>
      <c r="J168" s="61">
        <v>0</v>
      </c>
      <c r="K168" s="61">
        <v>500001.17</v>
      </c>
      <c r="L168" s="61">
        <v>-13177394.49</v>
      </c>
      <c r="M168" s="9" t="str">
        <f>VLOOKUP(C168,TB!C:F,3,0)</f>
        <v>Share Capital</v>
      </c>
      <c r="N168" s="9" t="str">
        <f>VLOOKUP(C168,TB!C:F,4,0)</f>
        <v>Share Capital</v>
      </c>
      <c r="P168" s="179"/>
      <c r="Q168" s="179"/>
    </row>
    <row r="169" spans="1:17" ht="14.5">
      <c r="A169" s="12" t="str">
        <f t="shared" si="5"/>
        <v>3</v>
      </c>
      <c r="B169" s="13" t="str">
        <f t="shared" si="4"/>
        <v>30101002</v>
      </c>
      <c r="C169" s="60" t="s">
        <v>434</v>
      </c>
      <c r="D169" s="60" t="s">
        <v>17</v>
      </c>
      <c r="E169" s="61">
        <v>0</v>
      </c>
      <c r="F169" s="61">
        <v>43375100</v>
      </c>
      <c r="G169" s="61">
        <v>43375100</v>
      </c>
      <c r="H169" s="61">
        <v>0</v>
      </c>
      <c r="I169" s="61">
        <v>0</v>
      </c>
      <c r="J169" s="61">
        <v>500001.17</v>
      </c>
      <c r="K169" s="61">
        <v>500001.17</v>
      </c>
      <c r="L169" s="61">
        <v>0</v>
      </c>
      <c r="M169" s="9" t="str">
        <f>VLOOKUP(C169,TB!C:F,3,0)</f>
        <v>Share money deposit</v>
      </c>
      <c r="N169" s="9" t="str">
        <f>VLOOKUP(C169,TB!C:F,4,0)</f>
        <v>Share Money Deposit</v>
      </c>
      <c r="P169" s="179"/>
      <c r="Q169" s="179"/>
    </row>
    <row r="170" spans="1:17" ht="14.5">
      <c r="A170" s="12" t="str">
        <f t="shared" si="5"/>
        <v>3</v>
      </c>
      <c r="B170" s="13" t="str">
        <f t="shared" si="4"/>
        <v>30101003</v>
      </c>
      <c r="C170" s="60" t="s">
        <v>1079</v>
      </c>
      <c r="D170" s="60" t="s">
        <v>1080</v>
      </c>
      <c r="E170" s="61">
        <v>-142640200</v>
      </c>
      <c r="F170" s="61">
        <v>0</v>
      </c>
      <c r="G170" s="61">
        <v>0</v>
      </c>
      <c r="H170" s="61">
        <v>-142640200</v>
      </c>
      <c r="I170" s="61">
        <v>-2144819.9700000002</v>
      </c>
      <c r="J170" s="61">
        <v>0</v>
      </c>
      <c r="K170" s="61">
        <v>0</v>
      </c>
      <c r="L170" s="61">
        <v>-2144819.9700000002</v>
      </c>
      <c r="M170" s="9" t="str">
        <f>VLOOKUP(C170,TB!C:F,3,0)</f>
        <v>Capital reserve</v>
      </c>
      <c r="N170" s="9" t="str">
        <f>VLOOKUP(C170,TB!C:F,4,0)</f>
        <v>Capital reserve</v>
      </c>
      <c r="P170" s="179"/>
      <c r="Q170" s="179"/>
    </row>
    <row r="171" spans="1:17" ht="14.5">
      <c r="A171" s="12" t="str">
        <f t="shared" si="5"/>
        <v>3</v>
      </c>
      <c r="B171" s="13" t="str">
        <f t="shared" si="4"/>
        <v>30102001</v>
      </c>
      <c r="C171" s="60" t="s">
        <v>1081</v>
      </c>
      <c r="D171" s="60" t="s">
        <v>1082</v>
      </c>
      <c r="E171" s="61">
        <v>0</v>
      </c>
      <c r="F171" s="61">
        <v>0</v>
      </c>
      <c r="G171" s="61">
        <v>0</v>
      </c>
      <c r="H171" s="61">
        <v>0</v>
      </c>
      <c r="I171" s="61">
        <v>0</v>
      </c>
      <c r="J171" s="61">
        <v>0</v>
      </c>
      <c r="K171" s="61">
        <v>0</v>
      </c>
      <c r="L171" s="61">
        <v>0</v>
      </c>
      <c r="M171" s="9" t="str">
        <f>VLOOKUP(C171,TB!C:F,3,0)</f>
        <v>Gen Reserve &amp; Surplus</v>
      </c>
      <c r="N171" s="9" t="str">
        <f>VLOOKUP(C171,TB!C:F,4,0)</f>
        <v>Gen Reserve &amp; Surplu</v>
      </c>
      <c r="P171" s="179"/>
      <c r="Q171" s="179"/>
    </row>
    <row r="172" spans="1:17" ht="14.5">
      <c r="A172" s="12" t="str">
        <f t="shared" si="5"/>
        <v>3</v>
      </c>
      <c r="B172" s="13" t="str">
        <f t="shared" si="4"/>
        <v>30103001</v>
      </c>
      <c r="C172" s="60" t="s">
        <v>435</v>
      </c>
      <c r="D172" s="60" t="s">
        <v>27</v>
      </c>
      <c r="E172" s="61">
        <v>184129046.12</v>
      </c>
      <c r="F172" s="61">
        <v>0</v>
      </c>
      <c r="G172" s="61">
        <v>4585076.25</v>
      </c>
      <c r="H172" s="61">
        <v>179543969.87</v>
      </c>
      <c r="I172" s="61">
        <v>4112869.32</v>
      </c>
      <c r="J172" s="61">
        <v>0</v>
      </c>
      <c r="K172" s="61">
        <v>57794.64</v>
      </c>
      <c r="L172" s="61">
        <v>4055074.68</v>
      </c>
      <c r="M172" s="9" t="str">
        <f>VLOOKUP(C172,TB!C:F,3,0)</f>
        <v>Retained earnings</v>
      </c>
      <c r="N172" s="9" t="str">
        <f>VLOOKUP(C172,TB!C:F,4,0)</f>
        <v>Retained earnings</v>
      </c>
      <c r="P172" s="179"/>
      <c r="Q172" s="179"/>
    </row>
    <row r="173" spans="1:17" ht="14.5">
      <c r="A173" s="12" t="str">
        <f t="shared" si="5"/>
        <v>3</v>
      </c>
      <c r="B173" s="13" t="str">
        <f t="shared" si="4"/>
        <v>30104001</v>
      </c>
      <c r="C173" s="60" t="s">
        <v>436</v>
      </c>
      <c r="D173" s="60" t="s">
        <v>111</v>
      </c>
      <c r="E173" s="61">
        <v>-676656398.96000004</v>
      </c>
      <c r="F173" s="61">
        <v>4585076.25</v>
      </c>
      <c r="G173" s="61">
        <v>0</v>
      </c>
      <c r="H173" s="61">
        <v>-672071322.71000004</v>
      </c>
      <c r="I173" s="61">
        <v>-8827523.3699999992</v>
      </c>
      <c r="J173" s="61">
        <v>57794.64</v>
      </c>
      <c r="K173" s="61">
        <v>0</v>
      </c>
      <c r="L173" s="61">
        <v>-8769728.7300000004</v>
      </c>
      <c r="M173" s="9" t="str">
        <f>VLOOKUP(C173,TB!C:F,3,0)</f>
        <v>Total Revaluation Reserve</v>
      </c>
      <c r="N173" s="9" t="str">
        <f>VLOOKUP(C173,TB!C:F,4,0)</f>
        <v>Revaluation reserve</v>
      </c>
      <c r="P173" s="179"/>
      <c r="Q173" s="179"/>
    </row>
    <row r="174" spans="1:17" ht="14.5">
      <c r="A174" s="12" t="str">
        <f t="shared" si="5"/>
        <v>3</v>
      </c>
      <c r="B174" s="13" t="str">
        <f t="shared" si="4"/>
        <v>30900100</v>
      </c>
      <c r="C174" s="60" t="s">
        <v>437</v>
      </c>
      <c r="D174" s="60" t="s">
        <v>43</v>
      </c>
      <c r="E174" s="61">
        <v>0</v>
      </c>
      <c r="F174" s="61">
        <v>293935114.47000003</v>
      </c>
      <c r="G174" s="61">
        <v>293935114.47000003</v>
      </c>
      <c r="H174" s="61">
        <v>0</v>
      </c>
      <c r="I174" s="61">
        <v>0</v>
      </c>
      <c r="J174" s="61">
        <v>3439156.56</v>
      </c>
      <c r="K174" s="61">
        <v>3439156.58</v>
      </c>
      <c r="L174" s="61">
        <v>-0.02</v>
      </c>
      <c r="M174" s="9" t="str">
        <f>VLOOKUP(C174,TB!C:F,3,0)</f>
        <v>Raw materials</v>
      </c>
      <c r="N174" s="9" t="str">
        <f>VLOOKUP(C174,TB!C:F,4,0)</f>
        <v>Accounts payable</v>
      </c>
      <c r="P174" s="179"/>
      <c r="Q174" s="179"/>
    </row>
    <row r="175" spans="1:17" ht="14.5">
      <c r="A175" s="12" t="str">
        <f t="shared" si="5"/>
        <v>3</v>
      </c>
      <c r="B175" s="13" t="str">
        <f t="shared" si="4"/>
        <v>30900101</v>
      </c>
      <c r="C175" s="60" t="s">
        <v>438</v>
      </c>
      <c r="D175" s="60" t="s">
        <v>112</v>
      </c>
      <c r="E175" s="61">
        <v>0</v>
      </c>
      <c r="F175" s="61">
        <v>0</v>
      </c>
      <c r="G175" s="61">
        <v>0</v>
      </c>
      <c r="H175" s="61">
        <v>0</v>
      </c>
      <c r="I175" s="61">
        <v>0</v>
      </c>
      <c r="J175" s="61">
        <v>0</v>
      </c>
      <c r="K175" s="61">
        <v>0</v>
      </c>
      <c r="L175" s="61">
        <v>0</v>
      </c>
      <c r="M175" s="9" t="str">
        <f>VLOOKUP(C175,TB!C:F,3,0)</f>
        <v>Raw materials</v>
      </c>
      <c r="N175" s="9" t="str">
        <f>VLOOKUP(C175,TB!C:F,4,0)</f>
        <v>Accounts payable</v>
      </c>
      <c r="P175" s="179"/>
      <c r="Q175" s="179"/>
    </row>
    <row r="176" spans="1:17" ht="14.5">
      <c r="A176" s="12" t="str">
        <f t="shared" si="5"/>
        <v>3</v>
      </c>
      <c r="B176" s="13" t="str">
        <f t="shared" si="4"/>
        <v>30900102</v>
      </c>
      <c r="C176" s="60" t="s">
        <v>439</v>
      </c>
      <c r="D176" s="60" t="s">
        <v>113</v>
      </c>
      <c r="E176" s="61">
        <v>0</v>
      </c>
      <c r="F176" s="61">
        <v>0</v>
      </c>
      <c r="G176" s="61">
        <v>0</v>
      </c>
      <c r="H176" s="61">
        <v>0</v>
      </c>
      <c r="I176" s="61">
        <v>0</v>
      </c>
      <c r="J176" s="61">
        <v>0</v>
      </c>
      <c r="K176" s="61">
        <v>0</v>
      </c>
      <c r="L176" s="61">
        <v>0</v>
      </c>
      <c r="M176" s="9" t="str">
        <f>VLOOKUP(C176,TB!C:F,3,0)</f>
        <v>Raw materials</v>
      </c>
      <c r="N176" s="9" t="str">
        <f>VLOOKUP(C176,TB!C:F,4,0)</f>
        <v>Accounts payable</v>
      </c>
      <c r="P176" s="179"/>
      <c r="Q176" s="179"/>
    </row>
    <row r="177" spans="1:17" ht="14.5">
      <c r="A177" s="12" t="str">
        <f t="shared" si="5"/>
        <v>3</v>
      </c>
      <c r="B177" s="13" t="str">
        <f t="shared" si="4"/>
        <v>30900110</v>
      </c>
      <c r="C177" s="60" t="s">
        <v>440</v>
      </c>
      <c r="D177" s="60" t="s">
        <v>191</v>
      </c>
      <c r="E177" s="61">
        <v>0</v>
      </c>
      <c r="F177" s="61">
        <v>809277836.88</v>
      </c>
      <c r="G177" s="61">
        <v>817004263.63</v>
      </c>
      <c r="H177" s="61">
        <v>-7726426.75</v>
      </c>
      <c r="I177" s="61">
        <v>0</v>
      </c>
      <c r="J177" s="61">
        <v>9427477.4000000004</v>
      </c>
      <c r="K177" s="61">
        <v>9510112.9399999995</v>
      </c>
      <c r="L177" s="61">
        <v>-82635.539999999994</v>
      </c>
      <c r="M177" s="9" t="str">
        <f>VLOOKUP(C177,TB!C:F,3,0)</f>
        <v>Raw materials</v>
      </c>
      <c r="N177" s="9" t="str">
        <f>VLOOKUP(C177,TB!C:F,4,0)</f>
        <v>Accounts payable</v>
      </c>
      <c r="P177" s="179"/>
      <c r="Q177" s="179"/>
    </row>
    <row r="178" spans="1:17" ht="14.5">
      <c r="A178" s="12" t="str">
        <f t="shared" si="5"/>
        <v>3</v>
      </c>
      <c r="B178" s="13" t="str">
        <f t="shared" si="4"/>
        <v>30900115</v>
      </c>
      <c r="C178" s="60" t="s">
        <v>441</v>
      </c>
      <c r="D178" s="60" t="s">
        <v>114</v>
      </c>
      <c r="E178" s="61">
        <v>0</v>
      </c>
      <c r="F178" s="61">
        <v>0</v>
      </c>
      <c r="G178" s="61">
        <v>21.14</v>
      </c>
      <c r="H178" s="61">
        <v>-21.14</v>
      </c>
      <c r="I178" s="61">
        <v>0</v>
      </c>
      <c r="J178" s="61">
        <v>0</v>
      </c>
      <c r="K178" s="61">
        <v>0.13</v>
      </c>
      <c r="L178" s="61">
        <v>-0.13</v>
      </c>
      <c r="M178" s="9" t="str">
        <f>VLOOKUP(C178,TB!C:F,3,0)</f>
        <v>Clearing Account</v>
      </c>
      <c r="N178" s="9" t="str">
        <f>VLOOKUP(C178,TB!C:F,4,0)</f>
        <v>Clearing Account</v>
      </c>
      <c r="P178" s="179"/>
      <c r="Q178" s="179"/>
    </row>
    <row r="179" spans="1:17" ht="14.5">
      <c r="A179" s="12" t="str">
        <f t="shared" si="5"/>
        <v>3</v>
      </c>
      <c r="B179" s="13" t="str">
        <f t="shared" si="4"/>
        <v>30900125</v>
      </c>
      <c r="C179" s="60" t="s">
        <v>443</v>
      </c>
      <c r="D179" s="60" t="s">
        <v>444</v>
      </c>
      <c r="E179" s="61">
        <v>-368960.69</v>
      </c>
      <c r="F179" s="61">
        <v>1639528.6</v>
      </c>
      <c r="G179" s="61">
        <v>1651715.4</v>
      </c>
      <c r="H179" s="61">
        <v>-381147.49</v>
      </c>
      <c r="I179" s="61">
        <v>-4395</v>
      </c>
      <c r="J179" s="61">
        <v>19049.599999999999</v>
      </c>
      <c r="K179" s="61">
        <v>18775.11</v>
      </c>
      <c r="L179" s="61">
        <v>-4120.51</v>
      </c>
      <c r="M179" s="9" t="str">
        <f>VLOOKUP(C179,TB!C:F,3,0)</f>
        <v>Raw materials</v>
      </c>
      <c r="N179" s="9" t="str">
        <f>VLOOKUP(C179,TB!C:F,4,0)</f>
        <v>Accounts payable</v>
      </c>
      <c r="P179" s="179"/>
      <c r="Q179" s="179"/>
    </row>
    <row r="180" spans="1:17" ht="14.5">
      <c r="A180" s="12" t="str">
        <f t="shared" si="5"/>
        <v>3</v>
      </c>
      <c r="B180" s="13" t="str">
        <f t="shared" si="4"/>
        <v>30900135</v>
      </c>
      <c r="C180" s="60" t="s">
        <v>445</v>
      </c>
      <c r="D180" s="60" t="s">
        <v>302</v>
      </c>
      <c r="E180" s="61">
        <v>-0.02</v>
      </c>
      <c r="F180" s="61">
        <v>127866874.95999999</v>
      </c>
      <c r="G180" s="61">
        <v>127866874.94</v>
      </c>
      <c r="H180" s="61">
        <v>0</v>
      </c>
      <c r="I180" s="61">
        <v>0.11</v>
      </c>
      <c r="J180" s="61">
        <v>1521648.88</v>
      </c>
      <c r="K180" s="61">
        <v>1521648.99</v>
      </c>
      <c r="L180" s="61">
        <v>0</v>
      </c>
      <c r="M180" s="9" t="str">
        <f>VLOOKUP(C180,TB!C:F,3,0)</f>
        <v>Other receivable-sale of FA</v>
      </c>
      <c r="N180" s="9">
        <f>VLOOKUP(C180,TB!C:F,4,0)</f>
        <v>0</v>
      </c>
      <c r="P180" s="179"/>
      <c r="Q180" s="179"/>
    </row>
    <row r="181" spans="1:17" ht="14.5">
      <c r="A181" s="12" t="str">
        <f t="shared" si="5"/>
        <v>3</v>
      </c>
      <c r="B181" s="13" t="str">
        <f t="shared" si="4"/>
        <v>30900900</v>
      </c>
      <c r="C181" s="60" t="s">
        <v>446</v>
      </c>
      <c r="D181" s="60" t="s">
        <v>115</v>
      </c>
      <c r="E181" s="61">
        <v>0</v>
      </c>
      <c r="F181" s="61">
        <v>14436996930.24</v>
      </c>
      <c r="G181" s="61">
        <v>14436996930.24</v>
      </c>
      <c r="H181" s="61">
        <v>0</v>
      </c>
      <c r="I181" s="61">
        <v>0</v>
      </c>
      <c r="J181" s="61">
        <v>170276356.02000001</v>
      </c>
      <c r="K181" s="61">
        <v>170276356.02000001</v>
      </c>
      <c r="L181" s="61">
        <v>0</v>
      </c>
      <c r="M181" s="9" t="str">
        <f>VLOOKUP(C181,TB!C:F,3,0)</f>
        <v>Clearing Account</v>
      </c>
      <c r="N181" s="9" t="str">
        <f>VLOOKUP(C181,TB!C:F,4,0)</f>
        <v>Clearing Account</v>
      </c>
      <c r="P181" s="179"/>
      <c r="Q181" s="179"/>
    </row>
    <row r="182" spans="1:17" ht="14.5">
      <c r="A182" s="12" t="str">
        <f t="shared" si="5"/>
        <v>3</v>
      </c>
      <c r="B182" s="13" t="str">
        <f t="shared" si="4"/>
        <v>30900920</v>
      </c>
      <c r="C182" s="60" t="s">
        <v>618</v>
      </c>
      <c r="D182" s="60" t="s">
        <v>447</v>
      </c>
      <c r="E182" s="61">
        <v>0</v>
      </c>
      <c r="F182" s="61">
        <v>0</v>
      </c>
      <c r="G182" s="61">
        <v>0</v>
      </c>
      <c r="H182" s="61">
        <v>0</v>
      </c>
      <c r="I182" s="61">
        <v>0</v>
      </c>
      <c r="J182" s="61">
        <v>0</v>
      </c>
      <c r="K182" s="61">
        <v>0</v>
      </c>
      <c r="L182" s="61">
        <v>0</v>
      </c>
      <c r="M182" s="9" t="str">
        <f>VLOOKUP(C182,TB!C:F,3,0)</f>
        <v>Clearing Account</v>
      </c>
      <c r="N182" s="9" t="str">
        <f>VLOOKUP(C182,TB!C:F,4,0)</f>
        <v>Clearing Account</v>
      </c>
      <c r="P182" s="179"/>
      <c r="Q182" s="179"/>
    </row>
    <row r="183" spans="1:17" ht="14.5">
      <c r="A183" s="12" t="str">
        <f t="shared" si="5"/>
        <v>3</v>
      </c>
      <c r="B183" s="13" t="str">
        <f t="shared" si="4"/>
        <v>30900925</v>
      </c>
      <c r="C183" s="60" t="s">
        <v>1742</v>
      </c>
      <c r="D183" s="60" t="s">
        <v>1743</v>
      </c>
      <c r="E183" s="61">
        <v>0</v>
      </c>
      <c r="F183" s="61">
        <v>313923519.93000001</v>
      </c>
      <c r="G183" s="61">
        <v>313923519.93000001</v>
      </c>
      <c r="H183" s="61">
        <v>0</v>
      </c>
      <c r="I183" s="61">
        <v>0</v>
      </c>
      <c r="J183" s="61">
        <v>4149046.45</v>
      </c>
      <c r="K183" s="61">
        <v>4149046.45</v>
      </c>
      <c r="L183" s="61">
        <v>0</v>
      </c>
      <c r="M183" s="9" t="e">
        <f>VLOOKUP(C183,TB!C:F,3,0)</f>
        <v>#N/A</v>
      </c>
      <c r="N183" s="9" t="e">
        <f>VLOOKUP(C183,TB!C:F,4,0)</f>
        <v>#N/A</v>
      </c>
      <c r="P183" s="179"/>
      <c r="Q183" s="179"/>
    </row>
    <row r="184" spans="1:17" ht="14.5">
      <c r="A184" s="12" t="str">
        <f t="shared" si="5"/>
        <v>3</v>
      </c>
      <c r="B184" s="13" t="str">
        <f t="shared" si="4"/>
        <v>30900930</v>
      </c>
      <c r="C184" s="60" t="s">
        <v>448</v>
      </c>
      <c r="D184" s="60" t="s">
        <v>199</v>
      </c>
      <c r="E184" s="61">
        <v>0</v>
      </c>
      <c r="F184" s="61">
        <v>0</v>
      </c>
      <c r="G184" s="61">
        <v>0</v>
      </c>
      <c r="H184" s="61">
        <v>0</v>
      </c>
      <c r="I184" s="61">
        <v>0</v>
      </c>
      <c r="J184" s="61">
        <v>0</v>
      </c>
      <c r="K184" s="61">
        <v>0</v>
      </c>
      <c r="L184" s="61">
        <v>0</v>
      </c>
      <c r="M184" s="9" t="str">
        <f>VLOOKUP(C184,TB!C:F,3,0)</f>
        <v>Forex Reinstatement</v>
      </c>
      <c r="N184" s="9" t="str">
        <f>VLOOKUP(C184,TB!C:F,4,0)</f>
        <v>Cash and cash equivalents</v>
      </c>
      <c r="P184" s="179"/>
      <c r="Q184" s="179"/>
    </row>
    <row r="185" spans="1:17" ht="14.5">
      <c r="A185" s="12" t="str">
        <f t="shared" si="5"/>
        <v>3</v>
      </c>
      <c r="B185" s="13" t="str">
        <f t="shared" si="4"/>
        <v>30900931</v>
      </c>
      <c r="C185" s="60" t="s">
        <v>619</v>
      </c>
      <c r="D185" s="60" t="s">
        <v>449</v>
      </c>
      <c r="E185" s="61">
        <v>0</v>
      </c>
      <c r="F185" s="61">
        <v>107577.9</v>
      </c>
      <c r="G185" s="61">
        <v>107577.9</v>
      </c>
      <c r="H185" s="61">
        <v>0</v>
      </c>
      <c r="I185" s="61">
        <v>0</v>
      </c>
      <c r="J185" s="61">
        <v>0</v>
      </c>
      <c r="K185" s="61">
        <v>0</v>
      </c>
      <c r="L185" s="61">
        <v>0</v>
      </c>
      <c r="M185" s="9" t="str">
        <f>VLOOKUP(C185,TB!C:F,3,0)</f>
        <v>Forex-Intercoman Pay</v>
      </c>
      <c r="N185" s="9" t="str">
        <f>VLOOKUP(C185,TB!C:F,4,0)</f>
        <v>Intercompany payables</v>
      </c>
      <c r="P185" s="179"/>
      <c r="Q185" s="179"/>
    </row>
    <row r="186" spans="1:17" ht="14.5">
      <c r="A186" s="12" t="str">
        <f t="shared" si="5"/>
        <v>3</v>
      </c>
      <c r="B186" s="13" t="str">
        <f t="shared" si="4"/>
        <v>30900932</v>
      </c>
      <c r="C186" s="60" t="s">
        <v>450</v>
      </c>
      <c r="D186" s="60" t="s">
        <v>451</v>
      </c>
      <c r="E186" s="61">
        <v>459640.45</v>
      </c>
      <c r="F186" s="61">
        <v>4668962.3499999996</v>
      </c>
      <c r="G186" s="61">
        <v>5224486.38</v>
      </c>
      <c r="H186" s="61">
        <v>-95883.58</v>
      </c>
      <c r="I186" s="61">
        <v>13.27</v>
      </c>
      <c r="J186" s="61">
        <v>2186.23</v>
      </c>
      <c r="K186" s="61">
        <v>2037.39</v>
      </c>
      <c r="L186" s="61">
        <v>162.11000000000001</v>
      </c>
      <c r="M186" s="9" t="str">
        <f>VLOOKUP(C186,TB!C:F,3,0)</f>
        <v>Raw materials</v>
      </c>
      <c r="N186" s="9" t="str">
        <f>VLOOKUP(C186,TB!C:F,4,0)</f>
        <v>Accounts payable</v>
      </c>
      <c r="P186" s="179"/>
      <c r="Q186" s="179"/>
    </row>
    <row r="187" spans="1:17" ht="14.5">
      <c r="A187" s="12" t="str">
        <f t="shared" si="5"/>
        <v>3</v>
      </c>
      <c r="B187" s="13" t="str">
        <f t="shared" si="4"/>
        <v>30900933</v>
      </c>
      <c r="C187" s="60" t="s">
        <v>620</v>
      </c>
      <c r="D187" s="60" t="s">
        <v>452</v>
      </c>
      <c r="E187" s="61">
        <v>148.37</v>
      </c>
      <c r="F187" s="61">
        <v>2372760.4900000002</v>
      </c>
      <c r="G187" s="61">
        <v>970780.61</v>
      </c>
      <c r="H187" s="61">
        <v>1402128.25</v>
      </c>
      <c r="I187" s="61">
        <v>0</v>
      </c>
      <c r="J187" s="61">
        <v>998.1</v>
      </c>
      <c r="K187" s="61">
        <v>1040.78</v>
      </c>
      <c r="L187" s="61">
        <v>-42.68</v>
      </c>
      <c r="M187" s="9" t="str">
        <f>VLOOKUP(C187,TB!C:F,3,0)</f>
        <v>Raw materials</v>
      </c>
      <c r="N187" s="9" t="str">
        <f>VLOOKUP(C187,TB!C:F,4,0)</f>
        <v>Accounts payable</v>
      </c>
      <c r="P187" s="179"/>
      <c r="Q187" s="179"/>
    </row>
    <row r="188" spans="1:17" ht="14.5">
      <c r="A188" s="12" t="str">
        <f t="shared" si="5"/>
        <v>3</v>
      </c>
      <c r="B188" s="13" t="str">
        <f t="shared" si="4"/>
        <v>30900934</v>
      </c>
      <c r="C188" s="60" t="s">
        <v>621</v>
      </c>
      <c r="D188" s="60" t="s">
        <v>453</v>
      </c>
      <c r="E188" s="61">
        <v>158.33000000000001</v>
      </c>
      <c r="F188" s="61">
        <v>41477701.640000001</v>
      </c>
      <c r="G188" s="61">
        <v>23232979.109999999</v>
      </c>
      <c r="H188" s="61">
        <v>18244880.859999999</v>
      </c>
      <c r="I188" s="61">
        <v>-151.91999999999999</v>
      </c>
      <c r="J188" s="61">
        <v>366.84</v>
      </c>
      <c r="K188" s="61">
        <v>214.92</v>
      </c>
      <c r="L188" s="61">
        <v>0</v>
      </c>
      <c r="M188" s="9" t="str">
        <f>VLOOKUP(C188,TB!C:F,3,0)</f>
        <v>Raw materials</v>
      </c>
      <c r="N188" s="9" t="str">
        <f>VLOOKUP(C188,TB!C:F,4,0)</f>
        <v>Accounts payable</v>
      </c>
      <c r="P188" s="179"/>
      <c r="Q188" s="179"/>
    </row>
    <row r="189" spans="1:17" ht="14.5">
      <c r="A189" s="12" t="str">
        <f t="shared" si="5"/>
        <v>3</v>
      </c>
      <c r="B189" s="13" t="str">
        <f t="shared" si="4"/>
        <v>30900935</v>
      </c>
      <c r="C189" s="60" t="s">
        <v>622</v>
      </c>
      <c r="D189" s="60" t="s">
        <v>454</v>
      </c>
      <c r="E189" s="61">
        <v>-14855.39</v>
      </c>
      <c r="F189" s="61">
        <v>1581371.83</v>
      </c>
      <c r="G189" s="61">
        <v>1566516.44</v>
      </c>
      <c r="H189" s="61">
        <v>0</v>
      </c>
      <c r="I189" s="61">
        <v>-4399.8100000000004</v>
      </c>
      <c r="J189" s="61">
        <v>62811.040000000001</v>
      </c>
      <c r="K189" s="61">
        <v>115909.06</v>
      </c>
      <c r="L189" s="61">
        <v>-57497.83</v>
      </c>
      <c r="M189" s="9" t="str">
        <f>VLOOKUP(C189,TB!C:F,3,0)</f>
        <v>Advances paid for capital expenses</v>
      </c>
      <c r="N189" s="9" t="str">
        <f>VLOOKUP(C189,TB!C:F,4,0)</f>
        <v xml:space="preserve">Advances and deposits </v>
      </c>
      <c r="P189" s="179"/>
      <c r="Q189" s="179"/>
    </row>
    <row r="190" spans="1:17" ht="14.5">
      <c r="A190" s="12" t="str">
        <f t="shared" si="5"/>
        <v>3</v>
      </c>
      <c r="B190" s="13" t="str">
        <f t="shared" si="4"/>
        <v>30900936</v>
      </c>
      <c r="C190" s="60" t="s">
        <v>1083</v>
      </c>
      <c r="D190" s="60" t="s">
        <v>1084</v>
      </c>
      <c r="E190" s="61">
        <v>0</v>
      </c>
      <c r="F190" s="61">
        <v>0</v>
      </c>
      <c r="G190" s="61">
        <v>0</v>
      </c>
      <c r="H190" s="61">
        <v>0</v>
      </c>
      <c r="I190" s="61">
        <v>0</v>
      </c>
      <c r="J190" s="61">
        <v>0</v>
      </c>
      <c r="K190" s="61">
        <v>0</v>
      </c>
      <c r="L190" s="61">
        <v>0</v>
      </c>
      <c r="M190" s="9" t="str">
        <f>VLOOKUP(C190,TB!C:F,3,0)</f>
        <v>Forex Cash&amp;equivalen</v>
      </c>
      <c r="N190" s="9" t="str">
        <f>VLOOKUP(C190,TB!C:F,4,0)</f>
        <v>Cash and cash equivalents</v>
      </c>
      <c r="P190" s="179"/>
      <c r="Q190" s="179"/>
    </row>
    <row r="191" spans="1:17" ht="14.5">
      <c r="A191" s="12" t="str">
        <f t="shared" si="5"/>
        <v>3</v>
      </c>
      <c r="B191" s="13" t="str">
        <f t="shared" si="4"/>
        <v>30900940</v>
      </c>
      <c r="C191" s="60" t="s">
        <v>455</v>
      </c>
      <c r="D191" s="60" t="s">
        <v>298</v>
      </c>
      <c r="E191" s="61">
        <v>-1086793270.48</v>
      </c>
      <c r="F191" s="61">
        <v>5272081104.1300001</v>
      </c>
      <c r="G191" s="61">
        <v>6082777043.3900003</v>
      </c>
      <c r="H191" s="61">
        <v>-1897489209.74</v>
      </c>
      <c r="I191" s="61">
        <v>-12945720.91</v>
      </c>
      <c r="J191" s="61">
        <v>61013024.759999998</v>
      </c>
      <c r="K191" s="61">
        <v>68580700.709999993</v>
      </c>
      <c r="L191" s="61">
        <v>-20513396.859999999</v>
      </c>
      <c r="M191" s="9">
        <f>VLOOKUP(C191,TB!C:F,3,0)</f>
        <v>0</v>
      </c>
      <c r="N191" s="9">
        <f>VLOOKUP(C191,TB!C:F,4,0)</f>
        <v>0</v>
      </c>
      <c r="P191" s="179"/>
      <c r="Q191" s="179"/>
    </row>
    <row r="192" spans="1:17" ht="14.5">
      <c r="A192" s="12" t="str">
        <f t="shared" si="5"/>
        <v>3</v>
      </c>
      <c r="B192" s="13" t="str">
        <f t="shared" si="4"/>
        <v>30900950</v>
      </c>
      <c r="C192" s="60" t="s">
        <v>456</v>
      </c>
      <c r="D192" s="60" t="s">
        <v>116</v>
      </c>
      <c r="E192" s="61">
        <v>0</v>
      </c>
      <c r="F192" s="61">
        <v>0</v>
      </c>
      <c r="G192" s="61">
        <v>0</v>
      </c>
      <c r="H192" s="61">
        <v>0</v>
      </c>
      <c r="I192" s="61">
        <v>0</v>
      </c>
      <c r="J192" s="61">
        <v>0</v>
      </c>
      <c r="K192" s="61">
        <v>0</v>
      </c>
      <c r="L192" s="61">
        <v>0</v>
      </c>
      <c r="M192" s="9" t="str">
        <f>VLOOKUP(C192,TB!C:F,3,0)</f>
        <v>Clearing Account</v>
      </c>
      <c r="N192" s="9" t="str">
        <f>VLOOKUP(C192,TB!C:F,4,0)</f>
        <v>Clearing Account</v>
      </c>
      <c r="P192" s="179"/>
      <c r="Q192" s="179"/>
    </row>
    <row r="193" spans="1:17" ht="14.5">
      <c r="A193" s="12" t="str">
        <f t="shared" si="5"/>
        <v>3</v>
      </c>
      <c r="B193" s="13" t="str">
        <f t="shared" si="4"/>
        <v>30900970</v>
      </c>
      <c r="C193" s="60" t="s">
        <v>457</v>
      </c>
      <c r="D193" s="60" t="s">
        <v>303</v>
      </c>
      <c r="E193" s="61">
        <v>0</v>
      </c>
      <c r="F193" s="61">
        <v>11776550.08</v>
      </c>
      <c r="G193" s="61">
        <v>11776550.08</v>
      </c>
      <c r="H193" s="61">
        <v>0</v>
      </c>
      <c r="I193" s="61">
        <v>0</v>
      </c>
      <c r="J193" s="61">
        <v>137182.51</v>
      </c>
      <c r="K193" s="61">
        <v>137182.51</v>
      </c>
      <c r="L193" s="61">
        <v>0</v>
      </c>
      <c r="M193" s="9" t="str">
        <f>VLOOKUP(C193,TB!C:F,3,0)</f>
        <v>Clearing Account</v>
      </c>
      <c r="N193" s="9" t="str">
        <f>VLOOKUP(C193,TB!C:F,4,0)</f>
        <v>Clearing Account</v>
      </c>
      <c r="P193" s="179"/>
      <c r="Q193" s="179"/>
    </row>
    <row r="194" spans="1:17" ht="14.5">
      <c r="A194" s="12" t="str">
        <f t="shared" si="5"/>
        <v>4</v>
      </c>
      <c r="B194" s="13" t="str">
        <f t="shared" ref="B194:B257" si="6">RIGHT(C194,8)</f>
        <v>40101001</v>
      </c>
      <c r="C194" s="60" t="s">
        <v>458</v>
      </c>
      <c r="D194" s="60" t="s">
        <v>117</v>
      </c>
      <c r="E194" s="61">
        <v>0</v>
      </c>
      <c r="F194" s="61">
        <v>273234238.73000002</v>
      </c>
      <c r="G194" s="61">
        <v>7482281960.3900003</v>
      </c>
      <c r="H194" s="61">
        <v>-7209047721.6599998</v>
      </c>
      <c r="I194" s="61">
        <v>0</v>
      </c>
      <c r="J194" s="61">
        <v>3144697.35</v>
      </c>
      <c r="K194" s="61">
        <v>87688177.670000002</v>
      </c>
      <c r="L194" s="61">
        <v>-84543480.319999993</v>
      </c>
      <c r="M194" s="9" t="str">
        <f>VLOOKUP(C194,TB!C:F,3,0)</f>
        <v>Export sales</v>
      </c>
      <c r="N194" s="9" t="str">
        <f>VLOOKUP(C194,TB!C:F,4,0)</f>
        <v>Export sales</v>
      </c>
      <c r="P194" s="179"/>
      <c r="Q194" s="179"/>
    </row>
    <row r="195" spans="1:17" ht="14.5">
      <c r="A195" s="12" t="str">
        <f t="shared" ref="A195:A258" si="7">LEFT(B195,1)</f>
        <v>4</v>
      </c>
      <c r="B195" s="13" t="str">
        <f t="shared" si="6"/>
        <v>40101002</v>
      </c>
      <c r="C195" s="60" t="s">
        <v>459</v>
      </c>
      <c r="D195" s="60" t="s">
        <v>195</v>
      </c>
      <c r="E195" s="61">
        <v>0</v>
      </c>
      <c r="F195" s="61">
        <v>3762824.98</v>
      </c>
      <c r="G195" s="61">
        <v>17789704.719999999</v>
      </c>
      <c r="H195" s="61">
        <v>-14026879.74</v>
      </c>
      <c r="I195" s="61">
        <v>0</v>
      </c>
      <c r="J195" s="61">
        <v>44022.26</v>
      </c>
      <c r="K195" s="61">
        <v>208123.8</v>
      </c>
      <c r="L195" s="61">
        <v>-164101.54</v>
      </c>
      <c r="M195" s="9" t="str">
        <f>VLOOKUP(C195,TB!C:F,3,0)</f>
        <v>Export sales</v>
      </c>
      <c r="N195" s="9" t="str">
        <f>VLOOKUP(C195,TB!C:F,4,0)</f>
        <v>Export sales</v>
      </c>
      <c r="P195" s="179"/>
      <c r="Q195" s="179"/>
    </row>
    <row r="196" spans="1:17" ht="14.5">
      <c r="A196" s="12" t="str">
        <f t="shared" si="7"/>
        <v>4</v>
      </c>
      <c r="B196" s="13" t="str">
        <f t="shared" si="6"/>
        <v>40101011</v>
      </c>
      <c r="C196" s="60" t="s">
        <v>623</v>
      </c>
      <c r="D196" s="60" t="s">
        <v>606</v>
      </c>
      <c r="E196" s="61">
        <v>0</v>
      </c>
      <c r="F196" s="61">
        <v>774488.55</v>
      </c>
      <c r="G196" s="61">
        <v>132897938.58</v>
      </c>
      <c r="H196" s="61">
        <v>-132123450.03</v>
      </c>
      <c r="I196" s="61">
        <v>0</v>
      </c>
      <c r="J196" s="61">
        <v>9210.08</v>
      </c>
      <c r="K196" s="61">
        <v>1568718.04</v>
      </c>
      <c r="L196" s="61">
        <v>-1559507.96</v>
      </c>
      <c r="M196" s="9" t="str">
        <f>VLOOKUP(C196,TB!C:F,3,0)</f>
        <v>Export sales</v>
      </c>
      <c r="N196" s="9" t="str">
        <f>VLOOKUP(C196,TB!C:F,4,0)</f>
        <v>Export sales</v>
      </c>
      <c r="P196" s="179"/>
      <c r="Q196" s="179"/>
    </row>
    <row r="197" spans="1:17" ht="14.5">
      <c r="A197" s="12" t="str">
        <f t="shared" si="7"/>
        <v>4</v>
      </c>
      <c r="B197" s="13" t="str">
        <f t="shared" si="6"/>
        <v>40101012</v>
      </c>
      <c r="C197" s="60" t="s">
        <v>702</v>
      </c>
      <c r="D197" s="60" t="s">
        <v>651</v>
      </c>
      <c r="E197" s="61">
        <v>0</v>
      </c>
      <c r="F197" s="61">
        <v>0</v>
      </c>
      <c r="G197" s="61">
        <v>35067545.829999998</v>
      </c>
      <c r="H197" s="61">
        <v>-35067545.829999998</v>
      </c>
      <c r="I197" s="61">
        <v>0</v>
      </c>
      <c r="J197" s="61">
        <v>0</v>
      </c>
      <c r="K197" s="61">
        <v>409102.33</v>
      </c>
      <c r="L197" s="61">
        <v>-409102.33</v>
      </c>
      <c r="M197" s="9" t="str">
        <f>VLOOKUP(C197,TB!C:F,3,0)</f>
        <v>Export sales</v>
      </c>
      <c r="N197" s="9" t="str">
        <f>VLOOKUP(C197,TB!C:F,4,0)</f>
        <v>Export sales</v>
      </c>
      <c r="P197" s="179"/>
      <c r="Q197" s="179"/>
    </row>
    <row r="198" spans="1:17" ht="14.5">
      <c r="A198" s="12" t="str">
        <f t="shared" si="7"/>
        <v>4</v>
      </c>
      <c r="B198" s="13" t="str">
        <f t="shared" si="6"/>
        <v>40101013</v>
      </c>
      <c r="C198" s="60" t="s">
        <v>1299</v>
      </c>
      <c r="D198" s="60" t="s">
        <v>1300</v>
      </c>
      <c r="E198" s="61">
        <v>0</v>
      </c>
      <c r="F198" s="61">
        <v>4922451.9000000004</v>
      </c>
      <c r="G198" s="61">
        <v>17567541.68</v>
      </c>
      <c r="H198" s="61">
        <v>-12645089.779999999</v>
      </c>
      <c r="I198" s="61">
        <v>0</v>
      </c>
      <c r="J198" s="61">
        <v>58635.519999999997</v>
      </c>
      <c r="K198" s="61">
        <v>208787.49</v>
      </c>
      <c r="L198" s="61">
        <v>-150151.97</v>
      </c>
      <c r="M198" s="9" t="str">
        <f>VLOOKUP(C198,TB!C:F,3,0)</f>
        <v>Export sales</v>
      </c>
      <c r="N198" s="9" t="str">
        <f>VLOOKUP(C198,TB!C:F,4,0)</f>
        <v>Export sales</v>
      </c>
      <c r="P198" s="179"/>
      <c r="Q198" s="179"/>
    </row>
    <row r="199" spans="1:17" ht="14.5">
      <c r="A199" s="12" t="str">
        <f t="shared" si="7"/>
        <v>4</v>
      </c>
      <c r="B199" s="13" t="str">
        <f t="shared" si="6"/>
        <v>40201005</v>
      </c>
      <c r="C199" s="60" t="s">
        <v>1087</v>
      </c>
      <c r="D199" s="60" t="s">
        <v>1088</v>
      </c>
      <c r="E199" s="61">
        <v>0</v>
      </c>
      <c r="F199" s="61">
        <v>0</v>
      </c>
      <c r="G199" s="61">
        <v>921039</v>
      </c>
      <c r="H199" s="61">
        <v>-921039</v>
      </c>
      <c r="I199" s="61">
        <v>0</v>
      </c>
      <c r="J199" s="61">
        <v>0</v>
      </c>
      <c r="K199" s="61">
        <v>9850.68</v>
      </c>
      <c r="L199" s="61">
        <v>-9850.68</v>
      </c>
      <c r="M199" s="9" t="str">
        <f>VLOOKUP(C199,TB!C:F,3,0)</f>
        <v>Other income</v>
      </c>
      <c r="N199" s="9" t="str">
        <f>VLOOKUP(C199,TB!C:F,4,0)</f>
        <v>Other income</v>
      </c>
      <c r="P199" s="179"/>
      <c r="Q199" s="179"/>
    </row>
    <row r="200" spans="1:17" ht="14.5">
      <c r="A200" s="12" t="str">
        <f t="shared" si="7"/>
        <v>4</v>
      </c>
      <c r="B200" s="13" t="str">
        <f t="shared" si="6"/>
        <v>40201007</v>
      </c>
      <c r="C200" s="60" t="s">
        <v>1089</v>
      </c>
      <c r="D200" s="60" t="s">
        <v>1090</v>
      </c>
      <c r="E200" s="61">
        <v>0</v>
      </c>
      <c r="F200" s="61">
        <v>98794155.599999994</v>
      </c>
      <c r="G200" s="61">
        <v>297576924.14999998</v>
      </c>
      <c r="H200" s="61">
        <v>-198782768.55000001</v>
      </c>
      <c r="I200" s="61">
        <v>0</v>
      </c>
      <c r="J200" s="61">
        <v>1138653</v>
      </c>
      <c r="K200" s="61">
        <v>3449912.03</v>
      </c>
      <c r="L200" s="61">
        <v>-2311259.0299999998</v>
      </c>
      <c r="M200" s="9" t="str">
        <f>VLOOKUP(C200,TB!C:F,3,0)</f>
        <v>Export incentives</v>
      </c>
      <c r="N200" s="9" t="str">
        <f>VLOOKUP(C200,TB!C:F,4,0)</f>
        <v>Export incentives</v>
      </c>
      <c r="P200" s="179"/>
      <c r="Q200" s="179"/>
    </row>
    <row r="201" spans="1:17" ht="14.5">
      <c r="A201" s="12" t="str">
        <f t="shared" si="7"/>
        <v>4</v>
      </c>
      <c r="B201" s="13" t="str">
        <f t="shared" si="6"/>
        <v>40201015</v>
      </c>
      <c r="C201" s="60" t="s">
        <v>624</v>
      </c>
      <c r="D201" s="60" t="s">
        <v>460</v>
      </c>
      <c r="E201" s="61">
        <v>0</v>
      </c>
      <c r="F201" s="61">
        <v>0</v>
      </c>
      <c r="G201" s="61">
        <v>789324.85</v>
      </c>
      <c r="H201" s="61">
        <v>-789324.85</v>
      </c>
      <c r="I201" s="61">
        <v>0</v>
      </c>
      <c r="J201" s="61">
        <v>0</v>
      </c>
      <c r="K201" s="61">
        <v>5883.08</v>
      </c>
      <c r="L201" s="61">
        <v>-5883.08</v>
      </c>
      <c r="M201" s="9" t="str">
        <f>VLOOKUP(C201,TB!C:F,3,0)</f>
        <v>(Gain)/Loss on Disposal of Assets</v>
      </c>
      <c r="N201" s="9" t="str">
        <f>VLOOKUP(C201,TB!C:F,4,0)</f>
        <v>Gain/(loss) on disposal of property, plant and equipment</v>
      </c>
      <c r="P201" s="179"/>
      <c r="Q201" s="179"/>
    </row>
    <row r="202" spans="1:17" ht="14.5">
      <c r="A202" s="12" t="str">
        <f t="shared" si="7"/>
        <v>4</v>
      </c>
      <c r="B202" s="13" t="str">
        <f t="shared" si="6"/>
        <v>40201016</v>
      </c>
      <c r="C202" s="60" t="s">
        <v>461</v>
      </c>
      <c r="D202" s="60" t="s">
        <v>118</v>
      </c>
      <c r="E202" s="61">
        <v>0</v>
      </c>
      <c r="F202" s="61">
        <v>96017446.140000001</v>
      </c>
      <c r="G202" s="61">
        <v>96024542.719999999</v>
      </c>
      <c r="H202" s="61">
        <v>-7096.58</v>
      </c>
      <c r="I202" s="61">
        <v>0</v>
      </c>
      <c r="J202" s="61">
        <v>15938.93</v>
      </c>
      <c r="K202" s="61">
        <v>15435.01</v>
      </c>
      <c r="L202" s="61">
        <v>503.92</v>
      </c>
      <c r="M202" s="9" t="str">
        <f>VLOOKUP(C202,TB!C:F,3,0)</f>
        <v>Exchange Gain - Unre</v>
      </c>
      <c r="N202" s="9" t="str">
        <f>VLOOKUP(C202,TB!C:F,4,0)</f>
        <v>Exchange gain/ (loss)</v>
      </c>
      <c r="P202" s="179"/>
      <c r="Q202" s="179"/>
    </row>
    <row r="203" spans="1:17" ht="14.5">
      <c r="A203" s="12" t="str">
        <f t="shared" si="7"/>
        <v>4</v>
      </c>
      <c r="B203" s="13" t="str">
        <f t="shared" si="6"/>
        <v>40201017</v>
      </c>
      <c r="C203" s="60" t="s">
        <v>462</v>
      </c>
      <c r="D203" s="60" t="s">
        <v>67</v>
      </c>
      <c r="E203" s="61">
        <v>0</v>
      </c>
      <c r="F203" s="61">
        <v>210131967.97</v>
      </c>
      <c r="G203" s="61">
        <v>214417721.75</v>
      </c>
      <c r="H203" s="61">
        <v>-4285753.78</v>
      </c>
      <c r="I203" s="61">
        <v>0</v>
      </c>
      <c r="J203" s="61">
        <v>778941.97</v>
      </c>
      <c r="K203" s="61">
        <v>1912184.14</v>
      </c>
      <c r="L203" s="61">
        <v>-1133242.17</v>
      </c>
      <c r="M203" s="9" t="str">
        <f>VLOOKUP(C203,TB!C:F,3,0)</f>
        <v>Prodn  materials consumed-inward cost</v>
      </c>
      <c r="N203" s="9" t="str">
        <f>VLOOKUP(C203,TB!C:F,4,0)</f>
        <v>Production materials consumed</v>
      </c>
      <c r="P203" s="179"/>
      <c r="Q203" s="179"/>
    </row>
    <row r="204" spans="1:17" ht="14.5">
      <c r="A204" s="12" t="str">
        <f t="shared" si="7"/>
        <v>4</v>
      </c>
      <c r="B204" s="13" t="str">
        <f t="shared" si="6"/>
        <v>40201022</v>
      </c>
      <c r="C204" s="60" t="s">
        <v>1091</v>
      </c>
      <c r="D204" s="60" t="s">
        <v>731</v>
      </c>
      <c r="E204" s="61">
        <v>0</v>
      </c>
      <c r="F204" s="61">
        <v>0</v>
      </c>
      <c r="G204" s="61">
        <v>64795779</v>
      </c>
      <c r="H204" s="61">
        <v>-64795779</v>
      </c>
      <c r="I204" s="61">
        <v>0</v>
      </c>
      <c r="J204" s="61">
        <v>0</v>
      </c>
      <c r="K204" s="61">
        <v>734068</v>
      </c>
      <c r="L204" s="61">
        <v>-734068</v>
      </c>
      <c r="M204" s="9" t="str">
        <f>VLOOKUP(C204,TB!C:F,3,0)</f>
        <v>Prodn  materials consumed-inward cost</v>
      </c>
      <c r="N204" s="9" t="str">
        <f>VLOOKUP(C204,TB!C:F,4,0)</f>
        <v>Production materials consumed</v>
      </c>
      <c r="P204" s="179"/>
      <c r="Q204" s="179"/>
    </row>
    <row r="205" spans="1:17" ht="14.5">
      <c r="A205" s="12" t="str">
        <f t="shared" si="7"/>
        <v>5</v>
      </c>
      <c r="B205" s="13" t="str">
        <f t="shared" si="6"/>
        <v>50101003</v>
      </c>
      <c r="C205" s="60" t="s">
        <v>463</v>
      </c>
      <c r="D205" s="60" t="s">
        <v>119</v>
      </c>
      <c r="E205" s="61">
        <v>0</v>
      </c>
      <c r="F205" s="61">
        <v>18530331.809999999</v>
      </c>
      <c r="G205" s="61">
        <v>1200655.3999999999</v>
      </c>
      <c r="H205" s="61">
        <v>17329676.41</v>
      </c>
      <c r="I205" s="61">
        <v>0</v>
      </c>
      <c r="J205" s="61">
        <v>215608.14</v>
      </c>
      <c r="K205" s="61">
        <v>14133.67</v>
      </c>
      <c r="L205" s="61">
        <v>201474.47</v>
      </c>
      <c r="M205" s="9" t="str">
        <f>VLOOKUP(C205,TB!C:F,3,0)</f>
        <v>Prodn  materials consumed-material cost</v>
      </c>
      <c r="N205" s="9" t="str">
        <f>VLOOKUP(C205,TB!C:F,4,0)</f>
        <v>Production materials consumed</v>
      </c>
      <c r="P205" s="179"/>
      <c r="Q205" s="179"/>
    </row>
    <row r="206" spans="1:17" ht="14.5">
      <c r="A206" s="12" t="str">
        <f t="shared" si="7"/>
        <v>5</v>
      </c>
      <c r="B206" s="13" t="str">
        <f t="shared" si="6"/>
        <v>50101004</v>
      </c>
      <c r="C206" s="60" t="s">
        <v>464</v>
      </c>
      <c r="D206" s="60" t="s">
        <v>120</v>
      </c>
      <c r="E206" s="61">
        <v>0</v>
      </c>
      <c r="F206" s="61">
        <v>20272922.41</v>
      </c>
      <c r="G206" s="61">
        <v>131590</v>
      </c>
      <c r="H206" s="61">
        <v>20141332.41</v>
      </c>
      <c r="I206" s="61">
        <v>0</v>
      </c>
      <c r="J206" s="61">
        <v>235549.89</v>
      </c>
      <c r="K206" s="61">
        <v>1543.11</v>
      </c>
      <c r="L206" s="61">
        <v>234006.78</v>
      </c>
      <c r="M206" s="9" t="str">
        <f>VLOOKUP(C206,TB!C:F,3,0)</f>
        <v>Prodn  materials consumed-material cost</v>
      </c>
      <c r="N206" s="9" t="str">
        <f>VLOOKUP(C206,TB!C:F,4,0)</f>
        <v>Production materials consumed</v>
      </c>
      <c r="P206" s="179"/>
      <c r="Q206" s="179"/>
    </row>
    <row r="207" spans="1:17" ht="14.5">
      <c r="A207" s="12" t="str">
        <f t="shared" si="7"/>
        <v>5</v>
      </c>
      <c r="B207" s="13" t="str">
        <f t="shared" si="6"/>
        <v>50101005</v>
      </c>
      <c r="C207" s="60" t="s">
        <v>465</v>
      </c>
      <c r="D207" s="60" t="s">
        <v>121</v>
      </c>
      <c r="E207" s="61">
        <v>0</v>
      </c>
      <c r="F207" s="61">
        <v>78685490.5</v>
      </c>
      <c r="G207" s="61">
        <v>124979.77</v>
      </c>
      <c r="H207" s="61">
        <v>78560510.730000004</v>
      </c>
      <c r="I207" s="61">
        <v>0</v>
      </c>
      <c r="J207" s="61">
        <v>913634.39</v>
      </c>
      <c r="K207" s="61">
        <v>1454.32</v>
      </c>
      <c r="L207" s="61">
        <v>912180.07</v>
      </c>
      <c r="M207" s="9" t="str">
        <f>VLOOKUP(C207,TB!C:F,3,0)</f>
        <v>Prodn  materials consumed-material cost</v>
      </c>
      <c r="N207" s="9" t="str">
        <f>VLOOKUP(C207,TB!C:F,4,0)</f>
        <v>Production materials consumed</v>
      </c>
      <c r="P207" s="179"/>
      <c r="Q207" s="179"/>
    </row>
    <row r="208" spans="1:17" ht="14.5">
      <c r="A208" s="12" t="str">
        <f t="shared" si="7"/>
        <v>5</v>
      </c>
      <c r="B208" s="13" t="str">
        <f t="shared" si="6"/>
        <v>50101006</v>
      </c>
      <c r="C208" s="60" t="s">
        <v>466</v>
      </c>
      <c r="D208" s="60" t="s">
        <v>122</v>
      </c>
      <c r="E208" s="61">
        <v>0</v>
      </c>
      <c r="F208" s="61">
        <v>16187053.6</v>
      </c>
      <c r="G208" s="61">
        <v>0</v>
      </c>
      <c r="H208" s="61">
        <v>16187053.6</v>
      </c>
      <c r="I208" s="61">
        <v>0</v>
      </c>
      <c r="J208" s="61">
        <v>186836.58</v>
      </c>
      <c r="K208" s="61">
        <v>0</v>
      </c>
      <c r="L208" s="61">
        <v>186836.58</v>
      </c>
      <c r="M208" s="9" t="str">
        <f>VLOOKUP(C208,TB!C:F,3,0)</f>
        <v>Prodn  materials consumed-material cost</v>
      </c>
      <c r="N208" s="9" t="str">
        <f>VLOOKUP(C208,TB!C:F,4,0)</f>
        <v>Production materials consumed</v>
      </c>
      <c r="P208" s="179"/>
      <c r="Q208" s="179"/>
    </row>
    <row r="209" spans="1:17" ht="14.5">
      <c r="A209" s="12" t="str">
        <f t="shared" si="7"/>
        <v>5</v>
      </c>
      <c r="B209" s="13" t="str">
        <f t="shared" si="6"/>
        <v>50101010</v>
      </c>
      <c r="C209" s="60" t="s">
        <v>467</v>
      </c>
      <c r="D209" s="60" t="s">
        <v>200</v>
      </c>
      <c r="E209" s="61">
        <v>0</v>
      </c>
      <c r="F209" s="61">
        <v>7075200272</v>
      </c>
      <c r="G209" s="61">
        <v>1860145352</v>
      </c>
      <c r="H209" s="61">
        <v>5215054920</v>
      </c>
      <c r="I209" s="61">
        <v>0</v>
      </c>
      <c r="J209" s="61">
        <v>85977323</v>
      </c>
      <c r="K209" s="61">
        <v>23024059</v>
      </c>
      <c r="L209" s="61">
        <v>62953264</v>
      </c>
      <c r="M209" s="9" t="str">
        <f>VLOOKUP(C209,TB!C:F,3,0)</f>
        <v>Prodn  materials consumed-material cost</v>
      </c>
      <c r="N209" s="9" t="str">
        <f>VLOOKUP(C209,TB!C:F,4,0)</f>
        <v>Production materials consumed</v>
      </c>
      <c r="P209" s="179"/>
      <c r="Q209" s="179"/>
    </row>
    <row r="210" spans="1:17" ht="14.5">
      <c r="A210" s="12" t="str">
        <f t="shared" si="7"/>
        <v>5</v>
      </c>
      <c r="B210" s="13" t="str">
        <f t="shared" si="6"/>
        <v>50101013</v>
      </c>
      <c r="C210" s="60" t="s">
        <v>625</v>
      </c>
      <c r="D210" s="60" t="s">
        <v>607</v>
      </c>
      <c r="E210" s="61">
        <v>0</v>
      </c>
      <c r="F210" s="61">
        <v>583.13</v>
      </c>
      <c r="G210" s="61">
        <v>0</v>
      </c>
      <c r="H210" s="61">
        <v>583.13</v>
      </c>
      <c r="I210" s="61">
        <v>0</v>
      </c>
      <c r="J210" s="61">
        <v>6.79</v>
      </c>
      <c r="K210" s="61">
        <v>0</v>
      </c>
      <c r="L210" s="61">
        <v>6.79</v>
      </c>
      <c r="M210" s="9" t="str">
        <f>VLOOKUP(C210,TB!C:F,3,0)</f>
        <v>Prodn  materials consumed-inward cost</v>
      </c>
      <c r="N210" s="9" t="str">
        <f>VLOOKUP(C210,TB!C:F,4,0)</f>
        <v>Production materials consumed</v>
      </c>
      <c r="P210" s="179"/>
      <c r="Q210" s="179"/>
    </row>
    <row r="211" spans="1:17" ht="14.5">
      <c r="A211" s="12" t="str">
        <f t="shared" si="7"/>
        <v>5</v>
      </c>
      <c r="B211" s="13" t="str">
        <f t="shared" si="6"/>
        <v>50101014</v>
      </c>
      <c r="C211" s="60" t="s">
        <v>626</v>
      </c>
      <c r="D211" s="60" t="s">
        <v>192</v>
      </c>
      <c r="E211" s="61">
        <v>0</v>
      </c>
      <c r="F211" s="61">
        <v>357.05</v>
      </c>
      <c r="G211" s="61">
        <v>0.26</v>
      </c>
      <c r="H211" s="61">
        <v>356.79</v>
      </c>
      <c r="I211" s="61">
        <v>0</v>
      </c>
      <c r="J211" s="61">
        <v>0</v>
      </c>
      <c r="K211" s="61">
        <v>0</v>
      </c>
      <c r="L211" s="61">
        <v>0</v>
      </c>
      <c r="M211" s="9" t="str">
        <f>VLOOKUP(C211,TB!C:F,3,0)</f>
        <v>Prodn  materials consumed-material cost</v>
      </c>
      <c r="N211" s="9" t="str">
        <f>VLOOKUP(C211,TB!C:F,4,0)</f>
        <v>Production materials consumed</v>
      </c>
      <c r="P211" s="179"/>
      <c r="Q211" s="179"/>
    </row>
    <row r="212" spans="1:17" ht="14.5">
      <c r="A212" s="12" t="str">
        <f t="shared" si="7"/>
        <v>5</v>
      </c>
      <c r="B212" s="13" t="str">
        <f t="shared" si="6"/>
        <v>50101017</v>
      </c>
      <c r="C212" s="60" t="s">
        <v>627</v>
      </c>
      <c r="D212" s="60" t="s">
        <v>123</v>
      </c>
      <c r="E212" s="61">
        <v>0</v>
      </c>
      <c r="F212" s="61">
        <v>181.59</v>
      </c>
      <c r="G212" s="61">
        <v>17.399999999999999</v>
      </c>
      <c r="H212" s="61">
        <v>164.19</v>
      </c>
      <c r="I212" s="61">
        <v>0</v>
      </c>
      <c r="J212" s="61">
        <v>2.11</v>
      </c>
      <c r="K212" s="61">
        <v>0.2</v>
      </c>
      <c r="L212" s="61">
        <v>1.91</v>
      </c>
      <c r="M212" s="9" t="str">
        <f>VLOOKUP(C212,TB!C:F,3,0)</f>
        <v>Prodn  materials consumed-material cost</v>
      </c>
      <c r="N212" s="9" t="str">
        <f>VLOOKUP(C212,TB!C:F,4,0)</f>
        <v>Production materials consumed</v>
      </c>
      <c r="P212" s="179"/>
      <c r="Q212" s="179"/>
    </row>
    <row r="213" spans="1:17" ht="14.5">
      <c r="A213" s="12" t="str">
        <f t="shared" si="7"/>
        <v>5</v>
      </c>
      <c r="B213" s="13" t="str">
        <f t="shared" si="6"/>
        <v>50101022</v>
      </c>
      <c r="C213" s="60" t="s">
        <v>1092</v>
      </c>
      <c r="D213" s="60" t="s">
        <v>1093</v>
      </c>
      <c r="E213" s="61">
        <v>0</v>
      </c>
      <c r="F213" s="61">
        <v>8602</v>
      </c>
      <c r="G213" s="61">
        <v>8602</v>
      </c>
      <c r="H213" s="61">
        <v>0</v>
      </c>
      <c r="I213" s="61">
        <v>0</v>
      </c>
      <c r="J213" s="61">
        <v>100.31</v>
      </c>
      <c r="K213" s="61">
        <v>100.31</v>
      </c>
      <c r="L213" s="61">
        <v>0</v>
      </c>
      <c r="M213" s="9" t="str">
        <f>VLOOKUP(C213,TB!C:F,3,0)</f>
        <v>Environment treatment expenses</v>
      </c>
      <c r="N213" s="9" t="str">
        <f>VLOOKUP(C213,TB!C:F,4,0)</f>
        <v>Factory overheads</v>
      </c>
      <c r="P213" s="179"/>
      <c r="Q213" s="179"/>
    </row>
    <row r="214" spans="1:17" ht="14.5">
      <c r="A214" s="12" t="str">
        <f t="shared" si="7"/>
        <v>5</v>
      </c>
      <c r="B214" s="13" t="str">
        <f t="shared" si="6"/>
        <v>50101035</v>
      </c>
      <c r="C214" s="60" t="s">
        <v>1301</v>
      </c>
      <c r="D214" s="60" t="s">
        <v>1302</v>
      </c>
      <c r="E214" s="61">
        <v>0</v>
      </c>
      <c r="F214" s="61">
        <v>15364675.59</v>
      </c>
      <c r="G214" s="61">
        <v>125715.8</v>
      </c>
      <c r="H214" s="61">
        <v>15238959.789999999</v>
      </c>
      <c r="I214" s="61">
        <v>0</v>
      </c>
      <c r="J214" s="61">
        <v>177941.78</v>
      </c>
      <c r="K214" s="61">
        <v>1463.09</v>
      </c>
      <c r="L214" s="61">
        <v>176478.69</v>
      </c>
      <c r="M214" s="9" t="str">
        <f>VLOOKUP(C214,TB!C:F,3,0)</f>
        <v>Prodn  materials consumed-inward cost</v>
      </c>
      <c r="N214" s="9" t="str">
        <f>VLOOKUP(C214,TB!C:F,4,0)</f>
        <v>Production materials consumed</v>
      </c>
      <c r="P214" s="179"/>
      <c r="Q214" s="179"/>
    </row>
    <row r="215" spans="1:17" ht="14.5">
      <c r="A215" s="12" t="str">
        <f t="shared" si="7"/>
        <v>5</v>
      </c>
      <c r="B215" s="13" t="str">
        <f t="shared" si="6"/>
        <v>50101044</v>
      </c>
      <c r="C215" s="60" t="s">
        <v>1303</v>
      </c>
      <c r="D215" s="60" t="s">
        <v>1304</v>
      </c>
      <c r="E215" s="61">
        <v>0</v>
      </c>
      <c r="F215" s="61">
        <v>1086623</v>
      </c>
      <c r="G215" s="61">
        <v>0</v>
      </c>
      <c r="H215" s="61">
        <v>1086623</v>
      </c>
      <c r="I215" s="61">
        <v>0</v>
      </c>
      <c r="J215" s="61">
        <v>12611.36</v>
      </c>
      <c r="K215" s="61">
        <v>0</v>
      </c>
      <c r="L215" s="61">
        <v>12611.36</v>
      </c>
      <c r="M215" s="9" t="str">
        <f>VLOOKUP(C215,TB!C:F,3,0)</f>
        <v>Printing and stationeries</v>
      </c>
      <c r="N215" s="9" t="str">
        <f>VLOOKUP(C215,TB!C:F,4,0)</f>
        <v>Administrative expenses</v>
      </c>
      <c r="P215" s="179"/>
      <c r="Q215" s="179"/>
    </row>
    <row r="216" spans="1:17" ht="14.5">
      <c r="A216" s="12" t="str">
        <f t="shared" si="7"/>
        <v>5</v>
      </c>
      <c r="B216" s="125" t="str">
        <f t="shared" si="6"/>
        <v>50201001</v>
      </c>
      <c r="C216" s="60" t="s">
        <v>468</v>
      </c>
      <c r="D216" s="60" t="s">
        <v>28</v>
      </c>
      <c r="E216" s="61">
        <v>0</v>
      </c>
      <c r="F216" s="61">
        <v>618253434.60000002</v>
      </c>
      <c r="G216" s="61">
        <v>1301614.6000000001</v>
      </c>
      <c r="H216" s="61">
        <v>616951820</v>
      </c>
      <c r="I216" s="61">
        <v>0</v>
      </c>
      <c r="J216" s="61">
        <v>7129154.0599999996</v>
      </c>
      <c r="K216" s="61">
        <v>15174.95</v>
      </c>
      <c r="L216" s="61">
        <v>7113979.1100000003</v>
      </c>
      <c r="M216" s="9" t="str">
        <f>VLOOKUP(C216,TB!C:F,3,0)</f>
        <v>Wages</v>
      </c>
      <c r="N216" s="9" t="str">
        <f>VLOOKUP(C216,TB!C:F,4,0)</f>
        <v>Direct expenses</v>
      </c>
      <c r="P216" s="179"/>
      <c r="Q216" s="179"/>
    </row>
    <row r="217" spans="1:17" ht="14.5">
      <c r="A217" s="12" t="str">
        <f t="shared" si="7"/>
        <v>5</v>
      </c>
      <c r="B217" s="125" t="str">
        <f t="shared" si="6"/>
        <v>50201002</v>
      </c>
      <c r="C217" s="60" t="s">
        <v>469</v>
      </c>
      <c r="D217" s="60" t="s">
        <v>4</v>
      </c>
      <c r="E217" s="61">
        <v>0</v>
      </c>
      <c r="F217" s="61">
        <v>22354775</v>
      </c>
      <c r="G217" s="61">
        <v>0</v>
      </c>
      <c r="H217" s="61">
        <v>22354775</v>
      </c>
      <c r="I217" s="61">
        <v>0</v>
      </c>
      <c r="J217" s="61">
        <v>257743.45</v>
      </c>
      <c r="K217" s="61">
        <v>0</v>
      </c>
      <c r="L217" s="61">
        <v>257743.45</v>
      </c>
      <c r="M217" s="9" t="str">
        <f>VLOOKUP(C217,TB!C:F,3,0)</f>
        <v>Wages</v>
      </c>
      <c r="N217" s="9" t="str">
        <f>VLOOKUP(C217,TB!C:F,4,0)</f>
        <v>Direct expenses</v>
      </c>
      <c r="P217" s="179"/>
      <c r="Q217" s="179"/>
    </row>
    <row r="218" spans="1:17" ht="14.5">
      <c r="A218" s="12" t="str">
        <f t="shared" si="7"/>
        <v>5</v>
      </c>
      <c r="B218" s="125" t="str">
        <f t="shared" si="6"/>
        <v>50201003</v>
      </c>
      <c r="C218" s="60" t="s">
        <v>470</v>
      </c>
      <c r="D218" s="60" t="s">
        <v>53</v>
      </c>
      <c r="E218" s="61">
        <v>0</v>
      </c>
      <c r="F218" s="61">
        <v>163785121.75</v>
      </c>
      <c r="G218" s="61">
        <v>1341037.2</v>
      </c>
      <c r="H218" s="61">
        <v>162444084.55000001</v>
      </c>
      <c r="I218" s="61">
        <v>0</v>
      </c>
      <c r="J218" s="61">
        <v>1885467.68</v>
      </c>
      <c r="K218" s="61">
        <v>15793.2</v>
      </c>
      <c r="L218" s="61">
        <v>1869674.48</v>
      </c>
      <c r="M218" s="9" t="str">
        <f>VLOOKUP(C218,TB!C:F,3,0)</f>
        <v>Wages</v>
      </c>
      <c r="N218" s="9" t="str">
        <f>VLOOKUP(C218,TB!C:F,4,0)</f>
        <v>Direct expenses</v>
      </c>
      <c r="P218" s="179"/>
      <c r="Q218" s="179"/>
    </row>
    <row r="219" spans="1:17" ht="14.5">
      <c r="A219" s="12" t="str">
        <f t="shared" si="7"/>
        <v>5</v>
      </c>
      <c r="B219" s="125" t="str">
        <f t="shared" si="6"/>
        <v>50201004</v>
      </c>
      <c r="C219" s="60" t="s">
        <v>471</v>
      </c>
      <c r="D219" s="60" t="s">
        <v>124</v>
      </c>
      <c r="E219" s="61">
        <v>0</v>
      </c>
      <c r="F219" s="61">
        <v>29513</v>
      </c>
      <c r="G219" s="61">
        <v>0</v>
      </c>
      <c r="H219" s="61">
        <v>29513</v>
      </c>
      <c r="I219" s="61">
        <v>0</v>
      </c>
      <c r="J219" s="61">
        <v>347.42</v>
      </c>
      <c r="K219" s="61">
        <v>0</v>
      </c>
      <c r="L219" s="61">
        <v>347.42</v>
      </c>
      <c r="M219" s="9" t="str">
        <f>VLOOKUP(C219,TB!C:F,3,0)</f>
        <v>Wages</v>
      </c>
      <c r="N219" s="9" t="str">
        <f>VLOOKUP(C219,TB!C:F,4,0)</f>
        <v>Direct expenses</v>
      </c>
      <c r="P219" s="179"/>
      <c r="Q219" s="179"/>
    </row>
    <row r="220" spans="1:17" ht="14.5">
      <c r="A220" s="12" t="str">
        <f t="shared" si="7"/>
        <v>5</v>
      </c>
      <c r="B220" s="13" t="str">
        <f t="shared" si="6"/>
        <v>50201005</v>
      </c>
      <c r="C220" s="60" t="s">
        <v>472</v>
      </c>
      <c r="D220" s="60" t="s">
        <v>54</v>
      </c>
      <c r="E220" s="61">
        <v>0</v>
      </c>
      <c r="F220" s="61">
        <v>2359117.6</v>
      </c>
      <c r="G220" s="61">
        <v>2412057.66</v>
      </c>
      <c r="H220" s="61">
        <v>-52940.06</v>
      </c>
      <c r="I220" s="61">
        <v>0</v>
      </c>
      <c r="J220" s="61">
        <v>27832.57</v>
      </c>
      <c r="K220" s="61">
        <v>28660.26</v>
      </c>
      <c r="L220" s="61">
        <v>-827.69</v>
      </c>
      <c r="M220" s="9" t="str">
        <f>VLOOKUP(C220,TB!C:F,3,0)</f>
        <v>Wages</v>
      </c>
      <c r="N220" s="9" t="str">
        <f>VLOOKUP(C220,TB!C:F,4,0)</f>
        <v>Direct expenses</v>
      </c>
      <c r="P220" s="179"/>
      <c r="Q220" s="179"/>
    </row>
    <row r="221" spans="1:17" ht="14.5">
      <c r="A221" s="12" t="str">
        <f t="shared" si="7"/>
        <v>5</v>
      </c>
      <c r="B221" s="125" t="str">
        <f t="shared" si="6"/>
        <v>50201007</v>
      </c>
      <c r="C221" s="60" t="s">
        <v>473</v>
      </c>
      <c r="D221" s="60" t="s">
        <v>55</v>
      </c>
      <c r="E221" s="61">
        <v>0</v>
      </c>
      <c r="F221" s="61">
        <v>11931259</v>
      </c>
      <c r="G221" s="61">
        <v>0</v>
      </c>
      <c r="H221" s="61">
        <v>11931259</v>
      </c>
      <c r="I221" s="61">
        <v>0</v>
      </c>
      <c r="J221" s="61">
        <v>137696.04</v>
      </c>
      <c r="K221" s="61">
        <v>0</v>
      </c>
      <c r="L221" s="61">
        <v>137696.04</v>
      </c>
      <c r="M221" s="9" t="str">
        <f>VLOOKUP(C221,TB!C:F,3,0)</f>
        <v>Wages</v>
      </c>
      <c r="N221" s="9" t="str">
        <f>VLOOKUP(C221,TB!C:F,4,0)</f>
        <v>Direct expenses</v>
      </c>
      <c r="P221" s="179"/>
      <c r="Q221" s="179"/>
    </row>
    <row r="222" spans="1:17" ht="14.5">
      <c r="A222" s="12" t="str">
        <f t="shared" si="7"/>
        <v>5</v>
      </c>
      <c r="B222" s="13" t="str">
        <f t="shared" si="6"/>
        <v>50201008</v>
      </c>
      <c r="C222" s="60" t="s">
        <v>474</v>
      </c>
      <c r="D222" s="60" t="s">
        <v>126</v>
      </c>
      <c r="E222" s="61">
        <v>0</v>
      </c>
      <c r="F222" s="61">
        <v>734050</v>
      </c>
      <c r="G222" s="61">
        <v>55045.45</v>
      </c>
      <c r="H222" s="61">
        <v>679004.55</v>
      </c>
      <c r="I222" s="61">
        <v>0</v>
      </c>
      <c r="J222" s="61">
        <v>8488.81</v>
      </c>
      <c r="K222" s="61">
        <v>651.17999999999995</v>
      </c>
      <c r="L222" s="61">
        <v>7837.63</v>
      </c>
      <c r="M222" s="9" t="str">
        <f>VLOOKUP(C222,TB!C:F,3,0)</f>
        <v>Wages</v>
      </c>
      <c r="N222" s="9" t="str">
        <f>VLOOKUP(C222,TB!C:F,4,0)</f>
        <v>Direct expenses</v>
      </c>
      <c r="P222" s="179"/>
      <c r="Q222" s="179"/>
    </row>
    <row r="223" spans="1:17" ht="14.5">
      <c r="A223" s="12" t="str">
        <f t="shared" si="7"/>
        <v>5</v>
      </c>
      <c r="B223" s="13" t="str">
        <f t="shared" si="6"/>
        <v>50201009</v>
      </c>
      <c r="C223" s="60" t="s">
        <v>475</v>
      </c>
      <c r="D223" s="60" t="s">
        <v>19</v>
      </c>
      <c r="E223" s="61">
        <v>0</v>
      </c>
      <c r="F223" s="61">
        <v>49001252</v>
      </c>
      <c r="G223" s="61">
        <v>0</v>
      </c>
      <c r="H223" s="61">
        <v>49001252</v>
      </c>
      <c r="I223" s="61">
        <v>0</v>
      </c>
      <c r="J223" s="61">
        <v>572398.06000000006</v>
      </c>
      <c r="K223" s="61">
        <v>0</v>
      </c>
      <c r="L223" s="61">
        <v>572398.06000000006</v>
      </c>
      <c r="M223" s="9" t="str">
        <f>VLOOKUP(C223,TB!C:F,3,0)</f>
        <v>Wages</v>
      </c>
      <c r="N223" s="9" t="str">
        <f>VLOOKUP(C223,TB!C:F,4,0)</f>
        <v>Direct expenses</v>
      </c>
      <c r="P223" s="179"/>
      <c r="Q223" s="179"/>
    </row>
    <row r="224" spans="1:17" ht="14.5">
      <c r="A224" s="12" t="str">
        <f t="shared" si="7"/>
        <v>5</v>
      </c>
      <c r="B224" s="13" t="str">
        <f t="shared" si="6"/>
        <v>50201010</v>
      </c>
      <c r="C224" s="60" t="s">
        <v>476</v>
      </c>
      <c r="D224" s="60" t="s">
        <v>56</v>
      </c>
      <c r="E224" s="61">
        <v>0</v>
      </c>
      <c r="F224" s="61">
        <v>23344085</v>
      </c>
      <c r="G224" s="61">
        <v>0</v>
      </c>
      <c r="H224" s="61">
        <v>23344085</v>
      </c>
      <c r="I224" s="61">
        <v>0</v>
      </c>
      <c r="J224" s="61">
        <v>271941.53000000003</v>
      </c>
      <c r="K224" s="61">
        <v>0</v>
      </c>
      <c r="L224" s="61">
        <v>271941.53000000003</v>
      </c>
      <c r="M224" s="9" t="str">
        <f>VLOOKUP(C224,TB!C:F,3,0)</f>
        <v>Wages</v>
      </c>
      <c r="N224" s="9" t="str">
        <f>VLOOKUP(C224,TB!C:F,4,0)</f>
        <v>Direct expenses</v>
      </c>
      <c r="P224" s="179"/>
      <c r="Q224" s="179"/>
    </row>
    <row r="225" spans="1:17" ht="14.5">
      <c r="A225" s="12" t="str">
        <f t="shared" si="7"/>
        <v>5</v>
      </c>
      <c r="B225" s="13" t="str">
        <f t="shared" si="6"/>
        <v>50201011</v>
      </c>
      <c r="C225" s="60" t="s">
        <v>628</v>
      </c>
      <c r="D225" s="60" t="s">
        <v>477</v>
      </c>
      <c r="E225" s="61">
        <v>0</v>
      </c>
      <c r="F225" s="61">
        <v>623000</v>
      </c>
      <c r="G225" s="61">
        <v>0</v>
      </c>
      <c r="H225" s="61">
        <v>623000</v>
      </c>
      <c r="I225" s="61">
        <v>0</v>
      </c>
      <c r="J225" s="61">
        <v>7256.85</v>
      </c>
      <c r="K225" s="61">
        <v>0</v>
      </c>
      <c r="L225" s="61">
        <v>7256.85</v>
      </c>
      <c r="M225" s="9" t="str">
        <f>VLOOKUP(C225,TB!C:F,3,0)</f>
        <v>Wages</v>
      </c>
      <c r="N225" s="9" t="str">
        <f>VLOOKUP(C225,TB!C:F,4,0)</f>
        <v>Direct expenses</v>
      </c>
      <c r="P225" s="179"/>
      <c r="Q225" s="179"/>
    </row>
    <row r="226" spans="1:17" ht="14.5">
      <c r="A226" s="12" t="str">
        <f t="shared" si="7"/>
        <v>5</v>
      </c>
      <c r="B226" s="13" t="str">
        <f t="shared" si="6"/>
        <v>50201012</v>
      </c>
      <c r="C226" s="60" t="s">
        <v>478</v>
      </c>
      <c r="D226" s="60" t="s">
        <v>57</v>
      </c>
      <c r="E226" s="61">
        <v>0</v>
      </c>
      <c r="F226" s="61">
        <v>15017476</v>
      </c>
      <c r="G226" s="61">
        <v>1574</v>
      </c>
      <c r="H226" s="61">
        <v>15015902</v>
      </c>
      <c r="I226" s="61">
        <v>0</v>
      </c>
      <c r="J226" s="61">
        <v>174401.87</v>
      </c>
      <c r="K226" s="61">
        <v>18.53</v>
      </c>
      <c r="L226" s="61">
        <v>174383.34</v>
      </c>
      <c r="M226" s="9" t="str">
        <f>VLOOKUP(C226,TB!C:F,3,0)</f>
        <v>Wages</v>
      </c>
      <c r="N226" s="9" t="str">
        <f>VLOOKUP(C226,TB!C:F,4,0)</f>
        <v>Direct expenses</v>
      </c>
      <c r="P226" s="179"/>
      <c r="Q226" s="179"/>
    </row>
    <row r="227" spans="1:17" ht="14.5">
      <c r="A227" s="12" t="str">
        <f t="shared" si="7"/>
        <v>5</v>
      </c>
      <c r="B227" s="13" t="str">
        <f t="shared" si="6"/>
        <v>50201013</v>
      </c>
      <c r="C227" s="60" t="s">
        <v>479</v>
      </c>
      <c r="D227" s="60" t="s">
        <v>58</v>
      </c>
      <c r="E227" s="61">
        <v>0</v>
      </c>
      <c r="F227" s="61">
        <v>102599386.15000001</v>
      </c>
      <c r="G227" s="61">
        <v>39554463.020000003</v>
      </c>
      <c r="H227" s="61">
        <v>63044923.130000003</v>
      </c>
      <c r="I227" s="61">
        <v>0</v>
      </c>
      <c r="J227" s="61">
        <v>996898.17</v>
      </c>
      <c r="K227" s="61">
        <v>526749.63</v>
      </c>
      <c r="L227" s="61">
        <v>470148.54</v>
      </c>
      <c r="M227" s="9" t="str">
        <f>VLOOKUP(C227,TB!C:F,3,0)</f>
        <v>Wages</v>
      </c>
      <c r="N227" s="9" t="str">
        <f>VLOOKUP(C227,TB!C:F,4,0)</f>
        <v>Direct expenses</v>
      </c>
      <c r="P227" s="179"/>
      <c r="Q227" s="179"/>
    </row>
    <row r="228" spans="1:17" ht="14.5">
      <c r="A228" s="12" t="str">
        <f t="shared" si="7"/>
        <v>5</v>
      </c>
      <c r="B228" s="13" t="str">
        <f t="shared" si="6"/>
        <v>50201015</v>
      </c>
      <c r="C228" s="60" t="s">
        <v>480</v>
      </c>
      <c r="D228" s="60" t="s">
        <v>127</v>
      </c>
      <c r="E228" s="61">
        <v>0</v>
      </c>
      <c r="F228" s="61">
        <v>2736350</v>
      </c>
      <c r="G228" s="61">
        <v>0</v>
      </c>
      <c r="H228" s="61">
        <v>2736350</v>
      </c>
      <c r="I228" s="61">
        <v>0</v>
      </c>
      <c r="J228" s="61">
        <v>31799.54</v>
      </c>
      <c r="K228" s="61">
        <v>0</v>
      </c>
      <c r="L228" s="61">
        <v>31799.54</v>
      </c>
      <c r="M228" s="9" t="str">
        <f>VLOOKUP(C228,TB!C:F,3,0)</f>
        <v>Wages</v>
      </c>
      <c r="N228" s="9" t="str">
        <f>VLOOKUP(C228,TB!C:F,4,0)</f>
        <v>Direct expenses</v>
      </c>
      <c r="P228" s="179"/>
      <c r="Q228" s="179"/>
    </row>
    <row r="229" spans="1:17" ht="14.5">
      <c r="A229" s="12" t="str">
        <f t="shared" si="7"/>
        <v>5</v>
      </c>
      <c r="B229" s="13" t="str">
        <f t="shared" si="6"/>
        <v>50201025</v>
      </c>
      <c r="C229" s="60" t="s">
        <v>1096</v>
      </c>
      <c r="D229" s="60" t="s">
        <v>1097</v>
      </c>
      <c r="E229" s="61">
        <v>0</v>
      </c>
      <c r="F229" s="61">
        <v>2124593.85</v>
      </c>
      <c r="G229" s="61">
        <v>4907.9399999999996</v>
      </c>
      <c r="H229" s="61">
        <v>2119685.91</v>
      </c>
      <c r="I229" s="61">
        <v>0</v>
      </c>
      <c r="J229" s="61">
        <v>24618.240000000002</v>
      </c>
      <c r="K229" s="61">
        <v>57.09</v>
      </c>
      <c r="L229" s="61">
        <v>24561.15</v>
      </c>
      <c r="M229" s="9" t="str">
        <f>VLOOKUP(C229,TB!C:F,3,0)</f>
        <v>Wages</v>
      </c>
      <c r="N229" s="9" t="str">
        <f>VLOOKUP(C229,TB!C:F,4,0)</f>
        <v>Direct expenses</v>
      </c>
      <c r="P229" s="179"/>
      <c r="Q229" s="179"/>
    </row>
    <row r="230" spans="1:17" ht="14.5">
      <c r="A230" s="12" t="str">
        <f t="shared" si="7"/>
        <v>5</v>
      </c>
      <c r="B230" s="13" t="str">
        <f t="shared" si="6"/>
        <v>50202001</v>
      </c>
      <c r="C230" s="60" t="s">
        <v>481</v>
      </c>
      <c r="D230" s="60" t="s">
        <v>128</v>
      </c>
      <c r="E230" s="61">
        <v>0</v>
      </c>
      <c r="F230" s="61">
        <v>148834.70000000001</v>
      </c>
      <c r="G230" s="61">
        <v>37769.699999999997</v>
      </c>
      <c r="H230" s="61">
        <v>111065</v>
      </c>
      <c r="I230" s="61">
        <v>0</v>
      </c>
      <c r="J230" s="61">
        <v>1731.53</v>
      </c>
      <c r="K230" s="61">
        <v>444.68</v>
      </c>
      <c r="L230" s="61">
        <v>1286.8499999999999</v>
      </c>
      <c r="M230" s="9" t="str">
        <f>VLOOKUP(C230,TB!C:F,3,0)</f>
        <v>Fabric shading, mending, printing etc.</v>
      </c>
      <c r="N230" s="9" t="str">
        <f>VLOOKUP(C230,TB!C:F,4,0)</f>
        <v>Direct expenses</v>
      </c>
      <c r="P230" s="179"/>
      <c r="Q230" s="179"/>
    </row>
    <row r="231" spans="1:17" ht="14.5">
      <c r="A231" s="12" t="str">
        <f t="shared" si="7"/>
        <v>5</v>
      </c>
      <c r="B231" s="13" t="str">
        <f t="shared" si="6"/>
        <v>50202003</v>
      </c>
      <c r="C231" s="60" t="s">
        <v>483</v>
      </c>
      <c r="D231" s="60" t="s">
        <v>130</v>
      </c>
      <c r="E231" s="61">
        <v>0</v>
      </c>
      <c r="F231" s="61">
        <v>3062224.67</v>
      </c>
      <c r="G231" s="61">
        <v>913923.74</v>
      </c>
      <c r="H231" s="61">
        <v>2148300.9300000002</v>
      </c>
      <c r="I231" s="61">
        <v>0</v>
      </c>
      <c r="J231" s="61">
        <v>35236.5</v>
      </c>
      <c r="K231" s="61">
        <v>10511.65</v>
      </c>
      <c r="L231" s="61">
        <v>24724.85</v>
      </c>
      <c r="M231" s="9" t="str">
        <f>VLOOKUP(C231,TB!C:F,3,0)</f>
        <v>Fabric shading, mending, printing etc.</v>
      </c>
      <c r="N231" s="9" t="str">
        <f>VLOOKUP(C231,TB!C:F,4,0)</f>
        <v>Direct expenses</v>
      </c>
      <c r="P231" s="179"/>
      <c r="Q231" s="179"/>
    </row>
    <row r="232" spans="1:17" ht="14.5">
      <c r="A232" s="12" t="str">
        <f t="shared" si="7"/>
        <v>5</v>
      </c>
      <c r="B232" s="13" t="str">
        <f t="shared" si="6"/>
        <v>50202005</v>
      </c>
      <c r="C232" s="60" t="s">
        <v>485</v>
      </c>
      <c r="D232" s="60" t="s">
        <v>131</v>
      </c>
      <c r="E232" s="61">
        <v>0</v>
      </c>
      <c r="F232" s="61">
        <v>113965186.48999999</v>
      </c>
      <c r="G232" s="61">
        <v>14286639.460000001</v>
      </c>
      <c r="H232" s="61">
        <v>99678547.030000001</v>
      </c>
      <c r="I232" s="61">
        <v>0</v>
      </c>
      <c r="J232" s="61">
        <v>1321229.3600000001</v>
      </c>
      <c r="K232" s="61">
        <v>167979.3</v>
      </c>
      <c r="L232" s="61">
        <v>1153250.06</v>
      </c>
      <c r="M232" s="9" t="str">
        <f>VLOOKUP(C232,TB!C:F,3,0)</f>
        <v>Fabric shading, mending, printing etc.</v>
      </c>
      <c r="N232" s="9" t="str">
        <f>VLOOKUP(C232,TB!C:F,4,0)</f>
        <v>Direct expenses</v>
      </c>
      <c r="P232" s="179"/>
      <c r="Q232" s="179"/>
    </row>
    <row r="233" spans="1:17" ht="14.5">
      <c r="A233" s="12" t="str">
        <f t="shared" si="7"/>
        <v>5</v>
      </c>
      <c r="B233" s="13" t="str">
        <f t="shared" si="6"/>
        <v>50301001</v>
      </c>
      <c r="C233" s="60" t="s">
        <v>486</v>
      </c>
      <c r="D233" s="60" t="s">
        <v>132</v>
      </c>
      <c r="E233" s="61">
        <v>0</v>
      </c>
      <c r="F233" s="61">
        <v>125527063.36</v>
      </c>
      <c r="G233" s="61">
        <v>108750311.14</v>
      </c>
      <c r="H233" s="61">
        <v>16776752.220000001</v>
      </c>
      <c r="I233" s="61">
        <v>0</v>
      </c>
      <c r="J233" s="61">
        <v>1465135.8</v>
      </c>
      <c r="K233" s="61">
        <v>1266302.08</v>
      </c>
      <c r="L233" s="61">
        <v>198833.72</v>
      </c>
      <c r="M233" s="9" t="str">
        <f>VLOOKUP(C233,TB!C:F,3,0)</f>
        <v>Repair and maintenance</v>
      </c>
      <c r="N233" s="9" t="str">
        <f>VLOOKUP(C233,TB!C:F,4,0)</f>
        <v>Factory overheads</v>
      </c>
      <c r="P233" s="179"/>
      <c r="Q233" s="179"/>
    </row>
    <row r="234" spans="1:17" ht="14.5">
      <c r="A234" s="12" t="str">
        <f t="shared" si="7"/>
        <v>5</v>
      </c>
      <c r="B234" s="13" t="str">
        <f t="shared" si="6"/>
        <v>50301002</v>
      </c>
      <c r="C234" s="60" t="s">
        <v>487</v>
      </c>
      <c r="D234" s="60" t="s">
        <v>133</v>
      </c>
      <c r="E234" s="61">
        <v>0</v>
      </c>
      <c r="F234" s="61">
        <v>3511473.65</v>
      </c>
      <c r="G234" s="61">
        <v>939767.65</v>
      </c>
      <c r="H234" s="61">
        <v>2571706</v>
      </c>
      <c r="I234" s="61">
        <v>0</v>
      </c>
      <c r="J234" s="61">
        <v>39944.449999999997</v>
      </c>
      <c r="K234" s="61">
        <v>10786.16</v>
      </c>
      <c r="L234" s="61">
        <v>29158.29</v>
      </c>
      <c r="M234" s="9" t="str">
        <f>VLOOKUP(C234,TB!C:F,3,0)</f>
        <v>House keeping expenses</v>
      </c>
      <c r="N234" s="9" t="str">
        <f>VLOOKUP(C234,TB!C:F,4,0)</f>
        <v>Factory overheads</v>
      </c>
      <c r="P234" s="179"/>
      <c r="Q234" s="179"/>
    </row>
    <row r="235" spans="1:17" ht="14.5">
      <c r="A235" s="12" t="str">
        <f t="shared" si="7"/>
        <v>5</v>
      </c>
      <c r="B235" s="13" t="str">
        <f t="shared" si="6"/>
        <v>50306001</v>
      </c>
      <c r="C235" s="60" t="s">
        <v>488</v>
      </c>
      <c r="D235" s="60" t="s">
        <v>134</v>
      </c>
      <c r="E235" s="61">
        <v>0</v>
      </c>
      <c r="F235" s="61">
        <v>109106429.89</v>
      </c>
      <c r="G235" s="61">
        <v>77342103.239999995</v>
      </c>
      <c r="H235" s="61">
        <v>31764326.649999999</v>
      </c>
      <c r="I235" s="61">
        <v>0</v>
      </c>
      <c r="J235" s="61">
        <v>1263370.58</v>
      </c>
      <c r="K235" s="61">
        <v>895765.17</v>
      </c>
      <c r="L235" s="61">
        <v>367605.41</v>
      </c>
      <c r="M235" s="9" t="str">
        <f>VLOOKUP(C235,TB!C:F,3,0)</f>
        <v>Lab charges</v>
      </c>
      <c r="N235" s="9" t="str">
        <f>VLOOKUP(C235,TB!C:F,4,0)</f>
        <v>Factory overheads</v>
      </c>
      <c r="P235" s="179"/>
      <c r="Q235" s="179"/>
    </row>
    <row r="236" spans="1:17" ht="14.5">
      <c r="A236" s="12" t="str">
        <f t="shared" si="7"/>
        <v>5</v>
      </c>
      <c r="B236" s="13" t="str">
        <f t="shared" si="6"/>
        <v>50307002</v>
      </c>
      <c r="C236" s="60" t="s">
        <v>490</v>
      </c>
      <c r="D236" s="60" t="s">
        <v>135</v>
      </c>
      <c r="E236" s="61">
        <v>0</v>
      </c>
      <c r="F236" s="61">
        <v>14276155.25</v>
      </c>
      <c r="G236" s="61">
        <v>7506839.9500000002</v>
      </c>
      <c r="H236" s="61">
        <v>6769315.2999999998</v>
      </c>
      <c r="I236" s="61">
        <v>0</v>
      </c>
      <c r="J236" s="61">
        <v>164222.26999999999</v>
      </c>
      <c r="K236" s="61">
        <v>86727.26</v>
      </c>
      <c r="L236" s="61">
        <v>77495.009999999995</v>
      </c>
      <c r="M236" s="9" t="str">
        <f>VLOOKUP(C236,TB!C:F,3,0)</f>
        <v>Machine hire charges</v>
      </c>
      <c r="N236" s="9" t="str">
        <f>VLOOKUP(C236,TB!C:F,4,0)</f>
        <v>Factory overheads</v>
      </c>
      <c r="P236" s="179"/>
      <c r="Q236" s="179"/>
    </row>
    <row r="237" spans="1:17" ht="14.5">
      <c r="A237" s="12" t="str">
        <f t="shared" si="7"/>
        <v>5</v>
      </c>
      <c r="B237" s="13" t="str">
        <f t="shared" si="6"/>
        <v>50307003</v>
      </c>
      <c r="C237" s="60" t="s">
        <v>491</v>
      </c>
      <c r="D237" s="60" t="s">
        <v>60</v>
      </c>
      <c r="E237" s="61">
        <v>0</v>
      </c>
      <c r="F237" s="61">
        <v>87292141.299999997</v>
      </c>
      <c r="G237" s="61">
        <v>31231333.449999999</v>
      </c>
      <c r="H237" s="61">
        <v>56060807.850000001</v>
      </c>
      <c r="I237" s="61">
        <v>0</v>
      </c>
      <c r="J237" s="61">
        <v>1000435.44</v>
      </c>
      <c r="K237" s="61">
        <v>356501.94</v>
      </c>
      <c r="L237" s="61">
        <v>643933.5</v>
      </c>
      <c r="M237" s="9" t="str">
        <f>VLOOKUP(C237,TB!C:F,3,0)</f>
        <v>Gas charges</v>
      </c>
      <c r="N237" s="9" t="str">
        <f>VLOOKUP(C237,TB!C:F,4,0)</f>
        <v>Factory overheads</v>
      </c>
      <c r="P237" s="179"/>
      <c r="Q237" s="179"/>
    </row>
    <row r="238" spans="1:17" ht="14.5">
      <c r="A238" s="12" t="str">
        <f t="shared" si="7"/>
        <v>5</v>
      </c>
      <c r="B238" s="13" t="str">
        <f t="shared" si="6"/>
        <v>50307004</v>
      </c>
      <c r="C238" s="60" t="s">
        <v>492</v>
      </c>
      <c r="D238" s="60" t="s">
        <v>61</v>
      </c>
      <c r="E238" s="61">
        <v>0</v>
      </c>
      <c r="F238" s="61">
        <v>11658981.6</v>
      </c>
      <c r="G238" s="61">
        <v>5725045</v>
      </c>
      <c r="H238" s="61">
        <v>5933936.5999999996</v>
      </c>
      <c r="I238" s="61">
        <v>0</v>
      </c>
      <c r="J238" s="61">
        <v>134690.23999999999</v>
      </c>
      <c r="K238" s="61">
        <v>66376.17</v>
      </c>
      <c r="L238" s="61">
        <v>68314.070000000007</v>
      </c>
      <c r="M238" s="9" t="str">
        <f>VLOOKUP(C238,TB!C:F,3,0)</f>
        <v>Electricity</v>
      </c>
      <c r="N238" s="9" t="str">
        <f>VLOOKUP(C238,TB!C:F,4,0)</f>
        <v>Factory overheads</v>
      </c>
      <c r="P238" s="179"/>
      <c r="Q238" s="179"/>
    </row>
    <row r="239" spans="1:17" ht="14.5">
      <c r="A239" s="12" t="str">
        <f t="shared" si="7"/>
        <v>5</v>
      </c>
      <c r="B239" s="13" t="str">
        <f t="shared" si="6"/>
        <v>50307005</v>
      </c>
      <c r="C239" s="60" t="s">
        <v>493</v>
      </c>
      <c r="D239" s="60" t="s">
        <v>62</v>
      </c>
      <c r="E239" s="61">
        <v>0</v>
      </c>
      <c r="F239" s="61">
        <v>419638.5</v>
      </c>
      <c r="G239" s="61">
        <v>212913.5</v>
      </c>
      <c r="H239" s="61">
        <v>206725</v>
      </c>
      <c r="I239" s="61">
        <v>0</v>
      </c>
      <c r="J239" s="61">
        <v>4767.34</v>
      </c>
      <c r="K239" s="61">
        <v>2401.44</v>
      </c>
      <c r="L239" s="61">
        <v>2365.9</v>
      </c>
      <c r="M239" s="9" t="str">
        <f>VLOOKUP(C239,TB!C:F,3,0)</f>
        <v xml:space="preserve">Water </v>
      </c>
      <c r="N239" s="9" t="str">
        <f>VLOOKUP(C239,TB!C:F,4,0)</f>
        <v>Factory overheads</v>
      </c>
      <c r="P239" s="179"/>
      <c r="Q239" s="179"/>
    </row>
    <row r="240" spans="1:17" ht="14.5">
      <c r="A240" s="12" t="str">
        <f t="shared" si="7"/>
        <v>5</v>
      </c>
      <c r="B240" s="13" t="str">
        <f t="shared" si="6"/>
        <v>50307006</v>
      </c>
      <c r="C240" s="60" t="s">
        <v>494</v>
      </c>
      <c r="D240" s="60" t="s">
        <v>136</v>
      </c>
      <c r="E240" s="61">
        <v>0</v>
      </c>
      <c r="F240" s="61">
        <v>12140004.65</v>
      </c>
      <c r="G240" s="61">
        <v>10502285.65</v>
      </c>
      <c r="H240" s="61">
        <v>1637719</v>
      </c>
      <c r="I240" s="61">
        <v>0</v>
      </c>
      <c r="J240" s="61">
        <v>139421.56</v>
      </c>
      <c r="K240" s="61">
        <v>120318.28</v>
      </c>
      <c r="L240" s="61">
        <v>19103.28</v>
      </c>
      <c r="M240" s="9" t="str">
        <f>VLOOKUP(C240,TB!C:F,3,0)</f>
        <v>Environment treatment expenses</v>
      </c>
      <c r="N240" s="9" t="str">
        <f>VLOOKUP(C240,TB!C:F,4,0)</f>
        <v>Factory overheads</v>
      </c>
      <c r="P240" s="179"/>
      <c r="Q240" s="179"/>
    </row>
    <row r="241" spans="1:17" ht="14.5">
      <c r="A241" s="12" t="str">
        <f t="shared" si="7"/>
        <v>5</v>
      </c>
      <c r="B241" s="13" t="str">
        <f t="shared" si="6"/>
        <v>50307008</v>
      </c>
      <c r="C241" s="60" t="s">
        <v>1744</v>
      </c>
      <c r="D241" s="60" t="s">
        <v>1408</v>
      </c>
      <c r="E241" s="61">
        <v>0</v>
      </c>
      <c r="F241" s="61">
        <v>5058357</v>
      </c>
      <c r="G241" s="61">
        <v>2934357</v>
      </c>
      <c r="H241" s="61">
        <v>2124000</v>
      </c>
      <c r="I241" s="61">
        <v>0</v>
      </c>
      <c r="J241" s="61">
        <v>58701.53</v>
      </c>
      <c r="K241" s="61">
        <v>34134.67</v>
      </c>
      <c r="L241" s="61">
        <v>24566.86</v>
      </c>
      <c r="M241" s="9" t="str">
        <f>VLOOKUP(C241,TB!C:F,3,0)</f>
        <v>Diesel</v>
      </c>
      <c r="N241" s="9" t="str">
        <f>VLOOKUP(C241,TB!C:F,4,0)</f>
        <v>Factory overheads</v>
      </c>
      <c r="P241" s="179"/>
      <c r="Q241" s="179"/>
    </row>
    <row r="242" spans="1:17" ht="14.5">
      <c r="A242" s="12" t="str">
        <f t="shared" si="7"/>
        <v>5</v>
      </c>
      <c r="B242" s="13" t="str">
        <f t="shared" si="6"/>
        <v>50308001</v>
      </c>
      <c r="C242" s="60" t="s">
        <v>496</v>
      </c>
      <c r="D242" s="60" t="s">
        <v>138</v>
      </c>
      <c r="E242" s="61">
        <v>0</v>
      </c>
      <c r="F242" s="61">
        <v>14045036.539999999</v>
      </c>
      <c r="G242" s="61">
        <v>0</v>
      </c>
      <c r="H242" s="61">
        <v>14045036.539999999</v>
      </c>
      <c r="I242" s="61">
        <v>0</v>
      </c>
      <c r="J242" s="61">
        <v>181069.57</v>
      </c>
      <c r="K242" s="61">
        <v>0</v>
      </c>
      <c r="L242" s="61">
        <v>181069.57</v>
      </c>
      <c r="M242" s="9" t="str">
        <f>VLOOKUP(C242,TB!C:F,3,0)</f>
        <v>Depreciation</v>
      </c>
      <c r="N242" s="9" t="str">
        <f>VLOOKUP(C242,TB!C:F,4,0)</f>
        <v>Factory overheads</v>
      </c>
      <c r="P242" s="179"/>
      <c r="Q242" s="179"/>
    </row>
    <row r="243" spans="1:17" ht="14.5">
      <c r="A243" s="12" t="str">
        <f t="shared" si="7"/>
        <v>5</v>
      </c>
      <c r="B243" s="13" t="str">
        <f t="shared" si="6"/>
        <v>50308003</v>
      </c>
      <c r="C243" s="60" t="s">
        <v>497</v>
      </c>
      <c r="D243" s="60" t="s">
        <v>139</v>
      </c>
      <c r="E243" s="61">
        <v>0</v>
      </c>
      <c r="F243" s="61">
        <v>33407136.969999999</v>
      </c>
      <c r="G243" s="61">
        <v>16665.62</v>
      </c>
      <c r="H243" s="61">
        <v>33390471.350000001</v>
      </c>
      <c r="I243" s="61">
        <v>0</v>
      </c>
      <c r="J243" s="61">
        <v>453949.98</v>
      </c>
      <c r="K243" s="61">
        <v>167.84</v>
      </c>
      <c r="L243" s="61">
        <v>453782.14</v>
      </c>
      <c r="M243" s="9" t="str">
        <f>VLOOKUP(C243,TB!C:F,3,0)</f>
        <v>Depreciation</v>
      </c>
      <c r="N243" s="9" t="str">
        <f>VLOOKUP(C243,TB!C:F,4,0)</f>
        <v>Factory overheads</v>
      </c>
      <c r="P243" s="179"/>
      <c r="Q243" s="179"/>
    </row>
    <row r="244" spans="1:17" ht="14.5">
      <c r="A244" s="12" t="str">
        <f t="shared" si="7"/>
        <v>5</v>
      </c>
      <c r="B244" s="13" t="str">
        <f t="shared" si="6"/>
        <v>50308004</v>
      </c>
      <c r="C244" s="60" t="s">
        <v>498</v>
      </c>
      <c r="D244" s="60" t="s">
        <v>140</v>
      </c>
      <c r="E244" s="61">
        <v>0</v>
      </c>
      <c r="F244" s="61">
        <v>9167243.4199999999</v>
      </c>
      <c r="G244" s="61">
        <v>0</v>
      </c>
      <c r="H244" s="61">
        <v>9167243.4199999999</v>
      </c>
      <c r="I244" s="61">
        <v>0</v>
      </c>
      <c r="J244" s="61">
        <v>111599.05</v>
      </c>
      <c r="K244" s="61">
        <v>0</v>
      </c>
      <c r="L244" s="61">
        <v>111599.05</v>
      </c>
      <c r="M244" s="9" t="str">
        <f>VLOOKUP(C244,TB!C:F,3,0)</f>
        <v>Depreciation</v>
      </c>
      <c r="N244" s="9" t="str">
        <f>VLOOKUP(C244,TB!C:F,4,0)</f>
        <v>Administrative expenses</v>
      </c>
      <c r="P244" s="179"/>
      <c r="Q244" s="179"/>
    </row>
    <row r="245" spans="1:17" ht="14.5">
      <c r="A245" s="12" t="str">
        <f t="shared" si="7"/>
        <v>5</v>
      </c>
      <c r="B245" s="13" t="str">
        <f t="shared" si="6"/>
        <v>50308005</v>
      </c>
      <c r="C245" s="60" t="s">
        <v>499</v>
      </c>
      <c r="D245" s="60" t="s">
        <v>141</v>
      </c>
      <c r="E245" s="61">
        <v>0</v>
      </c>
      <c r="F245" s="61">
        <v>4992413.3099999996</v>
      </c>
      <c r="G245" s="61">
        <v>0</v>
      </c>
      <c r="H245" s="61">
        <v>4992413.3099999996</v>
      </c>
      <c r="I245" s="61">
        <v>0</v>
      </c>
      <c r="J245" s="61">
        <v>61860.75</v>
      </c>
      <c r="K245" s="61">
        <v>0</v>
      </c>
      <c r="L245" s="61">
        <v>61860.75</v>
      </c>
      <c r="M245" s="9" t="str">
        <f>VLOOKUP(C245,TB!C:F,3,0)</f>
        <v>Depreciation</v>
      </c>
      <c r="N245" s="9" t="str">
        <f>VLOOKUP(C245,TB!C:F,4,0)</f>
        <v>Administrative expenses</v>
      </c>
      <c r="P245" s="179"/>
      <c r="Q245" s="179"/>
    </row>
    <row r="246" spans="1:17" ht="14.5">
      <c r="A246" s="12" t="str">
        <f t="shared" si="7"/>
        <v>5</v>
      </c>
      <c r="B246" s="13" t="str">
        <f t="shared" si="6"/>
        <v>50308006</v>
      </c>
      <c r="C246" s="60" t="s">
        <v>500</v>
      </c>
      <c r="D246" s="60" t="s">
        <v>142</v>
      </c>
      <c r="E246" s="61">
        <v>0</v>
      </c>
      <c r="F246" s="61">
        <v>2141701.11</v>
      </c>
      <c r="G246" s="61">
        <v>0</v>
      </c>
      <c r="H246" s="61">
        <v>2141701.11</v>
      </c>
      <c r="I246" s="61">
        <v>0</v>
      </c>
      <c r="J246" s="61">
        <v>25246.55</v>
      </c>
      <c r="K246" s="61">
        <v>0</v>
      </c>
      <c r="L246" s="61">
        <v>25246.55</v>
      </c>
      <c r="M246" s="9" t="str">
        <f>VLOOKUP(C246,TB!C:F,3,0)</f>
        <v>Depreciation</v>
      </c>
      <c r="N246" s="9" t="str">
        <f>VLOOKUP(C246,TB!C:F,4,0)</f>
        <v>Administrative expenses</v>
      </c>
      <c r="P246" s="179"/>
      <c r="Q246" s="179"/>
    </row>
    <row r="247" spans="1:17" ht="14.5">
      <c r="A247" s="12" t="str">
        <f t="shared" si="7"/>
        <v>5</v>
      </c>
      <c r="B247" s="13" t="str">
        <f t="shared" si="6"/>
        <v>50308007</v>
      </c>
      <c r="C247" s="60" t="s">
        <v>501</v>
      </c>
      <c r="D247" s="60" t="s">
        <v>143</v>
      </c>
      <c r="E247" s="61">
        <v>0</v>
      </c>
      <c r="F247" s="61">
        <v>371329.86</v>
      </c>
      <c r="G247" s="61">
        <v>0</v>
      </c>
      <c r="H247" s="61">
        <v>371329.86</v>
      </c>
      <c r="I247" s="61">
        <v>0</v>
      </c>
      <c r="J247" s="61">
        <v>4371.16</v>
      </c>
      <c r="K247" s="61">
        <v>0</v>
      </c>
      <c r="L247" s="61">
        <v>4371.16</v>
      </c>
      <c r="M247" s="9" t="str">
        <f>VLOOKUP(C247,TB!C:F,3,0)</f>
        <v>Depreciation</v>
      </c>
      <c r="N247" s="9" t="str">
        <f>VLOOKUP(C247,TB!C:F,4,0)</f>
        <v>Administrative expenses</v>
      </c>
      <c r="P247" s="179"/>
      <c r="Q247" s="179"/>
    </row>
    <row r="248" spans="1:17" ht="14.5">
      <c r="A248" s="12" t="str">
        <f t="shared" si="7"/>
        <v>5</v>
      </c>
      <c r="B248" s="13" t="str">
        <f t="shared" si="6"/>
        <v>50308008</v>
      </c>
      <c r="C248" s="60" t="s">
        <v>502</v>
      </c>
      <c r="D248" s="60" t="s">
        <v>144</v>
      </c>
      <c r="E248" s="61">
        <v>0</v>
      </c>
      <c r="F248" s="61">
        <v>187700</v>
      </c>
      <c r="G248" s="61">
        <v>0</v>
      </c>
      <c r="H248" s="61">
        <v>187700</v>
      </c>
      <c r="I248" s="61">
        <v>0</v>
      </c>
      <c r="J248" s="61">
        <v>2235.85</v>
      </c>
      <c r="K248" s="61">
        <v>0</v>
      </c>
      <c r="L248" s="61">
        <v>2235.85</v>
      </c>
      <c r="M248" s="9" t="str">
        <f>VLOOKUP(C248,TB!C:F,3,0)</f>
        <v>Amortization of intangible assets</v>
      </c>
      <c r="N248" s="9" t="str">
        <f>VLOOKUP(C248,TB!C:F,4,0)</f>
        <v>Administrative expenses</v>
      </c>
      <c r="P248" s="179"/>
      <c r="Q248" s="179"/>
    </row>
    <row r="249" spans="1:17" ht="14.5">
      <c r="A249" s="12" t="str">
        <f t="shared" si="7"/>
        <v>5</v>
      </c>
      <c r="B249" s="13" t="str">
        <f t="shared" si="6"/>
        <v>50308010</v>
      </c>
      <c r="C249" s="60" t="s">
        <v>503</v>
      </c>
      <c r="D249" s="60" t="s">
        <v>196</v>
      </c>
      <c r="E249" s="61">
        <v>0</v>
      </c>
      <c r="F249" s="61">
        <v>4585076.25</v>
      </c>
      <c r="G249" s="61">
        <v>0</v>
      </c>
      <c r="H249" s="61">
        <v>4585076.25</v>
      </c>
      <c r="I249" s="61">
        <v>0</v>
      </c>
      <c r="J249" s="61">
        <v>57794.64</v>
      </c>
      <c r="K249" s="61">
        <v>0</v>
      </c>
      <c r="L249" s="61">
        <v>57794.64</v>
      </c>
      <c r="M249" s="9" t="str">
        <f>VLOOKUP(C249,TB!C:F,3,0)</f>
        <v>Depreciation</v>
      </c>
      <c r="N249" s="9" t="str">
        <f>VLOOKUP(C249,TB!C:F,4,0)</f>
        <v>Factory overheads</v>
      </c>
      <c r="P249" s="179"/>
      <c r="Q249" s="179"/>
    </row>
    <row r="250" spans="1:17" ht="14.5">
      <c r="A250" s="12" t="str">
        <f t="shared" si="7"/>
        <v>5</v>
      </c>
      <c r="B250" s="13" t="str">
        <f t="shared" si="6"/>
        <v>50308012</v>
      </c>
      <c r="C250" s="60" t="s">
        <v>1421</v>
      </c>
      <c r="D250" s="60" t="s">
        <v>1422</v>
      </c>
      <c r="E250" s="61">
        <v>0</v>
      </c>
      <c r="F250" s="61">
        <v>11776550.08</v>
      </c>
      <c r="G250" s="61">
        <v>11776550.08</v>
      </c>
      <c r="H250" s="61">
        <v>0</v>
      </c>
      <c r="I250" s="61">
        <v>0</v>
      </c>
      <c r="J250" s="61">
        <v>137182.51</v>
      </c>
      <c r="K250" s="61">
        <v>137182.51</v>
      </c>
      <c r="L250" s="61">
        <v>0</v>
      </c>
      <c r="M250" s="9" t="e">
        <f>VLOOKUP(C250,TB!C:F,3,0)</f>
        <v>#N/A</v>
      </c>
      <c r="N250" s="9" t="e">
        <f>VLOOKUP(C250,TB!C:F,4,0)</f>
        <v>#N/A</v>
      </c>
      <c r="P250" s="179"/>
      <c r="Q250" s="179"/>
    </row>
    <row r="251" spans="1:17" ht="14.5">
      <c r="A251" s="12" t="str">
        <f t="shared" si="7"/>
        <v>5</v>
      </c>
      <c r="B251" s="13" t="str">
        <f t="shared" si="6"/>
        <v>50308015</v>
      </c>
      <c r="C251" s="60" t="s">
        <v>703</v>
      </c>
      <c r="D251" s="60" t="s">
        <v>655</v>
      </c>
      <c r="E251" s="61">
        <v>0</v>
      </c>
      <c r="F251" s="61">
        <v>35982650.460000001</v>
      </c>
      <c r="G251" s="61">
        <v>0</v>
      </c>
      <c r="H251" s="61">
        <v>35982650.460000001</v>
      </c>
      <c r="I251" s="61">
        <v>0</v>
      </c>
      <c r="J251" s="61">
        <v>465563.54</v>
      </c>
      <c r="K251" s="61">
        <v>0</v>
      </c>
      <c r="L251" s="61">
        <v>465563.54</v>
      </c>
      <c r="M251" s="9" t="str">
        <f>VLOOKUP(C251,TB!C:F,3,0)</f>
        <v>Depreciation</v>
      </c>
      <c r="N251" s="9" t="str">
        <f>VLOOKUP(C251,TB!C:F,4,0)</f>
        <v>Factory overheads</v>
      </c>
      <c r="P251" s="179"/>
      <c r="Q251" s="179"/>
    </row>
    <row r="252" spans="1:17" ht="14.5">
      <c r="A252" s="12" t="str">
        <f t="shared" si="7"/>
        <v>5</v>
      </c>
      <c r="B252" s="13" t="str">
        <f t="shared" si="6"/>
        <v>50308016</v>
      </c>
      <c r="C252" s="60" t="s">
        <v>1098</v>
      </c>
      <c r="D252" s="60" t="s">
        <v>738</v>
      </c>
      <c r="E252" s="61">
        <v>0</v>
      </c>
      <c r="F252" s="61">
        <v>3104374.34</v>
      </c>
      <c r="G252" s="61">
        <v>0</v>
      </c>
      <c r="H252" s="61">
        <v>3104374.34</v>
      </c>
      <c r="I252" s="61">
        <v>0</v>
      </c>
      <c r="J252" s="61">
        <v>36950.519999999997</v>
      </c>
      <c r="K252" s="61">
        <v>0</v>
      </c>
      <c r="L252" s="61">
        <v>36950.519999999997</v>
      </c>
      <c r="M252" s="9" t="str">
        <f>VLOOKUP(C252,TB!C:F,3,0)</f>
        <v>Depreciation</v>
      </c>
      <c r="N252" s="9" t="str">
        <f>VLOOKUP(C252,TB!C:F,4,0)</f>
        <v>Administrative expenses</v>
      </c>
      <c r="P252" s="179"/>
      <c r="Q252" s="179"/>
    </row>
    <row r="253" spans="1:17" ht="14.5">
      <c r="A253" s="12" t="str">
        <f t="shared" si="7"/>
        <v>5</v>
      </c>
      <c r="B253" s="13" t="str">
        <f t="shared" si="6"/>
        <v>50309003</v>
      </c>
      <c r="C253" s="60" t="s">
        <v>1745</v>
      </c>
      <c r="D253" s="60" t="s">
        <v>1746</v>
      </c>
      <c r="E253" s="61">
        <v>0</v>
      </c>
      <c r="F253" s="61">
        <v>404584</v>
      </c>
      <c r="G253" s="61">
        <v>54937</v>
      </c>
      <c r="H253" s="61">
        <v>349647</v>
      </c>
      <c r="I253" s="61">
        <v>0</v>
      </c>
      <c r="J253" s="61">
        <v>4701.6400000000003</v>
      </c>
      <c r="K253" s="61">
        <v>622.66999999999996</v>
      </c>
      <c r="L253" s="61">
        <v>4078.97</v>
      </c>
      <c r="M253" s="9" t="str">
        <f>VLOOKUP(C253,TB!C:F,3,0)</f>
        <v>Rates and taxes</v>
      </c>
      <c r="N253" s="9" t="str">
        <f>VLOOKUP(C253,TB!C:F,4,0)</f>
        <v>Administrative expenses</v>
      </c>
      <c r="P253" s="179"/>
      <c r="Q253" s="179"/>
    </row>
    <row r="254" spans="1:17" ht="14.5">
      <c r="A254" s="12" t="str">
        <f t="shared" si="7"/>
        <v>5</v>
      </c>
      <c r="B254" s="125" t="str">
        <f t="shared" si="6"/>
        <v>50310001</v>
      </c>
      <c r="C254" s="60" t="s">
        <v>504</v>
      </c>
      <c r="D254" s="60" t="s">
        <v>145</v>
      </c>
      <c r="E254" s="61">
        <v>0</v>
      </c>
      <c r="F254" s="61">
        <v>4830146.5999999996</v>
      </c>
      <c r="G254" s="61">
        <v>679350</v>
      </c>
      <c r="H254" s="61">
        <v>4150796.6</v>
      </c>
      <c r="I254" s="61">
        <v>0</v>
      </c>
      <c r="J254" s="61">
        <v>56240.85</v>
      </c>
      <c r="K254" s="61">
        <v>7572.19</v>
      </c>
      <c r="L254" s="61">
        <v>48668.66</v>
      </c>
      <c r="M254" s="9" t="str">
        <f>VLOOKUP(C254,TB!C:F,3,0)</f>
        <v>Insurance expenses</v>
      </c>
      <c r="N254" s="9" t="str">
        <f>VLOOKUP(C254,TB!C:F,4,0)</f>
        <v>Factory overheads</v>
      </c>
      <c r="P254" s="179"/>
      <c r="Q254" s="179"/>
    </row>
    <row r="255" spans="1:17" ht="14.5">
      <c r="A255" s="12" t="str">
        <f t="shared" si="7"/>
        <v>5</v>
      </c>
      <c r="B255" s="125" t="str">
        <f t="shared" si="6"/>
        <v>50401001</v>
      </c>
      <c r="C255" s="60" t="s">
        <v>506</v>
      </c>
      <c r="D255" s="60" t="s">
        <v>29</v>
      </c>
      <c r="E255" s="61">
        <v>0</v>
      </c>
      <c r="F255" s="61">
        <v>126465716.90000001</v>
      </c>
      <c r="G255" s="61">
        <v>15226793</v>
      </c>
      <c r="H255" s="61">
        <v>111238923.90000001</v>
      </c>
      <c r="I255" s="61">
        <v>0</v>
      </c>
      <c r="J255" s="61">
        <v>1476001.68</v>
      </c>
      <c r="K255" s="61">
        <v>177334.68</v>
      </c>
      <c r="L255" s="61">
        <v>1298667</v>
      </c>
      <c r="M255" s="9" t="str">
        <f>VLOOKUP(C255,TB!C:F,3,0)</f>
        <v>Salaries and allowances</v>
      </c>
      <c r="N255" s="9" t="str">
        <f>VLOOKUP(C255,TB!C:F,4,0)</f>
        <v>Administrative expenses</v>
      </c>
      <c r="P255" s="179"/>
      <c r="Q255" s="179"/>
    </row>
    <row r="256" spans="1:17" ht="14.5">
      <c r="A256" s="12" t="str">
        <f t="shared" si="7"/>
        <v>5</v>
      </c>
      <c r="B256" s="13" t="str">
        <f t="shared" si="6"/>
        <v>50401501</v>
      </c>
      <c r="C256" s="60" t="s">
        <v>508</v>
      </c>
      <c r="D256" s="60" t="s">
        <v>63</v>
      </c>
      <c r="E256" s="61">
        <v>0</v>
      </c>
      <c r="F256" s="61">
        <v>303537248.30000001</v>
      </c>
      <c r="G256" s="61">
        <v>1329723.3</v>
      </c>
      <c r="H256" s="61">
        <v>302207525</v>
      </c>
      <c r="I256" s="61">
        <v>0</v>
      </c>
      <c r="J256" s="61">
        <v>3500211.88</v>
      </c>
      <c r="K256" s="61">
        <v>15775.93</v>
      </c>
      <c r="L256" s="61">
        <v>3484435.95</v>
      </c>
      <c r="M256" s="9" t="str">
        <f>VLOOKUP(C256,TB!C:F,3,0)</f>
        <v>Salaries and allowances</v>
      </c>
      <c r="N256" s="9" t="str">
        <f>VLOOKUP(C256,TB!C:F,4,0)</f>
        <v>Administrative expenses</v>
      </c>
      <c r="P256" s="179"/>
      <c r="Q256" s="179"/>
    </row>
    <row r="257" spans="1:17" ht="14.5">
      <c r="A257" s="12" t="str">
        <f t="shared" si="7"/>
        <v>5</v>
      </c>
      <c r="B257" s="13" t="str">
        <f t="shared" si="6"/>
        <v>50401504</v>
      </c>
      <c r="C257" s="60" t="s">
        <v>511</v>
      </c>
      <c r="D257" s="60" t="s">
        <v>197</v>
      </c>
      <c r="E257" s="61">
        <v>0</v>
      </c>
      <c r="F257" s="61">
        <v>6818594</v>
      </c>
      <c r="G257" s="61">
        <v>0</v>
      </c>
      <c r="H257" s="61">
        <v>6818594</v>
      </c>
      <c r="I257" s="61">
        <v>0</v>
      </c>
      <c r="J257" s="61">
        <v>78571.320000000007</v>
      </c>
      <c r="K257" s="61">
        <v>0</v>
      </c>
      <c r="L257" s="61">
        <v>78571.320000000007</v>
      </c>
      <c r="M257" s="9" t="str">
        <f>VLOOKUP(C257,TB!C:F,3,0)</f>
        <v>Salaries and allowances</v>
      </c>
      <c r="N257" s="9" t="str">
        <f>VLOOKUP(C257,TB!C:F,4,0)</f>
        <v>Administrative expenses</v>
      </c>
      <c r="P257" s="179"/>
      <c r="Q257" s="179"/>
    </row>
    <row r="258" spans="1:17" ht="14.5">
      <c r="A258" s="12" t="str">
        <f t="shared" si="7"/>
        <v>5</v>
      </c>
      <c r="B258" s="13" t="str">
        <f t="shared" ref="B258:B310" si="8">RIGHT(C258,8)</f>
        <v>50401506</v>
      </c>
      <c r="C258" s="60" t="s">
        <v>512</v>
      </c>
      <c r="D258" s="60" t="s">
        <v>19</v>
      </c>
      <c r="E258" s="61">
        <v>0</v>
      </c>
      <c r="F258" s="61">
        <v>27585557</v>
      </c>
      <c r="G258" s="61">
        <v>0</v>
      </c>
      <c r="H258" s="61">
        <v>27585557</v>
      </c>
      <c r="I258" s="61">
        <v>0</v>
      </c>
      <c r="J258" s="61">
        <v>322021.12</v>
      </c>
      <c r="K258" s="61">
        <v>0</v>
      </c>
      <c r="L258" s="61">
        <v>322021.12</v>
      </c>
      <c r="M258" s="9" t="str">
        <f>VLOOKUP(C258,TB!C:F,3,0)</f>
        <v>Salaries and allowances</v>
      </c>
      <c r="N258" s="9" t="str">
        <f>VLOOKUP(C258,TB!C:F,4,0)</f>
        <v>Administrative expenses</v>
      </c>
      <c r="P258" s="179"/>
      <c r="Q258" s="179"/>
    </row>
    <row r="259" spans="1:17" ht="14.5">
      <c r="A259" s="12" t="str">
        <f t="shared" ref="A259:A311" si="9">LEFT(B259,1)</f>
        <v>5</v>
      </c>
      <c r="B259" s="125" t="str">
        <f t="shared" si="8"/>
        <v>50401507</v>
      </c>
      <c r="C259" s="60" t="s">
        <v>513</v>
      </c>
      <c r="D259" s="60" t="s">
        <v>147</v>
      </c>
      <c r="E259" s="61">
        <v>0</v>
      </c>
      <c r="F259" s="61">
        <v>11141049</v>
      </c>
      <c r="G259" s="61">
        <v>0</v>
      </c>
      <c r="H259" s="61">
        <v>11141049</v>
      </c>
      <c r="I259" s="61">
        <v>0</v>
      </c>
      <c r="J259" s="61">
        <v>129770.99</v>
      </c>
      <c r="K259" s="61">
        <v>0</v>
      </c>
      <c r="L259" s="61">
        <v>129770.99</v>
      </c>
      <c r="M259" s="9" t="str">
        <f>VLOOKUP(C259,TB!C:F,3,0)</f>
        <v>Salaries and allowances</v>
      </c>
      <c r="N259" s="9" t="str">
        <f>VLOOKUP(C259,TB!C:F,4,0)</f>
        <v>Administrative expenses</v>
      </c>
      <c r="P259" s="179"/>
      <c r="Q259" s="179"/>
    </row>
    <row r="260" spans="1:17" ht="14.5">
      <c r="A260" s="12" t="str">
        <f t="shared" si="9"/>
        <v>5</v>
      </c>
      <c r="B260" s="13" t="str">
        <f t="shared" si="8"/>
        <v>50401510</v>
      </c>
      <c r="C260" s="60" t="s">
        <v>514</v>
      </c>
      <c r="D260" s="60" t="s">
        <v>299</v>
      </c>
      <c r="E260" s="61">
        <v>0</v>
      </c>
      <c r="F260" s="61">
        <v>3506109.3</v>
      </c>
      <c r="G260" s="61">
        <v>3241718.6</v>
      </c>
      <c r="H260" s="61">
        <v>264390.7</v>
      </c>
      <c r="I260" s="61">
        <v>0</v>
      </c>
      <c r="J260" s="61">
        <v>41573.370000000003</v>
      </c>
      <c r="K260" s="61">
        <v>38480</v>
      </c>
      <c r="L260" s="61">
        <v>3093.37</v>
      </c>
      <c r="M260" s="9" t="str">
        <f>VLOOKUP(C260,TB!C:F,3,0)</f>
        <v>Business development  expenses</v>
      </c>
      <c r="N260" s="9" t="str">
        <f>VLOOKUP(C260,TB!C:F,4,0)</f>
        <v>Administrative expenses</v>
      </c>
      <c r="P260" s="179"/>
      <c r="Q260" s="179"/>
    </row>
    <row r="261" spans="1:17" ht="14.5">
      <c r="A261" s="12" t="str">
        <f t="shared" si="9"/>
        <v>5</v>
      </c>
      <c r="B261" s="13" t="str">
        <f t="shared" si="8"/>
        <v>50401513</v>
      </c>
      <c r="C261" s="60" t="s">
        <v>515</v>
      </c>
      <c r="D261" s="60" t="s">
        <v>300</v>
      </c>
      <c r="E261" s="61">
        <v>0</v>
      </c>
      <c r="F261" s="61">
        <v>69576648.519999996</v>
      </c>
      <c r="G261" s="61">
        <v>29770732.52</v>
      </c>
      <c r="H261" s="61">
        <v>39805916</v>
      </c>
      <c r="I261" s="61">
        <v>0</v>
      </c>
      <c r="J261" s="61">
        <v>831139.07</v>
      </c>
      <c r="K261" s="61">
        <v>327662.52</v>
      </c>
      <c r="L261" s="61">
        <v>503476.55</v>
      </c>
      <c r="M261" s="9" t="str">
        <f>VLOOKUP(C261,TB!C:F,3,0)</f>
        <v>Service Benefit</v>
      </c>
      <c r="N261" s="9" t="str">
        <f>VLOOKUP(C261,TB!C:F,4,0)</f>
        <v>Administrative expenses</v>
      </c>
      <c r="P261" s="179"/>
      <c r="Q261" s="179"/>
    </row>
    <row r="262" spans="1:17" ht="14.5">
      <c r="A262" s="12" t="str">
        <f t="shared" si="9"/>
        <v>5</v>
      </c>
      <c r="B262" s="13" t="str">
        <f t="shared" si="8"/>
        <v>50401514</v>
      </c>
      <c r="C262" s="60" t="s">
        <v>516</v>
      </c>
      <c r="D262" s="60" t="s">
        <v>148</v>
      </c>
      <c r="E262" s="61">
        <v>0</v>
      </c>
      <c r="F262" s="61">
        <v>7193077.0700000003</v>
      </c>
      <c r="G262" s="61">
        <v>3130599.4</v>
      </c>
      <c r="H262" s="61">
        <v>4062477.67</v>
      </c>
      <c r="I262" s="61">
        <v>0</v>
      </c>
      <c r="J262" s="61">
        <v>83127.55</v>
      </c>
      <c r="K262" s="61">
        <v>36027.120000000003</v>
      </c>
      <c r="L262" s="61">
        <v>47100.43</v>
      </c>
      <c r="M262" s="9" t="str">
        <f>VLOOKUP(C262,TB!C:F,3,0)</f>
        <v>Medical expenses</v>
      </c>
      <c r="N262" s="9" t="str">
        <f>VLOOKUP(C262,TB!C:F,4,0)</f>
        <v>Direct expenses</v>
      </c>
      <c r="P262" s="179"/>
      <c r="Q262" s="179"/>
    </row>
    <row r="263" spans="1:17" ht="14.5">
      <c r="A263" s="12" t="str">
        <f t="shared" si="9"/>
        <v>5</v>
      </c>
      <c r="B263" s="13" t="str">
        <f t="shared" si="8"/>
        <v>50402001</v>
      </c>
      <c r="C263" s="60" t="s">
        <v>632</v>
      </c>
      <c r="D263" s="60" t="s">
        <v>149</v>
      </c>
      <c r="E263" s="61">
        <v>0</v>
      </c>
      <c r="F263" s="61">
        <v>4205389</v>
      </c>
      <c r="G263" s="61">
        <v>3302992.68</v>
      </c>
      <c r="H263" s="61">
        <v>902396.32</v>
      </c>
      <c r="I263" s="61">
        <v>0</v>
      </c>
      <c r="J263" s="61">
        <v>48929.120000000003</v>
      </c>
      <c r="K263" s="61">
        <v>39344.76</v>
      </c>
      <c r="L263" s="61">
        <v>9584.36</v>
      </c>
      <c r="M263" s="9" t="str">
        <f>VLOOKUP(C263,TB!C:F,3,0)</f>
        <v>Rental expenses</v>
      </c>
      <c r="N263" s="9" t="str">
        <f>VLOOKUP(C263,TB!C:F,4,0)</f>
        <v>Administrative expenses</v>
      </c>
      <c r="P263" s="179"/>
      <c r="Q263" s="179"/>
    </row>
    <row r="264" spans="1:17" ht="14.5">
      <c r="A264" s="12" t="str">
        <f t="shared" si="9"/>
        <v>5</v>
      </c>
      <c r="B264" s="13" t="str">
        <f t="shared" si="8"/>
        <v>50402002</v>
      </c>
      <c r="C264" s="60" t="s">
        <v>517</v>
      </c>
      <c r="D264" s="60" t="s">
        <v>64</v>
      </c>
      <c r="E264" s="61">
        <v>0</v>
      </c>
      <c r="F264" s="61">
        <v>2544369</v>
      </c>
      <c r="G264" s="61">
        <v>32162</v>
      </c>
      <c r="H264" s="61">
        <v>2512207</v>
      </c>
      <c r="I264" s="61">
        <v>0</v>
      </c>
      <c r="J264" s="61">
        <v>29576.02</v>
      </c>
      <c r="K264" s="61">
        <v>373.74</v>
      </c>
      <c r="L264" s="61">
        <v>29202.28</v>
      </c>
      <c r="M264" s="9" t="str">
        <f>VLOOKUP(C264,TB!C:F,3,0)</f>
        <v>Communication expenses</v>
      </c>
      <c r="N264" s="9" t="str">
        <f>VLOOKUP(C264,TB!C:F,4,0)</f>
        <v>Administrative expenses</v>
      </c>
      <c r="P264" s="179"/>
      <c r="Q264" s="179"/>
    </row>
    <row r="265" spans="1:17" ht="14.5">
      <c r="A265" s="12" t="str">
        <f t="shared" si="9"/>
        <v>5</v>
      </c>
      <c r="B265" s="13" t="str">
        <f t="shared" si="8"/>
        <v>50402003</v>
      </c>
      <c r="C265" s="60" t="s">
        <v>518</v>
      </c>
      <c r="D265" s="60" t="s">
        <v>150</v>
      </c>
      <c r="E265" s="61">
        <v>0</v>
      </c>
      <c r="F265" s="61">
        <v>46775282.159999996</v>
      </c>
      <c r="G265" s="61">
        <v>24994946.25</v>
      </c>
      <c r="H265" s="61">
        <v>21780335.91</v>
      </c>
      <c r="I265" s="61">
        <v>0</v>
      </c>
      <c r="J265" s="61">
        <v>541600.64</v>
      </c>
      <c r="K265" s="61">
        <v>289613.05</v>
      </c>
      <c r="L265" s="61">
        <v>251987.59</v>
      </c>
      <c r="M265" s="9" t="str">
        <f>VLOOKUP(C265,TB!C:F,3,0)</f>
        <v>Vehicle and transportation</v>
      </c>
      <c r="N265" s="9" t="str">
        <f>VLOOKUP(C265,TB!C:F,4,0)</f>
        <v>Administrative expenses</v>
      </c>
      <c r="P265" s="179"/>
      <c r="Q265" s="179"/>
    </row>
    <row r="266" spans="1:17" ht="14.5">
      <c r="A266" s="12" t="str">
        <f t="shared" si="9"/>
        <v>5</v>
      </c>
      <c r="B266" s="13" t="str">
        <f t="shared" si="8"/>
        <v>50402004</v>
      </c>
      <c r="C266" s="60" t="s">
        <v>519</v>
      </c>
      <c r="D266" s="60" t="s">
        <v>151</v>
      </c>
      <c r="E266" s="61">
        <v>0</v>
      </c>
      <c r="F266" s="61">
        <v>850478.6</v>
      </c>
      <c r="G266" s="61">
        <v>11620</v>
      </c>
      <c r="H266" s="61">
        <v>838858.6</v>
      </c>
      <c r="I266" s="61">
        <v>0</v>
      </c>
      <c r="J266" s="61">
        <v>9967.57</v>
      </c>
      <c r="K266" s="61">
        <v>136.69999999999999</v>
      </c>
      <c r="L266" s="61">
        <v>9830.8700000000008</v>
      </c>
      <c r="M266" s="9" t="str">
        <f>VLOOKUP(C266,TB!C:F,3,0)</f>
        <v>Travelling and conveyance</v>
      </c>
      <c r="N266" s="9" t="str">
        <f>VLOOKUP(C266,TB!C:F,4,0)</f>
        <v>Administrative expenses</v>
      </c>
      <c r="P266" s="179"/>
      <c r="Q266" s="179"/>
    </row>
    <row r="267" spans="1:17" ht="14.5">
      <c r="A267" s="12" t="str">
        <f t="shared" si="9"/>
        <v>5</v>
      </c>
      <c r="B267" s="13" t="str">
        <f t="shared" si="8"/>
        <v>50402005</v>
      </c>
      <c r="C267" s="60" t="s">
        <v>520</v>
      </c>
      <c r="D267" s="60" t="s">
        <v>152</v>
      </c>
      <c r="E267" s="61">
        <v>0</v>
      </c>
      <c r="F267" s="61">
        <v>24722723.949999999</v>
      </c>
      <c r="G267" s="61">
        <v>14368550.57</v>
      </c>
      <c r="H267" s="61">
        <v>10354173.380000001</v>
      </c>
      <c r="I267" s="61">
        <v>0</v>
      </c>
      <c r="J267" s="61">
        <v>285987.84999999998</v>
      </c>
      <c r="K267" s="61">
        <v>165149.45000000001</v>
      </c>
      <c r="L267" s="61">
        <v>120838.39999999999</v>
      </c>
      <c r="M267" s="9" t="str">
        <f>VLOOKUP(C267,TB!C:F,3,0)</f>
        <v>Repair and maintenance</v>
      </c>
      <c r="N267" s="9" t="str">
        <f>VLOOKUP(C267,TB!C:F,4,0)</f>
        <v>Administrative expenses</v>
      </c>
      <c r="P267" s="179"/>
      <c r="Q267" s="179"/>
    </row>
    <row r="268" spans="1:17" ht="14.5">
      <c r="A268" s="12" t="str">
        <f t="shared" si="9"/>
        <v>5</v>
      </c>
      <c r="B268" s="13" t="str">
        <f t="shared" si="8"/>
        <v>50402006</v>
      </c>
      <c r="C268" s="60" t="s">
        <v>521</v>
      </c>
      <c r="D268" s="60" t="s">
        <v>153</v>
      </c>
      <c r="E268" s="61">
        <v>0</v>
      </c>
      <c r="F268" s="61">
        <v>2777024.95</v>
      </c>
      <c r="G268" s="61">
        <v>1363516.73</v>
      </c>
      <c r="H268" s="61">
        <v>1413508.22</v>
      </c>
      <c r="I268" s="61">
        <v>0</v>
      </c>
      <c r="J268" s="61">
        <v>32383.95</v>
      </c>
      <c r="K268" s="61">
        <v>16026.88</v>
      </c>
      <c r="L268" s="61">
        <v>16357.07</v>
      </c>
      <c r="M268" s="9" t="str">
        <f>VLOOKUP(C268,TB!C:F,3,0)</f>
        <v>Printing and stationeries</v>
      </c>
      <c r="N268" s="9" t="str">
        <f>VLOOKUP(C268,TB!C:F,4,0)</f>
        <v>Administrative expenses</v>
      </c>
      <c r="P268" s="179"/>
      <c r="Q268" s="179"/>
    </row>
    <row r="269" spans="1:17" ht="14.5">
      <c r="A269" s="12" t="str">
        <f t="shared" si="9"/>
        <v>5</v>
      </c>
      <c r="B269" s="13" t="str">
        <f t="shared" si="8"/>
        <v>50402007</v>
      </c>
      <c r="C269" s="60" t="s">
        <v>522</v>
      </c>
      <c r="D269" s="60" t="s">
        <v>154</v>
      </c>
      <c r="E269" s="61">
        <v>0</v>
      </c>
      <c r="F269" s="61">
        <v>813534.75</v>
      </c>
      <c r="G269" s="61">
        <v>493896</v>
      </c>
      <c r="H269" s="61">
        <v>319638.75</v>
      </c>
      <c r="I269" s="61">
        <v>0</v>
      </c>
      <c r="J269" s="61">
        <v>9414.5300000000007</v>
      </c>
      <c r="K269" s="61">
        <v>5701.52</v>
      </c>
      <c r="L269" s="61">
        <v>3713.01</v>
      </c>
      <c r="M269" s="9" t="str">
        <f>VLOOKUP(C269,TB!C:F,3,0)</f>
        <v>Recruitment and training expenses</v>
      </c>
      <c r="N269" s="9" t="str">
        <f>VLOOKUP(C269,TB!C:F,4,0)</f>
        <v>Administrative expenses</v>
      </c>
      <c r="P269" s="179"/>
      <c r="Q269" s="179"/>
    </row>
    <row r="270" spans="1:17" ht="14.5">
      <c r="A270" s="12" t="str">
        <f t="shared" si="9"/>
        <v>5</v>
      </c>
      <c r="B270" s="13" t="str">
        <f t="shared" si="8"/>
        <v>50402009</v>
      </c>
      <c r="C270" s="60" t="s">
        <v>524</v>
      </c>
      <c r="D270" s="60" t="s">
        <v>156</v>
      </c>
      <c r="E270" s="61">
        <v>0</v>
      </c>
      <c r="F270" s="61">
        <v>1071014.3999999999</v>
      </c>
      <c r="G270" s="61">
        <v>246468.55</v>
      </c>
      <c r="H270" s="61">
        <v>824545.85</v>
      </c>
      <c r="I270" s="61">
        <v>0</v>
      </c>
      <c r="J270" s="61">
        <v>12752.19</v>
      </c>
      <c r="K270" s="61">
        <v>2901.83</v>
      </c>
      <c r="L270" s="61">
        <v>9850.36</v>
      </c>
      <c r="M270" s="9" t="str">
        <f>VLOOKUP(C270,TB!C:F,3,0)</f>
        <v>Insurance expenses</v>
      </c>
      <c r="N270" s="9" t="str">
        <f>VLOOKUP(C270,TB!C:F,4,0)</f>
        <v>Administrative expenses</v>
      </c>
      <c r="P270" s="179"/>
      <c r="Q270" s="179"/>
    </row>
    <row r="271" spans="1:17" ht="14.5">
      <c r="A271" s="12" t="str">
        <f t="shared" si="9"/>
        <v>5</v>
      </c>
      <c r="B271" s="13" t="str">
        <f t="shared" si="8"/>
        <v>50402010</v>
      </c>
      <c r="C271" s="60" t="s">
        <v>525</v>
      </c>
      <c r="D271" s="60" t="s">
        <v>157</v>
      </c>
      <c r="E271" s="61">
        <v>0</v>
      </c>
      <c r="F271" s="61">
        <v>6467773.9299999997</v>
      </c>
      <c r="G271" s="61">
        <v>3986519.15</v>
      </c>
      <c r="H271" s="61">
        <v>2481254.7799999998</v>
      </c>
      <c r="I271" s="61">
        <v>0</v>
      </c>
      <c r="J271" s="61">
        <v>75230.84</v>
      </c>
      <c r="K271" s="61">
        <v>46411.26</v>
      </c>
      <c r="L271" s="61">
        <v>28819.58</v>
      </c>
      <c r="M271" s="9" t="str">
        <f>VLOOKUP(C271,TB!C:F,3,0)</f>
        <v>Rates and taxes</v>
      </c>
      <c r="N271" s="9" t="str">
        <f>VLOOKUP(C271,TB!C:F,4,0)</f>
        <v>Administrative expenses</v>
      </c>
      <c r="P271" s="179"/>
      <c r="Q271" s="179"/>
    </row>
    <row r="272" spans="1:17" ht="14.5">
      <c r="A272" s="12" t="str">
        <f t="shared" si="9"/>
        <v>5</v>
      </c>
      <c r="B272" s="13" t="str">
        <f t="shared" si="8"/>
        <v>50402011</v>
      </c>
      <c r="C272" s="60" t="s">
        <v>526</v>
      </c>
      <c r="D272" s="60" t="s">
        <v>158</v>
      </c>
      <c r="E272" s="61">
        <v>0</v>
      </c>
      <c r="F272" s="61">
        <v>22640749.850000001</v>
      </c>
      <c r="G272" s="61">
        <v>11308276.6</v>
      </c>
      <c r="H272" s="61">
        <v>11332473.25</v>
      </c>
      <c r="I272" s="61">
        <v>0</v>
      </c>
      <c r="J272" s="61">
        <v>260041.49</v>
      </c>
      <c r="K272" s="61">
        <v>129734.6</v>
      </c>
      <c r="L272" s="61">
        <v>130306.89</v>
      </c>
      <c r="M272" s="9" t="str">
        <f>VLOOKUP(C272,TB!C:F,3,0)</f>
        <v>Professional fees &amp; compliance expenses</v>
      </c>
      <c r="N272" s="9" t="str">
        <f>VLOOKUP(C272,TB!C:F,4,0)</f>
        <v>Administrative expenses</v>
      </c>
      <c r="P272" s="179"/>
      <c r="Q272" s="179"/>
    </row>
    <row r="273" spans="1:17" ht="14.5">
      <c r="A273" s="12" t="str">
        <f t="shared" si="9"/>
        <v>5</v>
      </c>
      <c r="B273" s="13" t="str">
        <f t="shared" si="8"/>
        <v>50402012</v>
      </c>
      <c r="C273" s="60" t="s">
        <v>527</v>
      </c>
      <c r="D273" s="60" t="s">
        <v>159</v>
      </c>
      <c r="E273" s="61">
        <v>0</v>
      </c>
      <c r="F273" s="61">
        <v>48738606.159999996</v>
      </c>
      <c r="G273" s="61">
        <v>44376044.359999999</v>
      </c>
      <c r="H273" s="61">
        <v>4362561.8</v>
      </c>
      <c r="I273" s="61">
        <v>0</v>
      </c>
      <c r="J273" s="61">
        <v>566289.37</v>
      </c>
      <c r="K273" s="61">
        <v>516450.33</v>
      </c>
      <c r="L273" s="61">
        <v>49839.040000000001</v>
      </c>
      <c r="M273" s="9" t="str">
        <f>VLOOKUP(C273,TB!C:F,3,0)</f>
        <v>Professional fees &amp; compliance expenses</v>
      </c>
      <c r="N273" s="9" t="str">
        <f>VLOOKUP(C273,TB!C:F,4,0)</f>
        <v>Administrative expenses</v>
      </c>
      <c r="P273" s="179"/>
      <c r="Q273" s="179"/>
    </row>
    <row r="274" spans="1:17" ht="14.5">
      <c r="A274" s="12" t="str">
        <f t="shared" si="9"/>
        <v>5</v>
      </c>
      <c r="B274" s="13" t="str">
        <f t="shared" si="8"/>
        <v>50402013</v>
      </c>
      <c r="C274" s="60" t="s">
        <v>528</v>
      </c>
      <c r="D274" s="60" t="s">
        <v>160</v>
      </c>
      <c r="E274" s="61">
        <v>0</v>
      </c>
      <c r="F274" s="61">
        <v>15700</v>
      </c>
      <c r="G274" s="61">
        <v>61810</v>
      </c>
      <c r="H274" s="61">
        <v>-46110</v>
      </c>
      <c r="I274" s="61">
        <v>0</v>
      </c>
      <c r="J274" s="61">
        <v>183.43</v>
      </c>
      <c r="K274" s="61">
        <v>728.12</v>
      </c>
      <c r="L274" s="61">
        <v>-544.69000000000005</v>
      </c>
      <c r="M274" s="9" t="str">
        <f>VLOOKUP(C274,TB!C:F,3,0)</f>
        <v>Business development  expenses</v>
      </c>
      <c r="N274" s="9" t="str">
        <f>VLOOKUP(C274,TB!C:F,4,0)</f>
        <v>Administrative expenses</v>
      </c>
      <c r="P274" s="179"/>
      <c r="Q274" s="179"/>
    </row>
    <row r="275" spans="1:17" ht="14.5">
      <c r="A275" s="12" t="str">
        <f t="shared" si="9"/>
        <v>5</v>
      </c>
      <c r="B275" s="13" t="str">
        <f t="shared" si="8"/>
        <v>50402014</v>
      </c>
      <c r="C275" s="60" t="s">
        <v>530</v>
      </c>
      <c r="D275" s="60" t="s">
        <v>161</v>
      </c>
      <c r="E275" s="61">
        <v>0</v>
      </c>
      <c r="F275" s="61">
        <v>5030281.6100000003</v>
      </c>
      <c r="G275" s="61">
        <v>1435866.95</v>
      </c>
      <c r="H275" s="61">
        <v>3594414.66</v>
      </c>
      <c r="I275" s="61">
        <v>0</v>
      </c>
      <c r="J275" s="61">
        <v>58637.29</v>
      </c>
      <c r="K275" s="61">
        <v>16867.52</v>
      </c>
      <c r="L275" s="61">
        <v>41769.769999999997</v>
      </c>
      <c r="M275" s="9" t="str">
        <f>VLOOKUP(C275,TB!C:F,3,0)</f>
        <v>Business development  expenses</v>
      </c>
      <c r="N275" s="9" t="str">
        <f>VLOOKUP(C275,TB!C:F,4,0)</f>
        <v>Administrative expenses</v>
      </c>
      <c r="P275" s="179"/>
      <c r="Q275" s="179"/>
    </row>
    <row r="276" spans="1:17" ht="14.5">
      <c r="A276" s="12" t="str">
        <f t="shared" si="9"/>
        <v>5</v>
      </c>
      <c r="B276" s="13" t="str">
        <f t="shared" si="8"/>
        <v>50402015</v>
      </c>
      <c r="C276" s="60" t="s">
        <v>531</v>
      </c>
      <c r="D276" s="60" t="s">
        <v>162</v>
      </c>
      <c r="E276" s="61">
        <v>0</v>
      </c>
      <c r="F276" s="61">
        <v>3672146.07</v>
      </c>
      <c r="G276" s="61">
        <v>2657700.6</v>
      </c>
      <c r="H276" s="61">
        <v>1014445.47</v>
      </c>
      <c r="I276" s="61">
        <v>0</v>
      </c>
      <c r="J276" s="61">
        <v>41846.660000000003</v>
      </c>
      <c r="K276" s="61">
        <v>30083.02</v>
      </c>
      <c r="L276" s="61">
        <v>11763.64</v>
      </c>
      <c r="M276" s="9" t="str">
        <f>VLOOKUP(C276,TB!C:F,3,0)</f>
        <v>Visa and work permit expenses</v>
      </c>
      <c r="N276" s="9" t="str">
        <f>VLOOKUP(C276,TB!C:F,4,0)</f>
        <v>Administrative expenses</v>
      </c>
      <c r="P276" s="179"/>
      <c r="Q276" s="179"/>
    </row>
    <row r="277" spans="1:17" ht="14.5">
      <c r="A277" s="12" t="str">
        <f t="shared" si="9"/>
        <v>5</v>
      </c>
      <c r="B277" s="13" t="str">
        <f t="shared" si="8"/>
        <v>50402016</v>
      </c>
      <c r="C277" s="60" t="s">
        <v>532</v>
      </c>
      <c r="D277" s="60" t="s">
        <v>163</v>
      </c>
      <c r="E277" s="61">
        <v>0</v>
      </c>
      <c r="F277" s="61">
        <v>113983.67999999999</v>
      </c>
      <c r="G277" s="61">
        <v>60611.9</v>
      </c>
      <c r="H277" s="61">
        <v>53371.78</v>
      </c>
      <c r="I277" s="61">
        <v>0</v>
      </c>
      <c r="J277" s="61">
        <v>1340.3</v>
      </c>
      <c r="K277" s="61">
        <v>722</v>
      </c>
      <c r="L277" s="61">
        <v>618.29999999999995</v>
      </c>
      <c r="M277" s="9" t="str">
        <f>VLOOKUP(C277,TB!C:F,3,0)</f>
        <v>Travelling and conveyance</v>
      </c>
      <c r="N277" s="9" t="str">
        <f>VLOOKUP(C277,TB!C:F,4,0)</f>
        <v>Administrative expenses</v>
      </c>
      <c r="P277" s="179"/>
      <c r="Q277" s="179"/>
    </row>
    <row r="278" spans="1:17" ht="14.5">
      <c r="A278" s="12" t="str">
        <f t="shared" si="9"/>
        <v>5</v>
      </c>
      <c r="B278" s="13" t="str">
        <f t="shared" si="8"/>
        <v>50402019</v>
      </c>
      <c r="C278" s="60" t="s">
        <v>534</v>
      </c>
      <c r="D278" s="60" t="s">
        <v>165</v>
      </c>
      <c r="E278" s="61">
        <v>0</v>
      </c>
      <c r="F278" s="61">
        <v>10230615.140000001</v>
      </c>
      <c r="G278" s="61">
        <v>2147372.5</v>
      </c>
      <c r="H278" s="61">
        <v>8083242.6399999997</v>
      </c>
      <c r="I278" s="61">
        <v>0</v>
      </c>
      <c r="J278" s="61">
        <v>118766.72</v>
      </c>
      <c r="K278" s="61">
        <v>25124.21</v>
      </c>
      <c r="L278" s="61">
        <v>93642.51</v>
      </c>
      <c r="M278" s="9" t="str">
        <f>VLOOKUP(C278,TB!C:F,3,0)</f>
        <v>Security expenses</v>
      </c>
      <c r="N278" s="9" t="str">
        <f>VLOOKUP(C278,TB!C:F,4,0)</f>
        <v>Administrative expenses</v>
      </c>
      <c r="P278" s="179"/>
      <c r="Q278" s="179"/>
    </row>
    <row r="279" spans="1:17" ht="14.5">
      <c r="A279" s="12" t="str">
        <f t="shared" si="9"/>
        <v>5</v>
      </c>
      <c r="B279" s="13" t="str">
        <f t="shared" si="8"/>
        <v>50402020</v>
      </c>
      <c r="C279" s="60" t="s">
        <v>535</v>
      </c>
      <c r="D279" s="60" t="s">
        <v>166</v>
      </c>
      <c r="E279" s="61">
        <v>0</v>
      </c>
      <c r="F279" s="61">
        <v>1696830</v>
      </c>
      <c r="G279" s="61">
        <v>370000</v>
      </c>
      <c r="H279" s="61">
        <v>1326830</v>
      </c>
      <c r="I279" s="61">
        <v>0</v>
      </c>
      <c r="J279" s="61">
        <v>19392.09</v>
      </c>
      <c r="K279" s="61">
        <v>4299.83</v>
      </c>
      <c r="L279" s="61">
        <v>15092.26</v>
      </c>
      <c r="M279" s="9" t="str">
        <f>VLOOKUP(C279,TB!C:F,3,0)</f>
        <v>Business development  expenses</v>
      </c>
      <c r="N279" s="9" t="str">
        <f>VLOOKUP(C279,TB!C:F,4,0)</f>
        <v>Administrative expenses</v>
      </c>
      <c r="P279" s="179"/>
      <c r="Q279" s="179"/>
    </row>
    <row r="280" spans="1:17" ht="14.5">
      <c r="A280" s="12" t="str">
        <f t="shared" si="9"/>
        <v>5</v>
      </c>
      <c r="B280" s="13" t="str">
        <f t="shared" si="8"/>
        <v>50402030</v>
      </c>
      <c r="C280" s="60" t="s">
        <v>537</v>
      </c>
      <c r="D280" s="60" t="s">
        <v>168</v>
      </c>
      <c r="E280" s="61">
        <v>0</v>
      </c>
      <c r="F280" s="61">
        <v>5325.63</v>
      </c>
      <c r="G280" s="61">
        <v>5852.53</v>
      </c>
      <c r="H280" s="61">
        <v>-526.9</v>
      </c>
      <c r="I280" s="61">
        <v>0</v>
      </c>
      <c r="J280" s="61">
        <v>20074.650000000001</v>
      </c>
      <c r="K280" s="61">
        <v>20080.689999999999</v>
      </c>
      <c r="L280" s="61">
        <v>-6.04</v>
      </c>
      <c r="M280" s="9" t="str">
        <f>VLOOKUP(C280,TB!C:F,3,0)</f>
        <v>Prodn  materials consumed-inward cost</v>
      </c>
      <c r="N280" s="9" t="str">
        <f>VLOOKUP(C280,TB!C:F,4,0)</f>
        <v>Production materials consumed</v>
      </c>
      <c r="P280" s="179"/>
      <c r="Q280" s="179"/>
    </row>
    <row r="281" spans="1:17" ht="14.5">
      <c r="A281" s="12" t="str">
        <f t="shared" si="9"/>
        <v>5</v>
      </c>
      <c r="B281" s="13" t="str">
        <f t="shared" si="8"/>
        <v>50402034</v>
      </c>
      <c r="C281" s="60" t="s">
        <v>538</v>
      </c>
      <c r="D281" s="60" t="s">
        <v>169</v>
      </c>
      <c r="E281" s="61">
        <v>0</v>
      </c>
      <c r="F281" s="61">
        <v>24228</v>
      </c>
      <c r="G281" s="61">
        <v>0</v>
      </c>
      <c r="H281" s="61">
        <v>24228</v>
      </c>
      <c r="I281" s="61">
        <v>0</v>
      </c>
      <c r="J281" s="61">
        <v>283.29000000000002</v>
      </c>
      <c r="K281" s="61">
        <v>0</v>
      </c>
      <c r="L281" s="61">
        <v>283.29000000000002</v>
      </c>
      <c r="M281" s="9" t="str">
        <f>VLOOKUP(C281,TB!C:F,3,0)</f>
        <v>Printing and stationeries</v>
      </c>
      <c r="N281" s="9" t="str">
        <f>VLOOKUP(C281,TB!C:F,4,0)</f>
        <v>Administrative expenses</v>
      </c>
      <c r="P281" s="179"/>
      <c r="Q281" s="179"/>
    </row>
    <row r="282" spans="1:17" ht="14.5">
      <c r="A282" s="12" t="str">
        <f t="shared" si="9"/>
        <v>5</v>
      </c>
      <c r="B282" s="13" t="str">
        <f t="shared" si="8"/>
        <v>50402038</v>
      </c>
      <c r="C282" s="60" t="s">
        <v>1100</v>
      </c>
      <c r="D282" s="60" t="s">
        <v>708</v>
      </c>
      <c r="E282" s="61">
        <v>0</v>
      </c>
      <c r="F282" s="61">
        <v>3039875</v>
      </c>
      <c r="G282" s="61">
        <v>405258</v>
      </c>
      <c r="H282" s="61">
        <v>2634617</v>
      </c>
      <c r="I282" s="61">
        <v>0</v>
      </c>
      <c r="J282" s="61">
        <v>35029.69</v>
      </c>
      <c r="K282" s="61">
        <v>4497.9399999999996</v>
      </c>
      <c r="L282" s="61">
        <v>30531.75</v>
      </c>
      <c r="M282" s="9" t="str">
        <f>VLOOKUP(C282,TB!C:F,3,0)</f>
        <v>Other corporate tax</v>
      </c>
      <c r="N282" s="9" t="str">
        <f>VLOOKUP(C282,TB!C:F,4,0)</f>
        <v>Tax expenses</v>
      </c>
      <c r="P282" s="179"/>
      <c r="Q282" s="179"/>
    </row>
    <row r="283" spans="1:17" ht="14.5">
      <c r="A283" s="12" t="str">
        <f t="shared" si="9"/>
        <v>5</v>
      </c>
      <c r="B283" s="125" t="str">
        <f t="shared" si="8"/>
        <v>50502001</v>
      </c>
      <c r="C283" s="60" t="s">
        <v>540</v>
      </c>
      <c r="D283" s="60" t="s">
        <v>170</v>
      </c>
      <c r="E283" s="61">
        <v>0</v>
      </c>
      <c r="F283" s="61">
        <v>19299456.899999999</v>
      </c>
      <c r="G283" s="61">
        <v>11005972.300000001</v>
      </c>
      <c r="H283" s="61">
        <v>8293484.5999999996</v>
      </c>
      <c r="I283" s="61">
        <v>0</v>
      </c>
      <c r="J283" s="61">
        <v>222256.57</v>
      </c>
      <c r="K283" s="61">
        <v>127135.5</v>
      </c>
      <c r="L283" s="61">
        <v>95121.07</v>
      </c>
      <c r="M283" s="9" t="str">
        <f>VLOOKUP(C283,TB!C:F,3,0)</f>
        <v>Marine insurance</v>
      </c>
      <c r="N283" s="9" t="str">
        <f>VLOOKUP(C283,TB!C:F,4,0)</f>
        <v>Selling and distribution expenses</v>
      </c>
      <c r="P283" s="179"/>
      <c r="Q283" s="179"/>
    </row>
    <row r="284" spans="1:17" ht="14.5">
      <c r="A284" s="12" t="str">
        <f t="shared" si="9"/>
        <v>5</v>
      </c>
      <c r="B284" s="13" t="str">
        <f t="shared" si="8"/>
        <v>50502002</v>
      </c>
      <c r="C284" s="60" t="s">
        <v>541</v>
      </c>
      <c r="D284" s="60" t="s">
        <v>171</v>
      </c>
      <c r="E284" s="61">
        <v>0</v>
      </c>
      <c r="F284" s="61">
        <v>7660191.6399999997</v>
      </c>
      <c r="G284" s="61">
        <v>4188344.45</v>
      </c>
      <c r="H284" s="61">
        <v>3471847.19</v>
      </c>
      <c r="I284" s="61">
        <v>0</v>
      </c>
      <c r="J284" s="61">
        <v>88922.07</v>
      </c>
      <c r="K284" s="61">
        <v>48798.5</v>
      </c>
      <c r="L284" s="61">
        <v>40123.57</v>
      </c>
      <c r="M284" s="9" t="str">
        <f>VLOOKUP(C284,TB!C:F,3,0)</f>
        <v>Courier expenses</v>
      </c>
      <c r="N284" s="9" t="str">
        <f>VLOOKUP(C284,TB!C:F,4,0)</f>
        <v>Selling and distribution expenses</v>
      </c>
      <c r="P284" s="179"/>
      <c r="Q284" s="179"/>
    </row>
    <row r="285" spans="1:17" ht="14.5">
      <c r="A285" s="12" t="str">
        <f t="shared" si="9"/>
        <v>5</v>
      </c>
      <c r="B285" s="13" t="str">
        <f t="shared" si="8"/>
        <v>50502003</v>
      </c>
      <c r="C285" s="60" t="s">
        <v>542</v>
      </c>
      <c r="D285" s="60" t="s">
        <v>65</v>
      </c>
      <c r="E285" s="61">
        <v>0</v>
      </c>
      <c r="F285" s="61">
        <v>92778004.489999995</v>
      </c>
      <c r="G285" s="61">
        <v>59939844.390000001</v>
      </c>
      <c r="H285" s="61">
        <v>32838160.100000001</v>
      </c>
      <c r="I285" s="61">
        <v>0</v>
      </c>
      <c r="J285" s="61">
        <v>1078542.3500000001</v>
      </c>
      <c r="K285" s="61">
        <v>697485.08</v>
      </c>
      <c r="L285" s="61">
        <v>381057.27</v>
      </c>
      <c r="M285" s="9" t="str">
        <f>VLOOKUP(C285,TB!C:F,3,0)</f>
        <v>Clearing and forwarding charges</v>
      </c>
      <c r="N285" s="9" t="str">
        <f>VLOOKUP(C285,TB!C:F,4,0)</f>
        <v>Selling and distribution expenses</v>
      </c>
      <c r="P285" s="179"/>
      <c r="Q285" s="179"/>
    </row>
    <row r="286" spans="1:17" ht="14.5">
      <c r="A286" s="12" t="str">
        <f t="shared" si="9"/>
        <v>5</v>
      </c>
      <c r="B286" s="13" t="str">
        <f t="shared" si="8"/>
        <v>50502004</v>
      </c>
      <c r="C286" s="60" t="s">
        <v>544</v>
      </c>
      <c r="D286" s="60" t="s">
        <v>172</v>
      </c>
      <c r="E286" s="61">
        <v>0</v>
      </c>
      <c r="F286" s="61">
        <v>18682779.620000001</v>
      </c>
      <c r="G286" s="61">
        <v>22267296.75</v>
      </c>
      <c r="H286" s="61">
        <v>-3584517.13</v>
      </c>
      <c r="I286" s="61">
        <v>0</v>
      </c>
      <c r="J286" s="61">
        <v>219405.85</v>
      </c>
      <c r="K286" s="61">
        <v>261190.72</v>
      </c>
      <c r="L286" s="61">
        <v>-41784.870000000003</v>
      </c>
      <c r="M286" s="9" t="str">
        <f>VLOOKUP(C286,TB!C:F,3,0)</f>
        <v>Freight expenses</v>
      </c>
      <c r="N286" s="9" t="str">
        <f>VLOOKUP(C286,TB!C:F,4,0)</f>
        <v>Selling and distribution expenses</v>
      </c>
      <c r="P286" s="179"/>
      <c r="Q286" s="179"/>
    </row>
    <row r="287" spans="1:17" ht="14.5">
      <c r="A287" s="12" t="str">
        <f t="shared" si="9"/>
        <v>5</v>
      </c>
      <c r="B287" s="13" t="str">
        <f t="shared" si="8"/>
        <v>50502005</v>
      </c>
      <c r="C287" s="60" t="s">
        <v>1101</v>
      </c>
      <c r="D287" s="60" t="s">
        <v>611</v>
      </c>
      <c r="E287" s="61">
        <v>0</v>
      </c>
      <c r="F287" s="61">
        <v>18427104.27</v>
      </c>
      <c r="G287" s="61">
        <v>0</v>
      </c>
      <c r="H287" s="61">
        <v>18427104.27</v>
      </c>
      <c r="I287" s="61">
        <v>0</v>
      </c>
      <c r="J287" s="61">
        <v>212421.24</v>
      </c>
      <c r="K287" s="61">
        <v>0</v>
      </c>
      <c r="L287" s="61">
        <v>212421.24</v>
      </c>
      <c r="M287" s="9" t="str">
        <f>VLOOKUP(C287,TB!C:F,3,0)</f>
        <v>Freight expenses</v>
      </c>
      <c r="N287" s="9" t="str">
        <f>VLOOKUP(C287,TB!C:F,4,0)</f>
        <v>Selling and distribution expenses</v>
      </c>
      <c r="P287" s="179"/>
      <c r="Q287" s="179"/>
    </row>
    <row r="288" spans="1:17" ht="14.5">
      <c r="A288" s="12" t="str">
        <f t="shared" si="9"/>
        <v>5</v>
      </c>
      <c r="B288" s="125" t="str">
        <f t="shared" si="8"/>
        <v>50502008</v>
      </c>
      <c r="C288" s="60" t="s">
        <v>547</v>
      </c>
      <c r="D288" s="60" t="s">
        <v>175</v>
      </c>
      <c r="E288" s="61">
        <v>0</v>
      </c>
      <c r="F288" s="61">
        <v>22067834.5</v>
      </c>
      <c r="G288" s="61">
        <v>8961941.4499999993</v>
      </c>
      <c r="H288" s="61">
        <v>13105893.050000001</v>
      </c>
      <c r="I288" s="61">
        <v>0</v>
      </c>
      <c r="J288" s="61">
        <v>257061.61</v>
      </c>
      <c r="K288" s="61">
        <v>105372.19</v>
      </c>
      <c r="L288" s="61">
        <v>151689.42000000001</v>
      </c>
      <c r="M288" s="9" t="str">
        <f>VLOOKUP(C288,TB!C:F,3,0)</f>
        <v>Freight expenses</v>
      </c>
      <c r="N288" s="9" t="str">
        <f>VLOOKUP(C288,TB!C:F,4,0)</f>
        <v>Selling and distribution expenses</v>
      </c>
      <c r="P288" s="179"/>
      <c r="Q288" s="179"/>
    </row>
    <row r="289" spans="1:17" ht="14.5">
      <c r="A289" s="12" t="str">
        <f t="shared" si="9"/>
        <v>5</v>
      </c>
      <c r="B289" s="13" t="str">
        <f t="shared" si="8"/>
        <v>50503001</v>
      </c>
      <c r="C289" s="60" t="s">
        <v>548</v>
      </c>
      <c r="D289" s="60" t="s">
        <v>176</v>
      </c>
      <c r="E289" s="61">
        <v>0</v>
      </c>
      <c r="F289" s="61">
        <v>91933060.299999997</v>
      </c>
      <c r="G289" s="61">
        <v>57385165.649999999</v>
      </c>
      <c r="H289" s="61">
        <v>34547894.649999999</v>
      </c>
      <c r="I289" s="61">
        <v>0</v>
      </c>
      <c r="J289" s="61">
        <v>1062529.03</v>
      </c>
      <c r="K289" s="61">
        <v>664171.51</v>
      </c>
      <c r="L289" s="61">
        <v>398357.52</v>
      </c>
      <c r="M289" s="9" t="str">
        <f>VLOOKUP(C289,TB!C:F,3,0)</f>
        <v>Prodn  materials consumed-inward cost</v>
      </c>
      <c r="N289" s="9" t="str">
        <f>VLOOKUP(C289,TB!C:F,4,0)</f>
        <v>Production materials consumed</v>
      </c>
      <c r="P289" s="179"/>
      <c r="Q289" s="179"/>
    </row>
    <row r="290" spans="1:17" ht="14.5">
      <c r="A290" s="12" t="str">
        <f t="shared" si="9"/>
        <v>5</v>
      </c>
      <c r="B290" s="13" t="str">
        <f t="shared" si="8"/>
        <v>50503003</v>
      </c>
      <c r="C290" s="60" t="s">
        <v>550</v>
      </c>
      <c r="D290" s="60" t="s">
        <v>178</v>
      </c>
      <c r="E290" s="61">
        <v>0</v>
      </c>
      <c r="F290" s="61">
        <v>112917724.39</v>
      </c>
      <c r="G290" s="61">
        <v>66423581.460000001</v>
      </c>
      <c r="H290" s="61">
        <v>46494142.93</v>
      </c>
      <c r="I290" s="61">
        <v>0</v>
      </c>
      <c r="J290" s="61">
        <v>1307939.75</v>
      </c>
      <c r="K290" s="61">
        <v>768772.89</v>
      </c>
      <c r="L290" s="61">
        <v>539166.86</v>
      </c>
      <c r="M290" s="9" t="str">
        <f>VLOOKUP(C290,TB!C:F,3,0)</f>
        <v>Prodn  materials consumed-inward cost</v>
      </c>
      <c r="N290" s="9" t="str">
        <f>VLOOKUP(C290,TB!C:F,4,0)</f>
        <v>Production materials consumed</v>
      </c>
      <c r="P290" s="179"/>
      <c r="Q290" s="179"/>
    </row>
    <row r="291" spans="1:17" ht="14.5">
      <c r="A291" s="12" t="str">
        <f t="shared" si="9"/>
        <v>5</v>
      </c>
      <c r="B291" s="13" t="str">
        <f t="shared" si="8"/>
        <v>50503004</v>
      </c>
      <c r="C291" s="60" t="s">
        <v>634</v>
      </c>
      <c r="D291" s="60" t="s">
        <v>198</v>
      </c>
      <c r="E291" s="61">
        <v>0</v>
      </c>
      <c r="F291" s="61">
        <v>1048136.71</v>
      </c>
      <c r="G291" s="61">
        <v>221846.45</v>
      </c>
      <c r="H291" s="61">
        <v>826290.26</v>
      </c>
      <c r="I291" s="61">
        <v>0</v>
      </c>
      <c r="J291" s="61">
        <v>12179.73</v>
      </c>
      <c r="K291" s="61">
        <v>2639</v>
      </c>
      <c r="L291" s="61">
        <v>9540.73</v>
      </c>
      <c r="M291" s="9" t="str">
        <f>VLOOKUP(C291,TB!C:F,3,0)</f>
        <v>Prodn  materials consumed-inward cost</v>
      </c>
      <c r="N291" s="9" t="str">
        <f>VLOOKUP(C291,TB!C:F,4,0)</f>
        <v>Production materials consumed</v>
      </c>
      <c r="P291" s="179"/>
      <c r="Q291" s="179"/>
    </row>
    <row r="292" spans="1:17" ht="14.5">
      <c r="A292" s="12" t="str">
        <f t="shared" si="9"/>
        <v>5</v>
      </c>
      <c r="B292" s="13" t="str">
        <f t="shared" si="8"/>
        <v>50503005</v>
      </c>
      <c r="C292" s="60" t="s">
        <v>635</v>
      </c>
      <c r="D292" s="60" t="s">
        <v>551</v>
      </c>
      <c r="E292" s="61">
        <v>0</v>
      </c>
      <c r="F292" s="61">
        <v>57118.75</v>
      </c>
      <c r="G292" s="61">
        <v>0</v>
      </c>
      <c r="H292" s="61">
        <v>57118.75</v>
      </c>
      <c r="I292" s="61">
        <v>0</v>
      </c>
      <c r="J292" s="61">
        <v>672.38</v>
      </c>
      <c r="K292" s="61">
        <v>0</v>
      </c>
      <c r="L292" s="61">
        <v>672.38</v>
      </c>
      <c r="M292" s="9" t="str">
        <f>VLOOKUP(C292,TB!C:F,3,0)</f>
        <v>Prodn  materials consumed-inward cost</v>
      </c>
      <c r="N292" s="9" t="str">
        <f>VLOOKUP(C292,TB!C:F,4,0)</f>
        <v>Production materials consumed</v>
      </c>
      <c r="P292" s="179"/>
      <c r="Q292" s="179"/>
    </row>
    <row r="293" spans="1:17" ht="14.5">
      <c r="A293" s="12" t="str">
        <f t="shared" si="9"/>
        <v>5</v>
      </c>
      <c r="B293" s="13" t="str">
        <f t="shared" si="8"/>
        <v>50503006</v>
      </c>
      <c r="C293" s="60" t="s">
        <v>552</v>
      </c>
      <c r="D293" s="60" t="s">
        <v>202</v>
      </c>
      <c r="E293" s="61">
        <v>0</v>
      </c>
      <c r="F293" s="61">
        <v>259710.4</v>
      </c>
      <c r="G293" s="61">
        <v>259710.4</v>
      </c>
      <c r="H293" s="61">
        <v>0</v>
      </c>
      <c r="I293" s="61">
        <v>0</v>
      </c>
      <c r="J293" s="61">
        <v>3045.69</v>
      </c>
      <c r="K293" s="61">
        <v>3045.69</v>
      </c>
      <c r="L293" s="61">
        <v>0</v>
      </c>
      <c r="M293" s="9" t="str">
        <f>VLOOKUP(C293,TB!C:F,3,0)</f>
        <v>Prodn  materials consumed-inward cost</v>
      </c>
      <c r="N293" s="9" t="str">
        <f>VLOOKUP(C293,TB!C:F,4,0)</f>
        <v>Production materials consumed</v>
      </c>
      <c r="P293" s="179"/>
      <c r="Q293" s="179"/>
    </row>
    <row r="294" spans="1:17" ht="14.5">
      <c r="A294" s="12" t="str">
        <f t="shared" si="9"/>
        <v>5</v>
      </c>
      <c r="B294" s="13" t="str">
        <f t="shared" si="8"/>
        <v>50503008</v>
      </c>
      <c r="C294" s="60" t="s">
        <v>554</v>
      </c>
      <c r="D294" s="60" t="s">
        <v>301</v>
      </c>
      <c r="E294" s="61">
        <v>0</v>
      </c>
      <c r="F294" s="61">
        <v>801387.77</v>
      </c>
      <c r="G294" s="61">
        <v>717823.4</v>
      </c>
      <c r="H294" s="61">
        <v>83564.37</v>
      </c>
      <c r="I294" s="61">
        <v>0</v>
      </c>
      <c r="J294" s="61">
        <v>9302.11</v>
      </c>
      <c r="K294" s="61">
        <v>8333.17</v>
      </c>
      <c r="L294" s="61">
        <v>968.94</v>
      </c>
      <c r="M294" s="9" t="str">
        <f>VLOOKUP(C294,TB!C:F,3,0)</f>
        <v>Prodn  materials consumed-inward cost</v>
      </c>
      <c r="N294" s="9" t="str">
        <f>VLOOKUP(C294,TB!C:F,4,0)</f>
        <v>Production materials consumed</v>
      </c>
      <c r="P294" s="179"/>
      <c r="Q294" s="179"/>
    </row>
    <row r="295" spans="1:17" ht="14.5">
      <c r="A295" s="12" t="str">
        <f t="shared" si="9"/>
        <v>5</v>
      </c>
      <c r="B295" s="13" t="str">
        <f t="shared" si="8"/>
        <v>50504002</v>
      </c>
      <c r="C295" s="60" t="s">
        <v>555</v>
      </c>
      <c r="D295" s="60" t="s">
        <v>180</v>
      </c>
      <c r="E295" s="61">
        <v>0</v>
      </c>
      <c r="F295" s="61">
        <v>195195.3</v>
      </c>
      <c r="G295" s="61">
        <v>9872.08</v>
      </c>
      <c r="H295" s="61">
        <v>185323.22</v>
      </c>
      <c r="I295" s="61">
        <v>0</v>
      </c>
      <c r="J295" s="61">
        <v>2242.54</v>
      </c>
      <c r="K295" s="61">
        <v>116.55</v>
      </c>
      <c r="L295" s="61">
        <v>2125.9899999999998</v>
      </c>
      <c r="M295" s="9" t="str">
        <f>VLOOKUP(C295,TB!C:F,3,0)</f>
        <v>Prodn  materials consumed-inward cost</v>
      </c>
      <c r="N295" s="9" t="str">
        <f>VLOOKUP(C295,TB!C:F,4,0)</f>
        <v>Production materials consumed</v>
      </c>
      <c r="P295" s="179"/>
      <c r="Q295" s="179"/>
    </row>
    <row r="296" spans="1:17" ht="14.5">
      <c r="A296" s="12" t="str">
        <f t="shared" si="9"/>
        <v>5</v>
      </c>
      <c r="B296" s="13" t="str">
        <f t="shared" si="8"/>
        <v>50602001</v>
      </c>
      <c r="C296" s="60" t="s">
        <v>556</v>
      </c>
      <c r="D296" s="60" t="s">
        <v>181</v>
      </c>
      <c r="E296" s="61">
        <v>0</v>
      </c>
      <c r="F296" s="61">
        <v>21669010.559999999</v>
      </c>
      <c r="G296" s="61">
        <v>3506</v>
      </c>
      <c r="H296" s="61">
        <v>21665504.559999999</v>
      </c>
      <c r="I296" s="61">
        <v>0</v>
      </c>
      <c r="J296" s="61">
        <v>251182.04</v>
      </c>
      <c r="K296" s="61">
        <v>41.26</v>
      </c>
      <c r="L296" s="61">
        <v>251140.78</v>
      </c>
      <c r="M296" s="9" t="str">
        <f>VLOOKUP(C296,TB!C:F,3,0)</f>
        <v>Prodn  materials consumed-inward cost</v>
      </c>
      <c r="N296" s="9" t="str">
        <f>VLOOKUP(C296,TB!C:F,4,0)</f>
        <v>Production materials consumed</v>
      </c>
      <c r="P296" s="179"/>
      <c r="Q296" s="179"/>
    </row>
    <row r="297" spans="1:17" ht="14.5">
      <c r="A297" s="12" t="str">
        <f t="shared" si="9"/>
        <v>5</v>
      </c>
      <c r="B297" s="13" t="str">
        <f t="shared" si="8"/>
        <v>50602002</v>
      </c>
      <c r="C297" s="60" t="s">
        <v>557</v>
      </c>
      <c r="D297" s="60" t="s">
        <v>182</v>
      </c>
      <c r="E297" s="61">
        <v>0</v>
      </c>
      <c r="F297" s="61">
        <v>2492219.13</v>
      </c>
      <c r="G297" s="61">
        <v>5544.5</v>
      </c>
      <c r="H297" s="61">
        <v>2486674.63</v>
      </c>
      <c r="I297" s="61">
        <v>0</v>
      </c>
      <c r="J297" s="61">
        <v>28891.89</v>
      </c>
      <c r="K297" s="61">
        <v>64.819999999999993</v>
      </c>
      <c r="L297" s="61">
        <v>28827.07</v>
      </c>
      <c r="M297" s="9" t="str">
        <f>VLOOKUP(C297,TB!C:F,3,0)</f>
        <v>Export related bank charges</v>
      </c>
      <c r="N297" s="9" t="str">
        <f>VLOOKUP(C297,TB!C:F,4,0)</f>
        <v>Selling and distribution expenses</v>
      </c>
      <c r="P297" s="179"/>
      <c r="Q297" s="179"/>
    </row>
    <row r="298" spans="1:17" ht="14.5">
      <c r="A298" s="12" t="str">
        <f t="shared" si="9"/>
        <v>5</v>
      </c>
      <c r="B298" s="13" t="str">
        <f t="shared" si="8"/>
        <v>50602003</v>
      </c>
      <c r="C298" s="60" t="s">
        <v>558</v>
      </c>
      <c r="D298" s="60" t="s">
        <v>66</v>
      </c>
      <c r="E298" s="61">
        <v>0</v>
      </c>
      <c r="F298" s="61">
        <v>1676040.89</v>
      </c>
      <c r="G298" s="61">
        <v>308217.11</v>
      </c>
      <c r="H298" s="61">
        <v>1367823.78</v>
      </c>
      <c r="I298" s="61">
        <v>0</v>
      </c>
      <c r="J298" s="61">
        <v>19471.099999999999</v>
      </c>
      <c r="K298" s="61">
        <v>3599.76</v>
      </c>
      <c r="L298" s="61">
        <v>15871.34</v>
      </c>
      <c r="M298" s="9" t="str">
        <f>VLOOKUP(C298,TB!C:F,3,0)</f>
        <v>Bank charges</v>
      </c>
      <c r="N298" s="9" t="str">
        <f>VLOOKUP(C298,TB!C:F,4,0)</f>
        <v>Financial expenses</v>
      </c>
      <c r="P298" s="179"/>
      <c r="Q298" s="179"/>
    </row>
    <row r="299" spans="1:17" ht="14.5">
      <c r="A299" s="12" t="str">
        <f t="shared" si="9"/>
        <v>5</v>
      </c>
      <c r="B299" s="13" t="str">
        <f t="shared" si="8"/>
        <v>50602004</v>
      </c>
      <c r="C299" s="60" t="s">
        <v>559</v>
      </c>
      <c r="D299" s="60" t="s">
        <v>183</v>
      </c>
      <c r="E299" s="61">
        <v>0</v>
      </c>
      <c r="F299" s="61">
        <v>788796.93</v>
      </c>
      <c r="G299" s="61">
        <v>10895.48</v>
      </c>
      <c r="H299" s="61">
        <v>777901.45</v>
      </c>
      <c r="I299" s="61">
        <v>0</v>
      </c>
      <c r="J299" s="61">
        <v>9255.6299999999992</v>
      </c>
      <c r="K299" s="61">
        <v>128.78</v>
      </c>
      <c r="L299" s="61">
        <v>9126.85</v>
      </c>
      <c r="M299" s="9" t="str">
        <f>VLOOKUP(C299,TB!C:F,3,0)</f>
        <v>Export related bank charges</v>
      </c>
      <c r="N299" s="9" t="str">
        <f>VLOOKUP(C299,TB!C:F,4,0)</f>
        <v>Selling and distribution expenses</v>
      </c>
      <c r="P299" s="179"/>
      <c r="Q299" s="179"/>
    </row>
    <row r="300" spans="1:17" ht="14.5">
      <c r="A300" s="12" t="str">
        <f t="shared" si="9"/>
        <v>5</v>
      </c>
      <c r="B300" s="13" t="str">
        <f t="shared" si="8"/>
        <v>50603001</v>
      </c>
      <c r="C300" s="60" t="s">
        <v>1103</v>
      </c>
      <c r="D300" s="60" t="s">
        <v>652</v>
      </c>
      <c r="E300" s="61">
        <v>0</v>
      </c>
      <c r="F300" s="61">
        <v>5368435.51</v>
      </c>
      <c r="G300" s="61">
        <v>3220908.25</v>
      </c>
      <c r="H300" s="61">
        <v>2147527.2599999998</v>
      </c>
      <c r="I300" s="61">
        <v>0</v>
      </c>
      <c r="J300" s="61">
        <v>63344.93</v>
      </c>
      <c r="K300" s="61">
        <v>38033</v>
      </c>
      <c r="L300" s="61">
        <v>25311.93</v>
      </c>
      <c r="M300" s="9" t="str">
        <f>VLOOKUP(C300,TB!C:F,3,0)</f>
        <v>Prodn  materials consumed-inward cost</v>
      </c>
      <c r="N300" s="9" t="str">
        <f>VLOOKUP(C300,TB!C:F,4,0)</f>
        <v>Production materials consumed</v>
      </c>
      <c r="P300" s="179"/>
      <c r="Q300" s="179"/>
    </row>
    <row r="301" spans="1:17" ht="14.5">
      <c r="A301" s="12" t="str">
        <f t="shared" si="9"/>
        <v>5</v>
      </c>
      <c r="B301" s="13" t="str">
        <f t="shared" si="8"/>
        <v>50603002</v>
      </c>
      <c r="C301" s="60" t="s">
        <v>1104</v>
      </c>
      <c r="D301" s="60" t="s">
        <v>1105</v>
      </c>
      <c r="E301" s="61">
        <v>0</v>
      </c>
      <c r="F301" s="61">
        <v>8144916.5599999996</v>
      </c>
      <c r="G301" s="61">
        <v>5924351.8700000001</v>
      </c>
      <c r="H301" s="61">
        <v>2220564.69</v>
      </c>
      <c r="I301" s="61">
        <v>0</v>
      </c>
      <c r="J301" s="61">
        <v>93821.4</v>
      </c>
      <c r="K301" s="61">
        <v>69299.13</v>
      </c>
      <c r="L301" s="61">
        <v>24522.27</v>
      </c>
      <c r="M301" s="9" t="str">
        <f>VLOOKUP(C301,TB!C:F,3,0)</f>
        <v>Prodn  materials consumed-inward cost</v>
      </c>
      <c r="N301" s="9" t="str">
        <f>VLOOKUP(C301,TB!C:F,4,0)</f>
        <v>Production materials consumed</v>
      </c>
      <c r="P301" s="179"/>
      <c r="Q301" s="179"/>
    </row>
    <row r="302" spans="1:17" ht="14.5">
      <c r="A302" s="12" t="str">
        <f t="shared" si="9"/>
        <v>5</v>
      </c>
      <c r="B302" s="13" t="str">
        <f t="shared" si="8"/>
        <v>50603008</v>
      </c>
      <c r="C302" s="60" t="s">
        <v>2340</v>
      </c>
      <c r="D302" s="60" t="s">
        <v>2341</v>
      </c>
      <c r="E302" s="61">
        <v>0</v>
      </c>
      <c r="F302" s="61">
        <v>200901.05</v>
      </c>
      <c r="G302" s="61">
        <v>0</v>
      </c>
      <c r="H302" s="61">
        <v>200901.05</v>
      </c>
      <c r="I302" s="61">
        <v>0</v>
      </c>
      <c r="J302" s="61">
        <v>2253.52</v>
      </c>
      <c r="K302" s="61">
        <v>0</v>
      </c>
      <c r="L302" s="61">
        <v>2253.52</v>
      </c>
      <c r="M302" s="9" t="str">
        <f>VLOOKUP(C302,TB!C:F,3,0)</f>
        <v>Interest on term loan</v>
      </c>
      <c r="N302" s="9" t="str">
        <f>VLOOKUP(C302,TB!C:F,4,0)</f>
        <v>Financial expenses</v>
      </c>
      <c r="P302" s="179"/>
      <c r="Q302" s="179"/>
    </row>
    <row r="303" spans="1:17" ht="14.5">
      <c r="A303" s="12" t="str">
        <f t="shared" si="9"/>
        <v>5</v>
      </c>
      <c r="B303" s="13" t="str">
        <f t="shared" si="8"/>
        <v>50603013</v>
      </c>
      <c r="C303" s="60" t="s">
        <v>636</v>
      </c>
      <c r="D303" s="60" t="s">
        <v>609</v>
      </c>
      <c r="E303" s="61">
        <v>0</v>
      </c>
      <c r="F303" s="61">
        <v>7936264.6200000001</v>
      </c>
      <c r="G303" s="61">
        <v>2685414.62</v>
      </c>
      <c r="H303" s="61">
        <v>5250850</v>
      </c>
      <c r="I303" s="61">
        <v>0</v>
      </c>
      <c r="J303" s="61">
        <v>91680.68</v>
      </c>
      <c r="K303" s="61">
        <v>31653.43</v>
      </c>
      <c r="L303" s="61">
        <v>60027.25</v>
      </c>
      <c r="M303" s="9" t="str">
        <f>VLOOKUP(C303,TB!C:F,3,0)</f>
        <v>Interest on term loan</v>
      </c>
      <c r="N303" s="9" t="str">
        <f>VLOOKUP(C303,TB!C:F,4,0)</f>
        <v>Financial expenses</v>
      </c>
      <c r="P303" s="179"/>
      <c r="Q303" s="179"/>
    </row>
    <row r="304" spans="1:17" ht="14.5">
      <c r="A304" s="12" t="str">
        <f t="shared" si="9"/>
        <v>5</v>
      </c>
      <c r="B304" s="13" t="str">
        <f t="shared" si="8"/>
        <v>50603015</v>
      </c>
      <c r="C304" s="60" t="s">
        <v>1305</v>
      </c>
      <c r="D304" s="60" t="s">
        <v>1306</v>
      </c>
      <c r="E304" s="61">
        <v>0</v>
      </c>
      <c r="F304" s="61">
        <v>6523128.3399999999</v>
      </c>
      <c r="G304" s="61">
        <v>3160045.9</v>
      </c>
      <c r="H304" s="61">
        <v>3363082.44</v>
      </c>
      <c r="I304" s="61">
        <v>0</v>
      </c>
      <c r="J304" s="61">
        <v>76470.679999999993</v>
      </c>
      <c r="K304" s="61">
        <v>37642</v>
      </c>
      <c r="L304" s="61">
        <v>38828.68</v>
      </c>
      <c r="M304" s="9" t="str">
        <f>VLOOKUP(C304,TB!C:F,3,0)</f>
        <v>Interest on Govt. Stimulus loan</v>
      </c>
      <c r="N304" s="9" t="str">
        <f>VLOOKUP(C304,TB!C:F,4,0)</f>
        <v>Financial expenses</v>
      </c>
      <c r="P304" s="179"/>
      <c r="Q304" s="179"/>
    </row>
    <row r="305" spans="1:17" ht="14.5">
      <c r="A305" s="12" t="str">
        <f t="shared" si="9"/>
        <v>5</v>
      </c>
      <c r="B305" s="13" t="str">
        <f t="shared" si="8"/>
        <v>50603016</v>
      </c>
      <c r="C305" s="60" t="s">
        <v>1106</v>
      </c>
      <c r="D305" s="60" t="s">
        <v>739</v>
      </c>
      <c r="E305" s="61">
        <v>0</v>
      </c>
      <c r="F305" s="61">
        <v>543321.12</v>
      </c>
      <c r="G305" s="61">
        <v>21367.5</v>
      </c>
      <c r="H305" s="61">
        <v>521953.62</v>
      </c>
      <c r="I305" s="61">
        <v>0</v>
      </c>
      <c r="J305" s="61">
        <v>6471.96</v>
      </c>
      <c r="K305" s="61">
        <v>231</v>
      </c>
      <c r="L305" s="61">
        <v>6240.96</v>
      </c>
      <c r="M305" s="9" t="str">
        <f>VLOOKUP(C305,TB!C:F,3,0)</f>
        <v>Interest on lease liability</v>
      </c>
      <c r="N305" s="9" t="str">
        <f>VLOOKUP(C305,TB!C:F,4,0)</f>
        <v>Financial expenses</v>
      </c>
      <c r="P305" s="179"/>
      <c r="Q305" s="179"/>
    </row>
    <row r="306" spans="1:17" ht="14.5">
      <c r="A306" s="12" t="str">
        <f t="shared" si="9"/>
        <v>5</v>
      </c>
      <c r="B306" s="13" t="str">
        <f t="shared" si="8"/>
        <v>50605001</v>
      </c>
      <c r="C306" s="60" t="s">
        <v>560</v>
      </c>
      <c r="D306" s="60" t="s">
        <v>184</v>
      </c>
      <c r="E306" s="61">
        <v>0</v>
      </c>
      <c r="F306" s="61">
        <v>13803659.52</v>
      </c>
      <c r="G306" s="61">
        <v>13732030.92</v>
      </c>
      <c r="H306" s="61">
        <v>71628.600000000006</v>
      </c>
      <c r="I306" s="61">
        <v>0</v>
      </c>
      <c r="J306" s="61">
        <v>116675.94</v>
      </c>
      <c r="K306" s="61">
        <v>116386.52</v>
      </c>
      <c r="L306" s="61">
        <v>289.42</v>
      </c>
      <c r="M306" s="9" t="str">
        <f>VLOOKUP(C306,TB!C:F,3,0)</f>
        <v>Exchange Rate Loss-U</v>
      </c>
      <c r="N306" s="9" t="str">
        <f>VLOOKUP(C306,TB!C:F,4,0)</f>
        <v>Exchange gain/ (loss)</v>
      </c>
      <c r="P306" s="179"/>
      <c r="Q306" s="179"/>
    </row>
    <row r="307" spans="1:17" ht="14.5">
      <c r="A307" s="12" t="str">
        <f t="shared" si="9"/>
        <v>5</v>
      </c>
      <c r="B307" s="13" t="str">
        <f t="shared" si="8"/>
        <v>50605002</v>
      </c>
      <c r="C307" s="60" t="s">
        <v>561</v>
      </c>
      <c r="D307" s="60" t="s">
        <v>185</v>
      </c>
      <c r="E307" s="61">
        <v>0</v>
      </c>
      <c r="F307" s="61">
        <v>185059758.11000001</v>
      </c>
      <c r="G307" s="61">
        <v>7014481.6100000003</v>
      </c>
      <c r="H307" s="61">
        <v>178045276.5</v>
      </c>
      <c r="I307" s="61">
        <v>0</v>
      </c>
      <c r="J307" s="61">
        <v>1222402.42</v>
      </c>
      <c r="K307" s="61">
        <v>21399.17</v>
      </c>
      <c r="L307" s="61">
        <v>1201003.25</v>
      </c>
      <c r="M307" s="9" t="str">
        <f>VLOOKUP(C307,TB!C:F,3,0)</f>
        <v>Prodn  materials consumed-inward cost</v>
      </c>
      <c r="N307" s="9" t="str">
        <f>VLOOKUP(C307,TB!C:F,4,0)</f>
        <v>Production materials consumed</v>
      </c>
      <c r="P307" s="179"/>
      <c r="Q307" s="179"/>
    </row>
    <row r="308" spans="1:17" ht="14.5">
      <c r="A308" s="12" t="str">
        <f t="shared" si="9"/>
        <v>5</v>
      </c>
      <c r="B308" s="13" t="str">
        <f t="shared" si="8"/>
        <v>50701001</v>
      </c>
      <c r="C308" s="60" t="s">
        <v>562</v>
      </c>
      <c r="D308" s="60" t="s">
        <v>186</v>
      </c>
      <c r="E308" s="61">
        <v>0</v>
      </c>
      <c r="F308" s="61">
        <v>147938.57999999999</v>
      </c>
      <c r="G308" s="61">
        <v>62603.4</v>
      </c>
      <c r="H308" s="61">
        <v>85335.18</v>
      </c>
      <c r="I308" s="61">
        <v>0</v>
      </c>
      <c r="J308" s="61">
        <v>7792.42</v>
      </c>
      <c r="K308" s="61">
        <v>5415.07</v>
      </c>
      <c r="L308" s="61">
        <v>2377.35</v>
      </c>
      <c r="M308" s="9" t="str">
        <f>VLOOKUP(C308,TB!C:F,3,0)</f>
        <v>(Gain)/Loss on Disposal of Assets</v>
      </c>
      <c r="N308" s="9" t="str">
        <f>VLOOKUP(C308,TB!C:F,4,0)</f>
        <v>Gain/(loss) on disposal of property, plant and equipment</v>
      </c>
      <c r="P308" s="179"/>
      <c r="Q308" s="179"/>
    </row>
    <row r="309" spans="1:17" ht="14.5">
      <c r="A309" s="12" t="str">
        <f t="shared" si="9"/>
        <v>5</v>
      </c>
      <c r="B309" s="13" t="str">
        <f t="shared" si="8"/>
        <v>50801001</v>
      </c>
      <c r="C309" s="60" t="s">
        <v>637</v>
      </c>
      <c r="D309" s="60" t="s">
        <v>610</v>
      </c>
      <c r="E309" s="61">
        <v>0</v>
      </c>
      <c r="F309" s="61">
        <v>35751397.719999999</v>
      </c>
      <c r="G309" s="61">
        <v>208854.79</v>
      </c>
      <c r="H309" s="61">
        <v>35542542.93</v>
      </c>
      <c r="I309" s="61">
        <v>0</v>
      </c>
      <c r="J309" s="61">
        <v>419969.77</v>
      </c>
      <c r="K309" s="61">
        <v>2459.9299999999998</v>
      </c>
      <c r="L309" s="61">
        <v>417509.84</v>
      </c>
      <c r="M309" s="9" t="str">
        <f>VLOOKUP(C309,TB!C:F,3,0)</f>
        <v>Turnover tax</v>
      </c>
      <c r="N309" s="9" t="str">
        <f>VLOOKUP(C309,TB!C:F,4,0)</f>
        <v>Tax expenses</v>
      </c>
      <c r="P309" s="179"/>
      <c r="Q309" s="179"/>
    </row>
    <row r="310" spans="1:17" ht="14.5">
      <c r="A310" s="12" t="str">
        <f t="shared" si="9"/>
        <v>5</v>
      </c>
      <c r="B310" s="13" t="str">
        <f t="shared" si="8"/>
        <v>50801002</v>
      </c>
      <c r="C310" s="60" t="s">
        <v>1107</v>
      </c>
      <c r="D310" s="60" t="s">
        <v>1108</v>
      </c>
      <c r="E310" s="61">
        <v>0</v>
      </c>
      <c r="F310" s="61">
        <v>7450840</v>
      </c>
      <c r="G310" s="61">
        <v>0</v>
      </c>
      <c r="H310" s="61">
        <v>7450840</v>
      </c>
      <c r="I310" s="61">
        <v>0</v>
      </c>
      <c r="J310" s="61">
        <v>87857.31</v>
      </c>
      <c r="K310" s="61">
        <v>0</v>
      </c>
      <c r="L310" s="61">
        <v>87857.31</v>
      </c>
      <c r="M310" s="9" t="str">
        <f>VLOOKUP(C310,TB!C:F,3,0)</f>
        <v>Tax on cash incentive</v>
      </c>
      <c r="N310" s="9" t="str">
        <f>VLOOKUP(C310,TB!C:F,4,0)</f>
        <v>Tax expenses</v>
      </c>
      <c r="P310" s="179"/>
      <c r="Q310" s="179"/>
    </row>
    <row r="311" spans="1:17" ht="13">
      <c r="A311" s="14" t="str">
        <f t="shared" si="9"/>
        <v/>
      </c>
      <c r="B311" s="15"/>
      <c r="C311" s="16" t="s">
        <v>290</v>
      </c>
      <c r="D311" s="16" t="s">
        <v>290</v>
      </c>
      <c r="E311" s="17">
        <f t="shared" ref="E311:L311" si="10">SUBTOTAL(9,E2:E310)</f>
        <v>1.9073486328125E-6</v>
      </c>
      <c r="F311" s="17">
        <f t="shared" si="10"/>
        <v>107724386781.18007</v>
      </c>
      <c r="G311" s="17">
        <f t="shared" si="10"/>
        <v>107724386781.17993</v>
      </c>
      <c r="H311" s="17">
        <f t="shared" si="10"/>
        <v>-4.0233135223388672E-7</v>
      </c>
      <c r="I311" s="17">
        <f t="shared" si="10"/>
        <v>-1.862645149230957E-9</v>
      </c>
      <c r="J311" s="17">
        <f t="shared" si="10"/>
        <v>1267416011.4099987</v>
      </c>
      <c r="K311" s="17">
        <f t="shared" si="10"/>
        <v>1267416011.4100006</v>
      </c>
      <c r="L311" s="17">
        <f t="shared" si="10"/>
        <v>-1.7927959561347961E-8</v>
      </c>
      <c r="M311" s="17"/>
      <c r="N311" s="17"/>
      <c r="P311" s="180"/>
    </row>
    <row r="314" spans="1:17" ht="14">
      <c r="C314" s="78"/>
      <c r="D314" s="78" t="s">
        <v>298</v>
      </c>
      <c r="E314" s="79"/>
      <c r="F314" s="79"/>
      <c r="G314" s="79"/>
      <c r="H314" s="79"/>
      <c r="I314" s="80"/>
      <c r="J314" s="81"/>
      <c r="K314" s="81"/>
      <c r="L314" s="82">
        <f>'GL Map'!E32</f>
        <v>-18803796.960000016</v>
      </c>
      <c r="M314" s="83" t="s">
        <v>228</v>
      </c>
      <c r="N314" s="84" t="s">
        <v>304</v>
      </c>
    </row>
    <row r="315" spans="1:17" ht="14">
      <c r="C315" s="78"/>
      <c r="D315" s="78" t="s">
        <v>298</v>
      </c>
      <c r="E315" s="79"/>
      <c r="F315" s="79"/>
      <c r="G315" s="79"/>
      <c r="H315" s="79"/>
      <c r="I315" s="80"/>
      <c r="J315" s="81"/>
      <c r="K315" s="81"/>
      <c r="L315" s="82">
        <f>'GL Map'!E33</f>
        <v>-1709599.8999999994</v>
      </c>
      <c r="M315" s="85"/>
      <c r="N315" s="84" t="s">
        <v>853</v>
      </c>
    </row>
    <row r="316" spans="1:17" ht="14">
      <c r="C316" s="86"/>
      <c r="D316" s="86"/>
      <c r="E316" s="79"/>
      <c r="F316" s="79"/>
      <c r="G316" s="79"/>
      <c r="H316" s="79"/>
      <c r="I316" s="81"/>
      <c r="J316" s="81"/>
      <c r="K316" s="81"/>
      <c r="L316" s="87"/>
      <c r="M316" s="85"/>
      <c r="N316" s="84"/>
    </row>
    <row r="317" spans="1:17" ht="15">
      <c r="C317" s="88"/>
      <c r="D317" s="89"/>
      <c r="E317" s="90"/>
      <c r="F317" s="91"/>
      <c r="G317" s="91"/>
      <c r="H317" s="90"/>
      <c r="I317" s="90">
        <f>SUM(I194:I310)+I172</f>
        <v>4112869.32</v>
      </c>
      <c r="J317" s="92"/>
      <c r="K317" s="92"/>
      <c r="L317" s="90">
        <f>SUM(L194:L310)+L172</f>
        <v>3395855.7299999911</v>
      </c>
      <c r="M317" s="85"/>
      <c r="N317" s="1" t="s">
        <v>1446</v>
      </c>
    </row>
    <row r="318" spans="1:17" ht="14">
      <c r="C318" s="93"/>
      <c r="D318" s="94"/>
      <c r="E318" s="95"/>
      <c r="F318" s="95"/>
      <c r="G318" s="95"/>
      <c r="H318" s="95"/>
      <c r="I318" s="96"/>
      <c r="J318" s="96"/>
      <c r="K318" s="96"/>
      <c r="L318" s="96"/>
      <c r="M318" s="97"/>
      <c r="N318" s="97"/>
    </row>
    <row r="319" spans="1:17" ht="14">
      <c r="C319" s="93"/>
      <c r="D319" s="94"/>
      <c r="E319" s="95"/>
      <c r="F319" s="95"/>
      <c r="G319" s="95"/>
      <c r="H319" s="95"/>
      <c r="I319" s="96"/>
      <c r="J319" s="96"/>
      <c r="K319" s="96"/>
      <c r="L319" s="96"/>
      <c r="M319" s="97"/>
      <c r="N319" s="97"/>
    </row>
  </sheetData>
  <autoFilter ref="A1:N310" xr:uid="{00000000-0009-0000-0000-000009000000}"/>
  <conditionalFormatting sqref="A2:B310 A311">
    <cfRule type="colorScale" priority="12">
      <colorScale>
        <cfvo type="min"/>
        <cfvo type="percentile" val="50"/>
        <cfvo type="max"/>
        <color rgb="FFF8696B"/>
        <color rgb="FFFCFCFF"/>
        <color rgb="FF63BE7B"/>
      </colorScale>
    </cfRule>
  </conditionalFormatting>
  <conditionalFormatting sqref="C316:C317">
    <cfRule type="duplicateValues" dxfId="53" priority="5"/>
  </conditionalFormatting>
  <conditionalFormatting sqref="C314:C315">
    <cfRule type="duplicateValues" dxfId="52" priority="4"/>
  </conditionalFormatting>
  <conditionalFormatting sqref="C314:C317">
    <cfRule type="duplicateValues" dxfId="51" priority="3"/>
  </conditionalFormatting>
  <conditionalFormatting sqref="C314:C317">
    <cfRule type="duplicateValues" dxfId="50" priority="6"/>
  </conditionalFormatting>
  <conditionalFormatting sqref="C314:C317">
    <cfRule type="duplicateValues" dxfId="49" priority="7"/>
  </conditionalFormatting>
  <conditionalFormatting sqref="C314:C317">
    <cfRule type="duplicateValues" dxfId="48" priority="8" stopIfTrue="1"/>
  </conditionalFormatting>
  <conditionalFormatting sqref="D314:D317">
    <cfRule type="duplicateValues" dxfId="47" priority="9"/>
  </conditionalFormatting>
  <conditionalFormatting sqref="C314:C317">
    <cfRule type="duplicateValues" dxfId="46" priority="10"/>
  </conditionalFormatting>
  <conditionalFormatting sqref="C314:C317">
    <cfRule type="duplicateValues" dxfId="45" priority="11"/>
  </conditionalFormatting>
  <conditionalFormatting sqref="C314:C317">
    <cfRule type="duplicateValues" dxfId="44" priority="2"/>
  </conditionalFormatting>
  <conditionalFormatting sqref="C318:C319">
    <cfRule type="duplicateValues" dxfId="43" priority="13"/>
  </conditionalFormatting>
  <conditionalFormatting sqref="C318:C319">
    <cfRule type="duplicateValues" dxfId="42" priority="14" stopIfTrue="1"/>
  </conditionalFormatting>
  <conditionalFormatting sqref="D318:D319">
    <cfRule type="duplicateValues" dxfId="41" priority="15"/>
  </conditionalFormatting>
  <conditionalFormatting sqref="C1:C1048576">
    <cfRule type="duplicateValues" dxfId="40" priority="1"/>
  </conditionalFormatting>
  <pageMargins left="0.75" right="0.75" top="1" bottom="1" header="0.5" footer="0.5"/>
  <pageSetup paperSize="9" orientation="portrait" verticalDpi="0"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tabColor rgb="FF00B050"/>
    <pageSetUpPr fitToPage="1"/>
  </sheetPr>
  <dimension ref="A1:Z74"/>
  <sheetViews>
    <sheetView showGridLines="0" view="pageBreakPreview" topLeftCell="B71" zoomScale="90" zoomScaleNormal="100" zoomScaleSheetLayoutView="90" workbookViewId="0">
      <selection activeCell="S33" sqref="S33"/>
    </sheetView>
  </sheetViews>
  <sheetFormatPr defaultRowHeight="13"/>
  <cols>
    <col min="1" max="1" width="6.54296875" style="365" customWidth="1"/>
    <col min="2" max="2" width="4.453125" style="347" customWidth="1"/>
    <col min="3" max="3" width="13.453125" style="347" customWidth="1"/>
    <col min="4" max="4" width="19.54296875" style="347" customWidth="1"/>
    <col min="5" max="5" width="11.54296875" style="347" customWidth="1"/>
    <col min="6" max="6" width="0.54296875" style="347" hidden="1" customWidth="1"/>
    <col min="7" max="7" width="14.453125" style="347" customWidth="1"/>
    <col min="8" max="8" width="17.453125" style="347" customWidth="1"/>
    <col min="9" max="9" width="0.453125" style="347" customWidth="1"/>
    <col min="10" max="10" width="14.54296875" style="347" customWidth="1"/>
    <col min="11" max="11" width="0.453125" style="347" customWidth="1"/>
    <col min="12" max="12" width="12.453125" style="347" customWidth="1"/>
    <col min="13" max="13" width="0.453125" style="347" customWidth="1"/>
    <col min="14" max="14" width="12.54296875" style="468" customWidth="1"/>
    <col min="15" max="15" width="0.453125" style="468" customWidth="1"/>
    <col min="16" max="16" width="15.26953125" style="468" customWidth="1"/>
    <col min="17" max="17" width="0.54296875" style="347" customWidth="1"/>
    <col min="18" max="18" width="15.26953125" style="468" customWidth="1"/>
    <col min="19" max="21" width="8.81640625" style="347" customWidth="1"/>
    <col min="22" max="22" width="5.81640625" style="347" customWidth="1"/>
    <col min="23" max="23" width="2.453125" style="347" customWidth="1"/>
    <col min="24" max="24" width="14.54296875" style="347" customWidth="1"/>
    <col min="25" max="25" width="0.54296875" style="347" customWidth="1"/>
    <col min="26" max="26" width="16.453125" style="347" bestFit="1" customWidth="1"/>
    <col min="27" max="191" width="9.453125" style="347"/>
    <col min="192" max="192" width="6" style="347" bestFit="1" customWidth="1"/>
    <col min="193" max="193" width="0.54296875" style="347" customWidth="1"/>
    <col min="194" max="194" width="10.54296875" style="347" customWidth="1"/>
    <col min="195" max="195" width="11" style="347" customWidth="1"/>
    <col min="196" max="196" width="10.54296875" style="347" customWidth="1"/>
    <col min="197" max="197" width="10" style="347" customWidth="1"/>
    <col min="198" max="198" width="10.453125" style="347" customWidth="1"/>
    <col min="199" max="200" width="12" style="347" customWidth="1"/>
    <col min="201" max="202" width="1" style="347" customWidth="1"/>
    <col min="203" max="203" width="12.453125" style="347" bestFit="1" customWidth="1"/>
    <col min="204" max="204" width="0.54296875" style="347" customWidth="1"/>
    <col min="205" max="205" width="12.453125" style="347" customWidth="1"/>
    <col min="206" max="206" width="13.54296875" style="347" customWidth="1"/>
    <col min="207" max="211" width="0" style="347" hidden="1" customWidth="1"/>
    <col min="212" max="212" width="14.54296875" style="347" customWidth="1"/>
    <col min="213" max="213" width="7.54296875" style="347" customWidth="1"/>
    <col min="214" max="214" width="13.453125" style="347" bestFit="1" customWidth="1"/>
    <col min="215" max="215" width="11.54296875" style="347" customWidth="1"/>
    <col min="216" max="216" width="11.453125" style="347" bestFit="1" customWidth="1"/>
    <col min="217" max="447" width="9.453125" style="347"/>
    <col min="448" max="448" width="6" style="347" bestFit="1" customWidth="1"/>
    <col min="449" max="449" width="0.54296875" style="347" customWidth="1"/>
    <col min="450" max="450" width="10.54296875" style="347" customWidth="1"/>
    <col min="451" max="451" width="11" style="347" customWidth="1"/>
    <col min="452" max="452" width="10.54296875" style="347" customWidth="1"/>
    <col min="453" max="453" width="10" style="347" customWidth="1"/>
    <col min="454" max="454" width="10.453125" style="347" customWidth="1"/>
    <col min="455" max="456" width="12" style="347" customWidth="1"/>
    <col min="457" max="458" width="1" style="347" customWidth="1"/>
    <col min="459" max="459" width="12.453125" style="347" bestFit="1" customWidth="1"/>
    <col min="460" max="460" width="0.54296875" style="347" customWidth="1"/>
    <col min="461" max="461" width="12.453125" style="347" customWidth="1"/>
    <col min="462" max="462" width="13.54296875" style="347" customWidth="1"/>
    <col min="463" max="467" width="0" style="347" hidden="1" customWidth="1"/>
    <col min="468" max="468" width="14.54296875" style="347" customWidth="1"/>
    <col min="469" max="469" width="7.54296875" style="347" customWidth="1"/>
    <col min="470" max="470" width="13.453125" style="347" bestFit="1" customWidth="1"/>
    <col min="471" max="471" width="11.54296875" style="347" customWidth="1"/>
    <col min="472" max="472" width="11.453125" style="347" bestFit="1" customWidth="1"/>
    <col min="473" max="703" width="9.453125" style="347"/>
    <col min="704" max="704" width="6" style="347" bestFit="1" customWidth="1"/>
    <col min="705" max="705" width="0.54296875" style="347" customWidth="1"/>
    <col min="706" max="706" width="10.54296875" style="347" customWidth="1"/>
    <col min="707" max="707" width="11" style="347" customWidth="1"/>
    <col min="708" max="708" width="10.54296875" style="347" customWidth="1"/>
    <col min="709" max="709" width="10" style="347" customWidth="1"/>
    <col min="710" max="710" width="10.453125" style="347" customWidth="1"/>
    <col min="711" max="712" width="12" style="347" customWidth="1"/>
    <col min="713" max="714" width="1" style="347" customWidth="1"/>
    <col min="715" max="715" width="12.453125" style="347" bestFit="1" customWidth="1"/>
    <col min="716" max="716" width="0.54296875" style="347" customWidth="1"/>
    <col min="717" max="717" width="12.453125" style="347" customWidth="1"/>
    <col min="718" max="718" width="13.54296875" style="347" customWidth="1"/>
    <col min="719" max="723" width="0" style="347" hidden="1" customWidth="1"/>
    <col min="724" max="724" width="14.54296875" style="347" customWidth="1"/>
    <col min="725" max="725" width="7.54296875" style="347" customWidth="1"/>
    <col min="726" max="726" width="13.453125" style="347" bestFit="1" customWidth="1"/>
    <col min="727" max="727" width="11.54296875" style="347" customWidth="1"/>
    <col min="728" max="728" width="11.453125" style="347" bestFit="1" customWidth="1"/>
    <col min="729" max="959" width="9.453125" style="347"/>
    <col min="960" max="960" width="6" style="347" bestFit="1" customWidth="1"/>
    <col min="961" max="961" width="0.54296875" style="347" customWidth="1"/>
    <col min="962" max="962" width="10.54296875" style="347" customWidth="1"/>
    <col min="963" max="963" width="11" style="347" customWidth="1"/>
    <col min="964" max="964" width="10.54296875" style="347" customWidth="1"/>
    <col min="965" max="965" width="10" style="347" customWidth="1"/>
    <col min="966" max="966" width="10.453125" style="347" customWidth="1"/>
    <col min="967" max="968" width="12" style="347" customWidth="1"/>
    <col min="969" max="970" width="1" style="347" customWidth="1"/>
    <col min="971" max="971" width="12.453125" style="347" bestFit="1" customWidth="1"/>
    <col min="972" max="972" width="0.54296875" style="347" customWidth="1"/>
    <col min="973" max="973" width="12.453125" style="347" customWidth="1"/>
    <col min="974" max="974" width="13.54296875" style="347" customWidth="1"/>
    <col min="975" max="979" width="0" style="347" hidden="1" customWidth="1"/>
    <col min="980" max="980" width="14.54296875" style="347" customWidth="1"/>
    <col min="981" max="981" width="7.54296875" style="347" customWidth="1"/>
    <col min="982" max="982" width="13.453125" style="347" bestFit="1" customWidth="1"/>
    <col min="983" max="983" width="11.54296875" style="347" customWidth="1"/>
    <col min="984" max="984" width="11.453125" style="347" bestFit="1" customWidth="1"/>
    <col min="985" max="1215" width="9.453125" style="347"/>
    <col min="1216" max="1216" width="6" style="347" bestFit="1" customWidth="1"/>
    <col min="1217" max="1217" width="0.54296875" style="347" customWidth="1"/>
    <col min="1218" max="1218" width="10.54296875" style="347" customWidth="1"/>
    <col min="1219" max="1219" width="11" style="347" customWidth="1"/>
    <col min="1220" max="1220" width="10.54296875" style="347" customWidth="1"/>
    <col min="1221" max="1221" width="10" style="347" customWidth="1"/>
    <col min="1222" max="1222" width="10.453125" style="347" customWidth="1"/>
    <col min="1223" max="1224" width="12" style="347" customWidth="1"/>
    <col min="1225" max="1226" width="1" style="347" customWidth="1"/>
    <col min="1227" max="1227" width="12.453125" style="347" bestFit="1" customWidth="1"/>
    <col min="1228" max="1228" width="0.54296875" style="347" customWidth="1"/>
    <col min="1229" max="1229" width="12.453125" style="347" customWidth="1"/>
    <col min="1230" max="1230" width="13.54296875" style="347" customWidth="1"/>
    <col min="1231" max="1235" width="0" style="347" hidden="1" customWidth="1"/>
    <col min="1236" max="1236" width="14.54296875" style="347" customWidth="1"/>
    <col min="1237" max="1237" width="7.54296875" style="347" customWidth="1"/>
    <col min="1238" max="1238" width="13.453125" style="347" bestFit="1" customWidth="1"/>
    <col min="1239" max="1239" width="11.54296875" style="347" customWidth="1"/>
    <col min="1240" max="1240" width="11.453125" style="347" bestFit="1" customWidth="1"/>
    <col min="1241" max="1471" width="9.453125" style="347"/>
    <col min="1472" max="1472" width="6" style="347" bestFit="1" customWidth="1"/>
    <col min="1473" max="1473" width="0.54296875" style="347" customWidth="1"/>
    <col min="1474" max="1474" width="10.54296875" style="347" customWidth="1"/>
    <col min="1475" max="1475" width="11" style="347" customWidth="1"/>
    <col min="1476" max="1476" width="10.54296875" style="347" customWidth="1"/>
    <col min="1477" max="1477" width="10" style="347" customWidth="1"/>
    <col min="1478" max="1478" width="10.453125" style="347" customWidth="1"/>
    <col min="1479" max="1480" width="12" style="347" customWidth="1"/>
    <col min="1481" max="1482" width="1" style="347" customWidth="1"/>
    <col min="1483" max="1483" width="12.453125" style="347" bestFit="1" customWidth="1"/>
    <col min="1484" max="1484" width="0.54296875" style="347" customWidth="1"/>
    <col min="1485" max="1485" width="12.453125" style="347" customWidth="1"/>
    <col min="1486" max="1486" width="13.54296875" style="347" customWidth="1"/>
    <col min="1487" max="1491" width="0" style="347" hidden="1" customWidth="1"/>
    <col min="1492" max="1492" width="14.54296875" style="347" customWidth="1"/>
    <col min="1493" max="1493" width="7.54296875" style="347" customWidth="1"/>
    <col min="1494" max="1494" width="13.453125" style="347" bestFit="1" customWidth="1"/>
    <col min="1495" max="1495" width="11.54296875" style="347" customWidth="1"/>
    <col min="1496" max="1496" width="11.453125" style="347" bestFit="1" customWidth="1"/>
    <col min="1497" max="1727" width="9.453125" style="347"/>
    <col min="1728" max="1728" width="6" style="347" bestFit="1" customWidth="1"/>
    <col min="1729" max="1729" width="0.54296875" style="347" customWidth="1"/>
    <col min="1730" max="1730" width="10.54296875" style="347" customWidth="1"/>
    <col min="1731" max="1731" width="11" style="347" customWidth="1"/>
    <col min="1732" max="1732" width="10.54296875" style="347" customWidth="1"/>
    <col min="1733" max="1733" width="10" style="347" customWidth="1"/>
    <col min="1734" max="1734" width="10.453125" style="347" customWidth="1"/>
    <col min="1735" max="1736" width="12" style="347" customWidth="1"/>
    <col min="1737" max="1738" width="1" style="347" customWidth="1"/>
    <col min="1739" max="1739" width="12.453125" style="347" bestFit="1" customWidth="1"/>
    <col min="1740" max="1740" width="0.54296875" style="347" customWidth="1"/>
    <col min="1741" max="1741" width="12.453125" style="347" customWidth="1"/>
    <col min="1742" max="1742" width="13.54296875" style="347" customWidth="1"/>
    <col min="1743" max="1747" width="0" style="347" hidden="1" customWidth="1"/>
    <col min="1748" max="1748" width="14.54296875" style="347" customWidth="1"/>
    <col min="1749" max="1749" width="7.54296875" style="347" customWidth="1"/>
    <col min="1750" max="1750" width="13.453125" style="347" bestFit="1" customWidth="1"/>
    <col min="1751" max="1751" width="11.54296875" style="347" customWidth="1"/>
    <col min="1752" max="1752" width="11.453125" style="347" bestFit="1" customWidth="1"/>
    <col min="1753" max="1983" width="9.453125" style="347"/>
    <col min="1984" max="1984" width="6" style="347" bestFit="1" customWidth="1"/>
    <col min="1985" max="1985" width="0.54296875" style="347" customWidth="1"/>
    <col min="1986" max="1986" width="10.54296875" style="347" customWidth="1"/>
    <col min="1987" max="1987" width="11" style="347" customWidth="1"/>
    <col min="1988" max="1988" width="10.54296875" style="347" customWidth="1"/>
    <col min="1989" max="1989" width="10" style="347" customWidth="1"/>
    <col min="1990" max="1990" width="10.453125" style="347" customWidth="1"/>
    <col min="1991" max="1992" width="12" style="347" customWidth="1"/>
    <col min="1993" max="1994" width="1" style="347" customWidth="1"/>
    <col min="1995" max="1995" width="12.453125" style="347" bestFit="1" customWidth="1"/>
    <col min="1996" max="1996" width="0.54296875" style="347" customWidth="1"/>
    <col min="1997" max="1997" width="12.453125" style="347" customWidth="1"/>
    <col min="1998" max="1998" width="13.54296875" style="347" customWidth="1"/>
    <col min="1999" max="2003" width="0" style="347" hidden="1" customWidth="1"/>
    <col min="2004" max="2004" width="14.54296875" style="347" customWidth="1"/>
    <col min="2005" max="2005" width="7.54296875" style="347" customWidth="1"/>
    <col min="2006" max="2006" width="13.453125" style="347" bestFit="1" customWidth="1"/>
    <col min="2007" max="2007" width="11.54296875" style="347" customWidth="1"/>
    <col min="2008" max="2008" width="11.453125" style="347" bestFit="1" customWidth="1"/>
    <col min="2009" max="2239" width="9.453125" style="347"/>
    <col min="2240" max="2240" width="6" style="347" bestFit="1" customWidth="1"/>
    <col min="2241" max="2241" width="0.54296875" style="347" customWidth="1"/>
    <col min="2242" max="2242" width="10.54296875" style="347" customWidth="1"/>
    <col min="2243" max="2243" width="11" style="347" customWidth="1"/>
    <col min="2244" max="2244" width="10.54296875" style="347" customWidth="1"/>
    <col min="2245" max="2245" width="10" style="347" customWidth="1"/>
    <col min="2246" max="2246" width="10.453125" style="347" customWidth="1"/>
    <col min="2247" max="2248" width="12" style="347" customWidth="1"/>
    <col min="2249" max="2250" width="1" style="347" customWidth="1"/>
    <col min="2251" max="2251" width="12.453125" style="347" bestFit="1" customWidth="1"/>
    <col min="2252" max="2252" width="0.54296875" style="347" customWidth="1"/>
    <col min="2253" max="2253" width="12.453125" style="347" customWidth="1"/>
    <col min="2254" max="2254" width="13.54296875" style="347" customWidth="1"/>
    <col min="2255" max="2259" width="0" style="347" hidden="1" customWidth="1"/>
    <col min="2260" max="2260" width="14.54296875" style="347" customWidth="1"/>
    <col min="2261" max="2261" width="7.54296875" style="347" customWidth="1"/>
    <col min="2262" max="2262" width="13.453125" style="347" bestFit="1" customWidth="1"/>
    <col min="2263" max="2263" width="11.54296875" style="347" customWidth="1"/>
    <col min="2264" max="2264" width="11.453125" style="347" bestFit="1" customWidth="1"/>
    <col min="2265" max="2495" width="9.453125" style="347"/>
    <col min="2496" max="2496" width="6" style="347" bestFit="1" customWidth="1"/>
    <col min="2497" max="2497" width="0.54296875" style="347" customWidth="1"/>
    <col min="2498" max="2498" width="10.54296875" style="347" customWidth="1"/>
    <col min="2499" max="2499" width="11" style="347" customWidth="1"/>
    <col min="2500" max="2500" width="10.54296875" style="347" customWidth="1"/>
    <col min="2501" max="2501" width="10" style="347" customWidth="1"/>
    <col min="2502" max="2502" width="10.453125" style="347" customWidth="1"/>
    <col min="2503" max="2504" width="12" style="347" customWidth="1"/>
    <col min="2505" max="2506" width="1" style="347" customWidth="1"/>
    <col min="2507" max="2507" width="12.453125" style="347" bestFit="1" customWidth="1"/>
    <col min="2508" max="2508" width="0.54296875" style="347" customWidth="1"/>
    <col min="2509" max="2509" width="12.453125" style="347" customWidth="1"/>
    <col min="2510" max="2510" width="13.54296875" style="347" customWidth="1"/>
    <col min="2511" max="2515" width="0" style="347" hidden="1" customWidth="1"/>
    <col min="2516" max="2516" width="14.54296875" style="347" customWidth="1"/>
    <col min="2517" max="2517" width="7.54296875" style="347" customWidth="1"/>
    <col min="2518" max="2518" width="13.453125" style="347" bestFit="1" customWidth="1"/>
    <col min="2519" max="2519" width="11.54296875" style="347" customWidth="1"/>
    <col min="2520" max="2520" width="11.453125" style="347" bestFit="1" customWidth="1"/>
    <col min="2521" max="2751" width="9.453125" style="347"/>
    <col min="2752" max="2752" width="6" style="347" bestFit="1" customWidth="1"/>
    <col min="2753" max="2753" width="0.54296875" style="347" customWidth="1"/>
    <col min="2754" max="2754" width="10.54296875" style="347" customWidth="1"/>
    <col min="2755" max="2755" width="11" style="347" customWidth="1"/>
    <col min="2756" max="2756" width="10.54296875" style="347" customWidth="1"/>
    <col min="2757" max="2757" width="10" style="347" customWidth="1"/>
    <col min="2758" max="2758" width="10.453125" style="347" customWidth="1"/>
    <col min="2759" max="2760" width="12" style="347" customWidth="1"/>
    <col min="2761" max="2762" width="1" style="347" customWidth="1"/>
    <col min="2763" max="2763" width="12.453125" style="347" bestFit="1" customWidth="1"/>
    <col min="2764" max="2764" width="0.54296875" style="347" customWidth="1"/>
    <col min="2765" max="2765" width="12.453125" style="347" customWidth="1"/>
    <col min="2766" max="2766" width="13.54296875" style="347" customWidth="1"/>
    <col min="2767" max="2771" width="0" style="347" hidden="1" customWidth="1"/>
    <col min="2772" max="2772" width="14.54296875" style="347" customWidth="1"/>
    <col min="2773" max="2773" width="7.54296875" style="347" customWidth="1"/>
    <col min="2774" max="2774" width="13.453125" style="347" bestFit="1" customWidth="1"/>
    <col min="2775" max="2775" width="11.54296875" style="347" customWidth="1"/>
    <col min="2776" max="2776" width="11.453125" style="347" bestFit="1" customWidth="1"/>
    <col min="2777" max="3007" width="9.453125" style="347"/>
    <col min="3008" max="3008" width="6" style="347" bestFit="1" customWidth="1"/>
    <col min="3009" max="3009" width="0.54296875" style="347" customWidth="1"/>
    <col min="3010" max="3010" width="10.54296875" style="347" customWidth="1"/>
    <col min="3011" max="3011" width="11" style="347" customWidth="1"/>
    <col min="3012" max="3012" width="10.54296875" style="347" customWidth="1"/>
    <col min="3013" max="3013" width="10" style="347" customWidth="1"/>
    <col min="3014" max="3014" width="10.453125" style="347" customWidth="1"/>
    <col min="3015" max="3016" width="12" style="347" customWidth="1"/>
    <col min="3017" max="3018" width="1" style="347" customWidth="1"/>
    <col min="3019" max="3019" width="12.453125" style="347" bestFit="1" customWidth="1"/>
    <col min="3020" max="3020" width="0.54296875" style="347" customWidth="1"/>
    <col min="3021" max="3021" width="12.453125" style="347" customWidth="1"/>
    <col min="3022" max="3022" width="13.54296875" style="347" customWidth="1"/>
    <col min="3023" max="3027" width="0" style="347" hidden="1" customWidth="1"/>
    <col min="3028" max="3028" width="14.54296875" style="347" customWidth="1"/>
    <col min="3029" max="3029" width="7.54296875" style="347" customWidth="1"/>
    <col min="3030" max="3030" width="13.453125" style="347" bestFit="1" customWidth="1"/>
    <col min="3031" max="3031" width="11.54296875" style="347" customWidth="1"/>
    <col min="3032" max="3032" width="11.453125" style="347" bestFit="1" customWidth="1"/>
    <col min="3033" max="3263" width="9.453125" style="347"/>
    <col min="3264" max="3264" width="6" style="347" bestFit="1" customWidth="1"/>
    <col min="3265" max="3265" width="0.54296875" style="347" customWidth="1"/>
    <col min="3266" max="3266" width="10.54296875" style="347" customWidth="1"/>
    <col min="3267" max="3267" width="11" style="347" customWidth="1"/>
    <col min="3268" max="3268" width="10.54296875" style="347" customWidth="1"/>
    <col min="3269" max="3269" width="10" style="347" customWidth="1"/>
    <col min="3270" max="3270" width="10.453125" style="347" customWidth="1"/>
    <col min="3271" max="3272" width="12" style="347" customWidth="1"/>
    <col min="3273" max="3274" width="1" style="347" customWidth="1"/>
    <col min="3275" max="3275" width="12.453125" style="347" bestFit="1" customWidth="1"/>
    <col min="3276" max="3276" width="0.54296875" style="347" customWidth="1"/>
    <col min="3277" max="3277" width="12.453125" style="347" customWidth="1"/>
    <col min="3278" max="3278" width="13.54296875" style="347" customWidth="1"/>
    <col min="3279" max="3283" width="0" style="347" hidden="1" customWidth="1"/>
    <col min="3284" max="3284" width="14.54296875" style="347" customWidth="1"/>
    <col min="3285" max="3285" width="7.54296875" style="347" customWidth="1"/>
    <col min="3286" max="3286" width="13.453125" style="347" bestFit="1" customWidth="1"/>
    <col min="3287" max="3287" width="11.54296875" style="347" customWidth="1"/>
    <col min="3288" max="3288" width="11.453125" style="347" bestFit="1" customWidth="1"/>
    <col min="3289" max="3519" width="9.453125" style="347"/>
    <col min="3520" max="3520" width="6" style="347" bestFit="1" customWidth="1"/>
    <col min="3521" max="3521" width="0.54296875" style="347" customWidth="1"/>
    <col min="3522" max="3522" width="10.54296875" style="347" customWidth="1"/>
    <col min="3523" max="3523" width="11" style="347" customWidth="1"/>
    <col min="3524" max="3524" width="10.54296875" style="347" customWidth="1"/>
    <col min="3525" max="3525" width="10" style="347" customWidth="1"/>
    <col min="3526" max="3526" width="10.453125" style="347" customWidth="1"/>
    <col min="3527" max="3528" width="12" style="347" customWidth="1"/>
    <col min="3529" max="3530" width="1" style="347" customWidth="1"/>
    <col min="3531" max="3531" width="12.453125" style="347" bestFit="1" customWidth="1"/>
    <col min="3532" max="3532" width="0.54296875" style="347" customWidth="1"/>
    <col min="3533" max="3533" width="12.453125" style="347" customWidth="1"/>
    <col min="3534" max="3534" width="13.54296875" style="347" customWidth="1"/>
    <col min="3535" max="3539" width="0" style="347" hidden="1" customWidth="1"/>
    <col min="3540" max="3540" width="14.54296875" style="347" customWidth="1"/>
    <col min="3541" max="3541" width="7.54296875" style="347" customWidth="1"/>
    <col min="3542" max="3542" width="13.453125" style="347" bestFit="1" customWidth="1"/>
    <col min="3543" max="3543" width="11.54296875" style="347" customWidth="1"/>
    <col min="3544" max="3544" width="11.453125" style="347" bestFit="1" customWidth="1"/>
    <col min="3545" max="3775" width="9.453125" style="347"/>
    <col min="3776" max="3776" width="6" style="347" bestFit="1" customWidth="1"/>
    <col min="3777" max="3777" width="0.54296875" style="347" customWidth="1"/>
    <col min="3778" max="3778" width="10.54296875" style="347" customWidth="1"/>
    <col min="3779" max="3779" width="11" style="347" customWidth="1"/>
    <col min="3780" max="3780" width="10.54296875" style="347" customWidth="1"/>
    <col min="3781" max="3781" width="10" style="347" customWidth="1"/>
    <col min="3782" max="3782" width="10.453125" style="347" customWidth="1"/>
    <col min="3783" max="3784" width="12" style="347" customWidth="1"/>
    <col min="3785" max="3786" width="1" style="347" customWidth="1"/>
    <col min="3787" max="3787" width="12.453125" style="347" bestFit="1" customWidth="1"/>
    <col min="3788" max="3788" width="0.54296875" style="347" customWidth="1"/>
    <col min="3789" max="3789" width="12.453125" style="347" customWidth="1"/>
    <col min="3790" max="3790" width="13.54296875" style="347" customWidth="1"/>
    <col min="3791" max="3795" width="0" style="347" hidden="1" customWidth="1"/>
    <col min="3796" max="3796" width="14.54296875" style="347" customWidth="1"/>
    <col min="3797" max="3797" width="7.54296875" style="347" customWidth="1"/>
    <col min="3798" max="3798" width="13.453125" style="347" bestFit="1" customWidth="1"/>
    <col min="3799" max="3799" width="11.54296875" style="347" customWidth="1"/>
    <col min="3800" max="3800" width="11.453125" style="347" bestFit="1" customWidth="1"/>
    <col min="3801" max="4031" width="9.453125" style="347"/>
    <col min="4032" max="4032" width="6" style="347" bestFit="1" customWidth="1"/>
    <col min="4033" max="4033" width="0.54296875" style="347" customWidth="1"/>
    <col min="4034" max="4034" width="10.54296875" style="347" customWidth="1"/>
    <col min="4035" max="4035" width="11" style="347" customWidth="1"/>
    <col min="4036" max="4036" width="10.54296875" style="347" customWidth="1"/>
    <col min="4037" max="4037" width="10" style="347" customWidth="1"/>
    <col min="4038" max="4038" width="10.453125" style="347" customWidth="1"/>
    <col min="4039" max="4040" width="12" style="347" customWidth="1"/>
    <col min="4041" max="4042" width="1" style="347" customWidth="1"/>
    <col min="4043" max="4043" width="12.453125" style="347" bestFit="1" customWidth="1"/>
    <col min="4044" max="4044" width="0.54296875" style="347" customWidth="1"/>
    <col min="4045" max="4045" width="12.453125" style="347" customWidth="1"/>
    <col min="4046" max="4046" width="13.54296875" style="347" customWidth="1"/>
    <col min="4047" max="4051" width="0" style="347" hidden="1" customWidth="1"/>
    <col min="4052" max="4052" width="14.54296875" style="347" customWidth="1"/>
    <col min="4053" max="4053" width="7.54296875" style="347" customWidth="1"/>
    <col min="4054" max="4054" width="13.453125" style="347" bestFit="1" customWidth="1"/>
    <col min="4055" max="4055" width="11.54296875" style="347" customWidth="1"/>
    <col min="4056" max="4056" width="11.453125" style="347" bestFit="1" customWidth="1"/>
    <col min="4057" max="4287" width="9.453125" style="347"/>
    <col min="4288" max="4288" width="6" style="347" bestFit="1" customWidth="1"/>
    <col min="4289" max="4289" width="0.54296875" style="347" customWidth="1"/>
    <col min="4290" max="4290" width="10.54296875" style="347" customWidth="1"/>
    <col min="4291" max="4291" width="11" style="347" customWidth="1"/>
    <col min="4292" max="4292" width="10.54296875" style="347" customWidth="1"/>
    <col min="4293" max="4293" width="10" style="347" customWidth="1"/>
    <col min="4294" max="4294" width="10.453125" style="347" customWidth="1"/>
    <col min="4295" max="4296" width="12" style="347" customWidth="1"/>
    <col min="4297" max="4298" width="1" style="347" customWidth="1"/>
    <col min="4299" max="4299" width="12.453125" style="347" bestFit="1" customWidth="1"/>
    <col min="4300" max="4300" width="0.54296875" style="347" customWidth="1"/>
    <col min="4301" max="4301" width="12.453125" style="347" customWidth="1"/>
    <col min="4302" max="4302" width="13.54296875" style="347" customWidth="1"/>
    <col min="4303" max="4307" width="0" style="347" hidden="1" customWidth="1"/>
    <col min="4308" max="4308" width="14.54296875" style="347" customWidth="1"/>
    <col min="4309" max="4309" width="7.54296875" style="347" customWidth="1"/>
    <col min="4310" max="4310" width="13.453125" style="347" bestFit="1" customWidth="1"/>
    <col min="4311" max="4311" width="11.54296875" style="347" customWidth="1"/>
    <col min="4312" max="4312" width="11.453125" style="347" bestFit="1" customWidth="1"/>
    <col min="4313" max="4543" width="9.453125" style="347"/>
    <col min="4544" max="4544" width="6" style="347" bestFit="1" customWidth="1"/>
    <col min="4545" max="4545" width="0.54296875" style="347" customWidth="1"/>
    <col min="4546" max="4546" width="10.54296875" style="347" customWidth="1"/>
    <col min="4547" max="4547" width="11" style="347" customWidth="1"/>
    <col min="4548" max="4548" width="10.54296875" style="347" customWidth="1"/>
    <col min="4549" max="4549" width="10" style="347" customWidth="1"/>
    <col min="4550" max="4550" width="10.453125" style="347" customWidth="1"/>
    <col min="4551" max="4552" width="12" style="347" customWidth="1"/>
    <col min="4553" max="4554" width="1" style="347" customWidth="1"/>
    <col min="4555" max="4555" width="12.453125" style="347" bestFit="1" customWidth="1"/>
    <col min="4556" max="4556" width="0.54296875" style="347" customWidth="1"/>
    <col min="4557" max="4557" width="12.453125" style="347" customWidth="1"/>
    <col min="4558" max="4558" width="13.54296875" style="347" customWidth="1"/>
    <col min="4559" max="4563" width="0" style="347" hidden="1" customWidth="1"/>
    <col min="4564" max="4564" width="14.54296875" style="347" customWidth="1"/>
    <col min="4565" max="4565" width="7.54296875" style="347" customWidth="1"/>
    <col min="4566" max="4566" width="13.453125" style="347" bestFit="1" customWidth="1"/>
    <col min="4567" max="4567" width="11.54296875" style="347" customWidth="1"/>
    <col min="4568" max="4568" width="11.453125" style="347" bestFit="1" customWidth="1"/>
    <col min="4569" max="4799" width="9.453125" style="347"/>
    <col min="4800" max="4800" width="6" style="347" bestFit="1" customWidth="1"/>
    <col min="4801" max="4801" width="0.54296875" style="347" customWidth="1"/>
    <col min="4802" max="4802" width="10.54296875" style="347" customWidth="1"/>
    <col min="4803" max="4803" width="11" style="347" customWidth="1"/>
    <col min="4804" max="4804" width="10.54296875" style="347" customWidth="1"/>
    <col min="4805" max="4805" width="10" style="347" customWidth="1"/>
    <col min="4806" max="4806" width="10.453125" style="347" customWidth="1"/>
    <col min="4807" max="4808" width="12" style="347" customWidth="1"/>
    <col min="4809" max="4810" width="1" style="347" customWidth="1"/>
    <col min="4811" max="4811" width="12.453125" style="347" bestFit="1" customWidth="1"/>
    <col min="4812" max="4812" width="0.54296875" style="347" customWidth="1"/>
    <col min="4813" max="4813" width="12.453125" style="347" customWidth="1"/>
    <col min="4814" max="4814" width="13.54296875" style="347" customWidth="1"/>
    <col min="4815" max="4819" width="0" style="347" hidden="1" customWidth="1"/>
    <col min="4820" max="4820" width="14.54296875" style="347" customWidth="1"/>
    <col min="4821" max="4821" width="7.54296875" style="347" customWidth="1"/>
    <col min="4822" max="4822" width="13.453125" style="347" bestFit="1" customWidth="1"/>
    <col min="4823" max="4823" width="11.54296875" style="347" customWidth="1"/>
    <col min="4824" max="4824" width="11.453125" style="347" bestFit="1" customWidth="1"/>
    <col min="4825" max="5055" width="9.453125" style="347"/>
    <col min="5056" max="5056" width="6" style="347" bestFit="1" customWidth="1"/>
    <col min="5057" max="5057" width="0.54296875" style="347" customWidth="1"/>
    <col min="5058" max="5058" width="10.54296875" style="347" customWidth="1"/>
    <col min="5059" max="5059" width="11" style="347" customWidth="1"/>
    <col min="5060" max="5060" width="10.54296875" style="347" customWidth="1"/>
    <col min="5061" max="5061" width="10" style="347" customWidth="1"/>
    <col min="5062" max="5062" width="10.453125" style="347" customWidth="1"/>
    <col min="5063" max="5064" width="12" style="347" customWidth="1"/>
    <col min="5065" max="5066" width="1" style="347" customWidth="1"/>
    <col min="5067" max="5067" width="12.453125" style="347" bestFit="1" customWidth="1"/>
    <col min="5068" max="5068" width="0.54296875" style="347" customWidth="1"/>
    <col min="5069" max="5069" width="12.453125" style="347" customWidth="1"/>
    <col min="5070" max="5070" width="13.54296875" style="347" customWidth="1"/>
    <col min="5071" max="5075" width="0" style="347" hidden="1" customWidth="1"/>
    <col min="5076" max="5076" width="14.54296875" style="347" customWidth="1"/>
    <col min="5077" max="5077" width="7.54296875" style="347" customWidth="1"/>
    <col min="5078" max="5078" width="13.453125" style="347" bestFit="1" customWidth="1"/>
    <col min="5079" max="5079" width="11.54296875" style="347" customWidth="1"/>
    <col min="5080" max="5080" width="11.453125" style="347" bestFit="1" customWidth="1"/>
    <col min="5081" max="5311" width="9.453125" style="347"/>
    <col min="5312" max="5312" width="6" style="347" bestFit="1" customWidth="1"/>
    <col min="5313" max="5313" width="0.54296875" style="347" customWidth="1"/>
    <col min="5314" max="5314" width="10.54296875" style="347" customWidth="1"/>
    <col min="5315" max="5315" width="11" style="347" customWidth="1"/>
    <col min="5316" max="5316" width="10.54296875" style="347" customWidth="1"/>
    <col min="5317" max="5317" width="10" style="347" customWidth="1"/>
    <col min="5318" max="5318" width="10.453125" style="347" customWidth="1"/>
    <col min="5319" max="5320" width="12" style="347" customWidth="1"/>
    <col min="5321" max="5322" width="1" style="347" customWidth="1"/>
    <col min="5323" max="5323" width="12.453125" style="347" bestFit="1" customWidth="1"/>
    <col min="5324" max="5324" width="0.54296875" style="347" customWidth="1"/>
    <col min="5325" max="5325" width="12.453125" style="347" customWidth="1"/>
    <col min="5326" max="5326" width="13.54296875" style="347" customWidth="1"/>
    <col min="5327" max="5331" width="0" style="347" hidden="1" customWidth="1"/>
    <col min="5332" max="5332" width="14.54296875" style="347" customWidth="1"/>
    <col min="5333" max="5333" width="7.54296875" style="347" customWidth="1"/>
    <col min="5334" max="5334" width="13.453125" style="347" bestFit="1" customWidth="1"/>
    <col min="5335" max="5335" width="11.54296875" style="347" customWidth="1"/>
    <col min="5336" max="5336" width="11.453125" style="347" bestFit="1" customWidth="1"/>
    <col min="5337" max="5567" width="9.453125" style="347"/>
    <col min="5568" max="5568" width="6" style="347" bestFit="1" customWidth="1"/>
    <col min="5569" max="5569" width="0.54296875" style="347" customWidth="1"/>
    <col min="5570" max="5570" width="10.54296875" style="347" customWidth="1"/>
    <col min="5571" max="5571" width="11" style="347" customWidth="1"/>
    <col min="5572" max="5572" width="10.54296875" style="347" customWidth="1"/>
    <col min="5573" max="5573" width="10" style="347" customWidth="1"/>
    <col min="5574" max="5574" width="10.453125" style="347" customWidth="1"/>
    <col min="5575" max="5576" width="12" style="347" customWidth="1"/>
    <col min="5577" max="5578" width="1" style="347" customWidth="1"/>
    <col min="5579" max="5579" width="12.453125" style="347" bestFit="1" customWidth="1"/>
    <col min="5580" max="5580" width="0.54296875" style="347" customWidth="1"/>
    <col min="5581" max="5581" width="12.453125" style="347" customWidth="1"/>
    <col min="5582" max="5582" width="13.54296875" style="347" customWidth="1"/>
    <col min="5583" max="5587" width="0" style="347" hidden="1" customWidth="1"/>
    <col min="5588" max="5588" width="14.54296875" style="347" customWidth="1"/>
    <col min="5589" max="5589" width="7.54296875" style="347" customWidth="1"/>
    <col min="5590" max="5590" width="13.453125" style="347" bestFit="1" customWidth="1"/>
    <col min="5591" max="5591" width="11.54296875" style="347" customWidth="1"/>
    <col min="5592" max="5592" width="11.453125" style="347" bestFit="1" customWidth="1"/>
    <col min="5593" max="5823" width="9.453125" style="347"/>
    <col min="5824" max="5824" width="6" style="347" bestFit="1" customWidth="1"/>
    <col min="5825" max="5825" width="0.54296875" style="347" customWidth="1"/>
    <col min="5826" max="5826" width="10.54296875" style="347" customWidth="1"/>
    <col min="5827" max="5827" width="11" style="347" customWidth="1"/>
    <col min="5828" max="5828" width="10.54296875" style="347" customWidth="1"/>
    <col min="5829" max="5829" width="10" style="347" customWidth="1"/>
    <col min="5830" max="5830" width="10.453125" style="347" customWidth="1"/>
    <col min="5831" max="5832" width="12" style="347" customWidth="1"/>
    <col min="5833" max="5834" width="1" style="347" customWidth="1"/>
    <col min="5835" max="5835" width="12.453125" style="347" bestFit="1" customWidth="1"/>
    <col min="5836" max="5836" width="0.54296875" style="347" customWidth="1"/>
    <col min="5837" max="5837" width="12.453125" style="347" customWidth="1"/>
    <col min="5838" max="5838" width="13.54296875" style="347" customWidth="1"/>
    <col min="5839" max="5843" width="0" style="347" hidden="1" customWidth="1"/>
    <col min="5844" max="5844" width="14.54296875" style="347" customWidth="1"/>
    <col min="5845" max="5845" width="7.54296875" style="347" customWidth="1"/>
    <col min="5846" max="5846" width="13.453125" style="347" bestFit="1" customWidth="1"/>
    <col min="5847" max="5847" width="11.54296875" style="347" customWidth="1"/>
    <col min="5848" max="5848" width="11.453125" style="347" bestFit="1" customWidth="1"/>
    <col min="5849" max="6079" width="9.453125" style="347"/>
    <col min="6080" max="6080" width="6" style="347" bestFit="1" customWidth="1"/>
    <col min="6081" max="6081" width="0.54296875" style="347" customWidth="1"/>
    <col min="6082" max="6082" width="10.54296875" style="347" customWidth="1"/>
    <col min="6083" max="6083" width="11" style="347" customWidth="1"/>
    <col min="6084" max="6084" width="10.54296875" style="347" customWidth="1"/>
    <col min="6085" max="6085" width="10" style="347" customWidth="1"/>
    <col min="6086" max="6086" width="10.453125" style="347" customWidth="1"/>
    <col min="6087" max="6088" width="12" style="347" customWidth="1"/>
    <col min="6089" max="6090" width="1" style="347" customWidth="1"/>
    <col min="6091" max="6091" width="12.453125" style="347" bestFit="1" customWidth="1"/>
    <col min="6092" max="6092" width="0.54296875" style="347" customWidth="1"/>
    <col min="6093" max="6093" width="12.453125" style="347" customWidth="1"/>
    <col min="6094" max="6094" width="13.54296875" style="347" customWidth="1"/>
    <col min="6095" max="6099" width="0" style="347" hidden="1" customWidth="1"/>
    <col min="6100" max="6100" width="14.54296875" style="347" customWidth="1"/>
    <col min="6101" max="6101" width="7.54296875" style="347" customWidth="1"/>
    <col min="6102" max="6102" width="13.453125" style="347" bestFit="1" customWidth="1"/>
    <col min="6103" max="6103" width="11.54296875" style="347" customWidth="1"/>
    <col min="6104" max="6104" width="11.453125" style="347" bestFit="1" customWidth="1"/>
    <col min="6105" max="6335" width="9.453125" style="347"/>
    <col min="6336" max="6336" width="6" style="347" bestFit="1" customWidth="1"/>
    <col min="6337" max="6337" width="0.54296875" style="347" customWidth="1"/>
    <col min="6338" max="6338" width="10.54296875" style="347" customWidth="1"/>
    <col min="6339" max="6339" width="11" style="347" customWidth="1"/>
    <col min="6340" max="6340" width="10.54296875" style="347" customWidth="1"/>
    <col min="6341" max="6341" width="10" style="347" customWidth="1"/>
    <col min="6342" max="6342" width="10.453125" style="347" customWidth="1"/>
    <col min="6343" max="6344" width="12" style="347" customWidth="1"/>
    <col min="6345" max="6346" width="1" style="347" customWidth="1"/>
    <col min="6347" max="6347" width="12.453125" style="347" bestFit="1" customWidth="1"/>
    <col min="6348" max="6348" width="0.54296875" style="347" customWidth="1"/>
    <col min="6349" max="6349" width="12.453125" style="347" customWidth="1"/>
    <col min="6350" max="6350" width="13.54296875" style="347" customWidth="1"/>
    <col min="6351" max="6355" width="0" style="347" hidden="1" customWidth="1"/>
    <col min="6356" max="6356" width="14.54296875" style="347" customWidth="1"/>
    <col min="6357" max="6357" width="7.54296875" style="347" customWidth="1"/>
    <col min="6358" max="6358" width="13.453125" style="347" bestFit="1" customWidth="1"/>
    <col min="6359" max="6359" width="11.54296875" style="347" customWidth="1"/>
    <col min="6360" max="6360" width="11.453125" style="347" bestFit="1" customWidth="1"/>
    <col min="6361" max="6591" width="9.453125" style="347"/>
    <col min="6592" max="6592" width="6" style="347" bestFit="1" customWidth="1"/>
    <col min="6593" max="6593" width="0.54296875" style="347" customWidth="1"/>
    <col min="6594" max="6594" width="10.54296875" style="347" customWidth="1"/>
    <col min="6595" max="6595" width="11" style="347" customWidth="1"/>
    <col min="6596" max="6596" width="10.54296875" style="347" customWidth="1"/>
    <col min="6597" max="6597" width="10" style="347" customWidth="1"/>
    <col min="6598" max="6598" width="10.453125" style="347" customWidth="1"/>
    <col min="6599" max="6600" width="12" style="347" customWidth="1"/>
    <col min="6601" max="6602" width="1" style="347" customWidth="1"/>
    <col min="6603" max="6603" width="12.453125" style="347" bestFit="1" customWidth="1"/>
    <col min="6604" max="6604" width="0.54296875" style="347" customWidth="1"/>
    <col min="6605" max="6605" width="12.453125" style="347" customWidth="1"/>
    <col min="6606" max="6606" width="13.54296875" style="347" customWidth="1"/>
    <col min="6607" max="6611" width="0" style="347" hidden="1" customWidth="1"/>
    <col min="6612" max="6612" width="14.54296875" style="347" customWidth="1"/>
    <col min="6613" max="6613" width="7.54296875" style="347" customWidth="1"/>
    <col min="6614" max="6614" width="13.453125" style="347" bestFit="1" customWidth="1"/>
    <col min="6615" max="6615" width="11.54296875" style="347" customWidth="1"/>
    <col min="6616" max="6616" width="11.453125" style="347" bestFit="1" customWidth="1"/>
    <col min="6617" max="6847" width="9.453125" style="347"/>
    <col min="6848" max="6848" width="6" style="347" bestFit="1" customWidth="1"/>
    <col min="6849" max="6849" width="0.54296875" style="347" customWidth="1"/>
    <col min="6850" max="6850" width="10.54296875" style="347" customWidth="1"/>
    <col min="6851" max="6851" width="11" style="347" customWidth="1"/>
    <col min="6852" max="6852" width="10.54296875" style="347" customWidth="1"/>
    <col min="6853" max="6853" width="10" style="347" customWidth="1"/>
    <col min="6854" max="6854" width="10.453125" style="347" customWidth="1"/>
    <col min="6855" max="6856" width="12" style="347" customWidth="1"/>
    <col min="6857" max="6858" width="1" style="347" customWidth="1"/>
    <col min="6859" max="6859" width="12.453125" style="347" bestFit="1" customWidth="1"/>
    <col min="6860" max="6860" width="0.54296875" style="347" customWidth="1"/>
    <col min="6861" max="6861" width="12.453125" style="347" customWidth="1"/>
    <col min="6862" max="6862" width="13.54296875" style="347" customWidth="1"/>
    <col min="6863" max="6867" width="0" style="347" hidden="1" customWidth="1"/>
    <col min="6868" max="6868" width="14.54296875" style="347" customWidth="1"/>
    <col min="6869" max="6869" width="7.54296875" style="347" customWidth="1"/>
    <col min="6870" max="6870" width="13.453125" style="347" bestFit="1" customWidth="1"/>
    <col min="6871" max="6871" width="11.54296875" style="347" customWidth="1"/>
    <col min="6872" max="6872" width="11.453125" style="347" bestFit="1" customWidth="1"/>
    <col min="6873" max="7103" width="9.453125" style="347"/>
    <col min="7104" max="7104" width="6" style="347" bestFit="1" customWidth="1"/>
    <col min="7105" max="7105" width="0.54296875" style="347" customWidth="1"/>
    <col min="7106" max="7106" width="10.54296875" style="347" customWidth="1"/>
    <col min="7107" max="7107" width="11" style="347" customWidth="1"/>
    <col min="7108" max="7108" width="10.54296875" style="347" customWidth="1"/>
    <col min="7109" max="7109" width="10" style="347" customWidth="1"/>
    <col min="7110" max="7110" width="10.453125" style="347" customWidth="1"/>
    <col min="7111" max="7112" width="12" style="347" customWidth="1"/>
    <col min="7113" max="7114" width="1" style="347" customWidth="1"/>
    <col min="7115" max="7115" width="12.453125" style="347" bestFit="1" customWidth="1"/>
    <col min="7116" max="7116" width="0.54296875" style="347" customWidth="1"/>
    <col min="7117" max="7117" width="12.453125" style="347" customWidth="1"/>
    <col min="7118" max="7118" width="13.54296875" style="347" customWidth="1"/>
    <col min="7119" max="7123" width="0" style="347" hidden="1" customWidth="1"/>
    <col min="7124" max="7124" width="14.54296875" style="347" customWidth="1"/>
    <col min="7125" max="7125" width="7.54296875" style="347" customWidth="1"/>
    <col min="7126" max="7126" width="13.453125" style="347" bestFit="1" customWidth="1"/>
    <col min="7127" max="7127" width="11.54296875" style="347" customWidth="1"/>
    <col min="7128" max="7128" width="11.453125" style="347" bestFit="1" customWidth="1"/>
    <col min="7129" max="7359" width="9.453125" style="347"/>
    <col min="7360" max="7360" width="6" style="347" bestFit="1" customWidth="1"/>
    <col min="7361" max="7361" width="0.54296875" style="347" customWidth="1"/>
    <col min="7362" max="7362" width="10.54296875" style="347" customWidth="1"/>
    <col min="7363" max="7363" width="11" style="347" customWidth="1"/>
    <col min="7364" max="7364" width="10.54296875" style="347" customWidth="1"/>
    <col min="7365" max="7365" width="10" style="347" customWidth="1"/>
    <col min="7366" max="7366" width="10.453125" style="347" customWidth="1"/>
    <col min="7367" max="7368" width="12" style="347" customWidth="1"/>
    <col min="7369" max="7370" width="1" style="347" customWidth="1"/>
    <col min="7371" max="7371" width="12.453125" style="347" bestFit="1" customWidth="1"/>
    <col min="7372" max="7372" width="0.54296875" style="347" customWidth="1"/>
    <col min="7373" max="7373" width="12.453125" style="347" customWidth="1"/>
    <col min="7374" max="7374" width="13.54296875" style="347" customWidth="1"/>
    <col min="7375" max="7379" width="0" style="347" hidden="1" customWidth="1"/>
    <col min="7380" max="7380" width="14.54296875" style="347" customWidth="1"/>
    <col min="7381" max="7381" width="7.54296875" style="347" customWidth="1"/>
    <col min="7382" max="7382" width="13.453125" style="347" bestFit="1" customWidth="1"/>
    <col min="7383" max="7383" width="11.54296875" style="347" customWidth="1"/>
    <col min="7384" max="7384" width="11.453125" style="347" bestFit="1" customWidth="1"/>
    <col min="7385" max="7615" width="9.453125" style="347"/>
    <col min="7616" max="7616" width="6" style="347" bestFit="1" customWidth="1"/>
    <col min="7617" max="7617" width="0.54296875" style="347" customWidth="1"/>
    <col min="7618" max="7618" width="10.54296875" style="347" customWidth="1"/>
    <col min="7619" max="7619" width="11" style="347" customWidth="1"/>
    <col min="7620" max="7620" width="10.54296875" style="347" customWidth="1"/>
    <col min="7621" max="7621" width="10" style="347" customWidth="1"/>
    <col min="7622" max="7622" width="10.453125" style="347" customWidth="1"/>
    <col min="7623" max="7624" width="12" style="347" customWidth="1"/>
    <col min="7625" max="7626" width="1" style="347" customWidth="1"/>
    <col min="7627" max="7627" width="12.453125" style="347" bestFit="1" customWidth="1"/>
    <col min="7628" max="7628" width="0.54296875" style="347" customWidth="1"/>
    <col min="7629" max="7629" width="12.453125" style="347" customWidth="1"/>
    <col min="7630" max="7630" width="13.54296875" style="347" customWidth="1"/>
    <col min="7631" max="7635" width="0" style="347" hidden="1" customWidth="1"/>
    <col min="7636" max="7636" width="14.54296875" style="347" customWidth="1"/>
    <col min="7637" max="7637" width="7.54296875" style="347" customWidth="1"/>
    <col min="7638" max="7638" width="13.453125" style="347" bestFit="1" customWidth="1"/>
    <col min="7639" max="7639" width="11.54296875" style="347" customWidth="1"/>
    <col min="7640" max="7640" width="11.453125" style="347" bestFit="1" customWidth="1"/>
    <col min="7641" max="7871" width="9.453125" style="347"/>
    <col min="7872" max="7872" width="6" style="347" bestFit="1" customWidth="1"/>
    <col min="7873" max="7873" width="0.54296875" style="347" customWidth="1"/>
    <col min="7874" max="7874" width="10.54296875" style="347" customWidth="1"/>
    <col min="7875" max="7875" width="11" style="347" customWidth="1"/>
    <col min="7876" max="7876" width="10.54296875" style="347" customWidth="1"/>
    <col min="7877" max="7877" width="10" style="347" customWidth="1"/>
    <col min="7878" max="7878" width="10.453125" style="347" customWidth="1"/>
    <col min="7879" max="7880" width="12" style="347" customWidth="1"/>
    <col min="7881" max="7882" width="1" style="347" customWidth="1"/>
    <col min="7883" max="7883" width="12.453125" style="347" bestFit="1" customWidth="1"/>
    <col min="7884" max="7884" width="0.54296875" style="347" customWidth="1"/>
    <col min="7885" max="7885" width="12.453125" style="347" customWidth="1"/>
    <col min="7886" max="7886" width="13.54296875" style="347" customWidth="1"/>
    <col min="7887" max="7891" width="0" style="347" hidden="1" customWidth="1"/>
    <col min="7892" max="7892" width="14.54296875" style="347" customWidth="1"/>
    <col min="7893" max="7893" width="7.54296875" style="347" customWidth="1"/>
    <col min="7894" max="7894" width="13.453125" style="347" bestFit="1" customWidth="1"/>
    <col min="7895" max="7895" width="11.54296875" style="347" customWidth="1"/>
    <col min="7896" max="7896" width="11.453125" style="347" bestFit="1" customWidth="1"/>
    <col min="7897" max="8127" width="9.453125" style="347"/>
    <col min="8128" max="8128" width="6" style="347" bestFit="1" customWidth="1"/>
    <col min="8129" max="8129" width="0.54296875" style="347" customWidth="1"/>
    <col min="8130" max="8130" width="10.54296875" style="347" customWidth="1"/>
    <col min="8131" max="8131" width="11" style="347" customWidth="1"/>
    <col min="8132" max="8132" width="10.54296875" style="347" customWidth="1"/>
    <col min="8133" max="8133" width="10" style="347" customWidth="1"/>
    <col min="8134" max="8134" width="10.453125" style="347" customWidth="1"/>
    <col min="8135" max="8136" width="12" style="347" customWidth="1"/>
    <col min="8137" max="8138" width="1" style="347" customWidth="1"/>
    <col min="8139" max="8139" width="12.453125" style="347" bestFit="1" customWidth="1"/>
    <col min="8140" max="8140" width="0.54296875" style="347" customWidth="1"/>
    <col min="8141" max="8141" width="12.453125" style="347" customWidth="1"/>
    <col min="8142" max="8142" width="13.54296875" style="347" customWidth="1"/>
    <col min="8143" max="8147" width="0" style="347" hidden="1" customWidth="1"/>
    <col min="8148" max="8148" width="14.54296875" style="347" customWidth="1"/>
    <col min="8149" max="8149" width="7.54296875" style="347" customWidth="1"/>
    <col min="8150" max="8150" width="13.453125" style="347" bestFit="1" customWidth="1"/>
    <col min="8151" max="8151" width="11.54296875" style="347" customWidth="1"/>
    <col min="8152" max="8152" width="11.453125" style="347" bestFit="1" customWidth="1"/>
    <col min="8153" max="8383" width="9.453125" style="347"/>
    <col min="8384" max="8384" width="6" style="347" bestFit="1" customWidth="1"/>
    <col min="8385" max="8385" width="0.54296875" style="347" customWidth="1"/>
    <col min="8386" max="8386" width="10.54296875" style="347" customWidth="1"/>
    <col min="8387" max="8387" width="11" style="347" customWidth="1"/>
    <col min="8388" max="8388" width="10.54296875" style="347" customWidth="1"/>
    <col min="8389" max="8389" width="10" style="347" customWidth="1"/>
    <col min="8390" max="8390" width="10.453125" style="347" customWidth="1"/>
    <col min="8391" max="8392" width="12" style="347" customWidth="1"/>
    <col min="8393" max="8394" width="1" style="347" customWidth="1"/>
    <col min="8395" max="8395" width="12.453125" style="347" bestFit="1" customWidth="1"/>
    <col min="8396" max="8396" width="0.54296875" style="347" customWidth="1"/>
    <col min="8397" max="8397" width="12.453125" style="347" customWidth="1"/>
    <col min="8398" max="8398" width="13.54296875" style="347" customWidth="1"/>
    <col min="8399" max="8403" width="0" style="347" hidden="1" customWidth="1"/>
    <col min="8404" max="8404" width="14.54296875" style="347" customWidth="1"/>
    <col min="8405" max="8405" width="7.54296875" style="347" customWidth="1"/>
    <col min="8406" max="8406" width="13.453125" style="347" bestFit="1" customWidth="1"/>
    <col min="8407" max="8407" width="11.54296875" style="347" customWidth="1"/>
    <col min="8408" max="8408" width="11.453125" style="347" bestFit="1" customWidth="1"/>
    <col min="8409" max="8639" width="9.453125" style="347"/>
    <col min="8640" max="8640" width="6" style="347" bestFit="1" customWidth="1"/>
    <col min="8641" max="8641" width="0.54296875" style="347" customWidth="1"/>
    <col min="8642" max="8642" width="10.54296875" style="347" customWidth="1"/>
    <col min="8643" max="8643" width="11" style="347" customWidth="1"/>
    <col min="8644" max="8644" width="10.54296875" style="347" customWidth="1"/>
    <col min="8645" max="8645" width="10" style="347" customWidth="1"/>
    <col min="8646" max="8646" width="10.453125" style="347" customWidth="1"/>
    <col min="8647" max="8648" width="12" style="347" customWidth="1"/>
    <col min="8649" max="8650" width="1" style="347" customWidth="1"/>
    <col min="8651" max="8651" width="12.453125" style="347" bestFit="1" customWidth="1"/>
    <col min="8652" max="8652" width="0.54296875" style="347" customWidth="1"/>
    <col min="8653" max="8653" width="12.453125" style="347" customWidth="1"/>
    <col min="8654" max="8654" width="13.54296875" style="347" customWidth="1"/>
    <col min="8655" max="8659" width="0" style="347" hidden="1" customWidth="1"/>
    <col min="8660" max="8660" width="14.54296875" style="347" customWidth="1"/>
    <col min="8661" max="8661" width="7.54296875" style="347" customWidth="1"/>
    <col min="8662" max="8662" width="13.453125" style="347" bestFit="1" customWidth="1"/>
    <col min="8663" max="8663" width="11.54296875" style="347" customWidth="1"/>
    <col min="8664" max="8664" width="11.453125" style="347" bestFit="1" customWidth="1"/>
    <col min="8665" max="8895" width="9.453125" style="347"/>
    <col min="8896" max="8896" width="6" style="347" bestFit="1" customWidth="1"/>
    <col min="8897" max="8897" width="0.54296875" style="347" customWidth="1"/>
    <col min="8898" max="8898" width="10.54296875" style="347" customWidth="1"/>
    <col min="8899" max="8899" width="11" style="347" customWidth="1"/>
    <col min="8900" max="8900" width="10.54296875" style="347" customWidth="1"/>
    <col min="8901" max="8901" width="10" style="347" customWidth="1"/>
    <col min="8902" max="8902" width="10.453125" style="347" customWidth="1"/>
    <col min="8903" max="8904" width="12" style="347" customWidth="1"/>
    <col min="8905" max="8906" width="1" style="347" customWidth="1"/>
    <col min="8907" max="8907" width="12.453125" style="347" bestFit="1" customWidth="1"/>
    <col min="8908" max="8908" width="0.54296875" style="347" customWidth="1"/>
    <col min="8909" max="8909" width="12.453125" style="347" customWidth="1"/>
    <col min="8910" max="8910" width="13.54296875" style="347" customWidth="1"/>
    <col min="8911" max="8915" width="0" style="347" hidden="1" customWidth="1"/>
    <col min="8916" max="8916" width="14.54296875" style="347" customWidth="1"/>
    <col min="8917" max="8917" width="7.54296875" style="347" customWidth="1"/>
    <col min="8918" max="8918" width="13.453125" style="347" bestFit="1" customWidth="1"/>
    <col min="8919" max="8919" width="11.54296875" style="347" customWidth="1"/>
    <col min="8920" max="8920" width="11.453125" style="347" bestFit="1" customWidth="1"/>
    <col min="8921" max="9151" width="9.453125" style="347"/>
    <col min="9152" max="9152" width="6" style="347" bestFit="1" customWidth="1"/>
    <col min="9153" max="9153" width="0.54296875" style="347" customWidth="1"/>
    <col min="9154" max="9154" width="10.54296875" style="347" customWidth="1"/>
    <col min="9155" max="9155" width="11" style="347" customWidth="1"/>
    <col min="9156" max="9156" width="10.54296875" style="347" customWidth="1"/>
    <col min="9157" max="9157" width="10" style="347" customWidth="1"/>
    <col min="9158" max="9158" width="10.453125" style="347" customWidth="1"/>
    <col min="9159" max="9160" width="12" style="347" customWidth="1"/>
    <col min="9161" max="9162" width="1" style="347" customWidth="1"/>
    <col min="9163" max="9163" width="12.453125" style="347" bestFit="1" customWidth="1"/>
    <col min="9164" max="9164" width="0.54296875" style="347" customWidth="1"/>
    <col min="9165" max="9165" width="12.453125" style="347" customWidth="1"/>
    <col min="9166" max="9166" width="13.54296875" style="347" customWidth="1"/>
    <col min="9167" max="9171" width="0" style="347" hidden="1" customWidth="1"/>
    <col min="9172" max="9172" width="14.54296875" style="347" customWidth="1"/>
    <col min="9173" max="9173" width="7.54296875" style="347" customWidth="1"/>
    <col min="9174" max="9174" width="13.453125" style="347" bestFit="1" customWidth="1"/>
    <col min="9175" max="9175" width="11.54296875" style="347" customWidth="1"/>
    <col min="9176" max="9176" width="11.453125" style="347" bestFit="1" customWidth="1"/>
    <col min="9177" max="9407" width="9.453125" style="347"/>
    <col min="9408" max="9408" width="6" style="347" bestFit="1" customWidth="1"/>
    <col min="9409" max="9409" width="0.54296875" style="347" customWidth="1"/>
    <col min="9410" max="9410" width="10.54296875" style="347" customWidth="1"/>
    <col min="9411" max="9411" width="11" style="347" customWidth="1"/>
    <col min="9412" max="9412" width="10.54296875" style="347" customWidth="1"/>
    <col min="9413" max="9413" width="10" style="347" customWidth="1"/>
    <col min="9414" max="9414" width="10.453125" style="347" customWidth="1"/>
    <col min="9415" max="9416" width="12" style="347" customWidth="1"/>
    <col min="9417" max="9418" width="1" style="347" customWidth="1"/>
    <col min="9419" max="9419" width="12.453125" style="347" bestFit="1" customWidth="1"/>
    <col min="9420" max="9420" width="0.54296875" style="347" customWidth="1"/>
    <col min="9421" max="9421" width="12.453125" style="347" customWidth="1"/>
    <col min="9422" max="9422" width="13.54296875" style="347" customWidth="1"/>
    <col min="9423" max="9427" width="0" style="347" hidden="1" customWidth="1"/>
    <col min="9428" max="9428" width="14.54296875" style="347" customWidth="1"/>
    <col min="9429" max="9429" width="7.54296875" style="347" customWidth="1"/>
    <col min="9430" max="9430" width="13.453125" style="347" bestFit="1" customWidth="1"/>
    <col min="9431" max="9431" width="11.54296875" style="347" customWidth="1"/>
    <col min="9432" max="9432" width="11.453125" style="347" bestFit="1" customWidth="1"/>
    <col min="9433" max="9663" width="9.453125" style="347"/>
    <col min="9664" max="9664" width="6" style="347" bestFit="1" customWidth="1"/>
    <col min="9665" max="9665" width="0.54296875" style="347" customWidth="1"/>
    <col min="9666" max="9666" width="10.54296875" style="347" customWidth="1"/>
    <col min="9667" max="9667" width="11" style="347" customWidth="1"/>
    <col min="9668" max="9668" width="10.54296875" style="347" customWidth="1"/>
    <col min="9669" max="9669" width="10" style="347" customWidth="1"/>
    <col min="9670" max="9670" width="10.453125" style="347" customWidth="1"/>
    <col min="9671" max="9672" width="12" style="347" customWidth="1"/>
    <col min="9673" max="9674" width="1" style="347" customWidth="1"/>
    <col min="9675" max="9675" width="12.453125" style="347" bestFit="1" customWidth="1"/>
    <col min="9676" max="9676" width="0.54296875" style="347" customWidth="1"/>
    <col min="9677" max="9677" width="12.453125" style="347" customWidth="1"/>
    <col min="9678" max="9678" width="13.54296875" style="347" customWidth="1"/>
    <col min="9679" max="9683" width="0" style="347" hidden="1" customWidth="1"/>
    <col min="9684" max="9684" width="14.54296875" style="347" customWidth="1"/>
    <col min="9685" max="9685" width="7.54296875" style="347" customWidth="1"/>
    <col min="9686" max="9686" width="13.453125" style="347" bestFit="1" customWidth="1"/>
    <col min="9687" max="9687" width="11.54296875" style="347" customWidth="1"/>
    <col min="9688" max="9688" width="11.453125" style="347" bestFit="1" customWidth="1"/>
    <col min="9689" max="9919" width="9.453125" style="347"/>
    <col min="9920" max="9920" width="6" style="347" bestFit="1" customWidth="1"/>
    <col min="9921" max="9921" width="0.54296875" style="347" customWidth="1"/>
    <col min="9922" max="9922" width="10.54296875" style="347" customWidth="1"/>
    <col min="9923" max="9923" width="11" style="347" customWidth="1"/>
    <col min="9924" max="9924" width="10.54296875" style="347" customWidth="1"/>
    <col min="9925" max="9925" width="10" style="347" customWidth="1"/>
    <col min="9926" max="9926" width="10.453125" style="347" customWidth="1"/>
    <col min="9927" max="9928" width="12" style="347" customWidth="1"/>
    <col min="9929" max="9930" width="1" style="347" customWidth="1"/>
    <col min="9931" max="9931" width="12.453125" style="347" bestFit="1" customWidth="1"/>
    <col min="9932" max="9932" width="0.54296875" style="347" customWidth="1"/>
    <col min="9933" max="9933" width="12.453125" style="347" customWidth="1"/>
    <col min="9934" max="9934" width="13.54296875" style="347" customWidth="1"/>
    <col min="9935" max="9939" width="0" style="347" hidden="1" customWidth="1"/>
    <col min="9940" max="9940" width="14.54296875" style="347" customWidth="1"/>
    <col min="9941" max="9941" width="7.54296875" style="347" customWidth="1"/>
    <col min="9942" max="9942" width="13.453125" style="347" bestFit="1" customWidth="1"/>
    <col min="9943" max="9943" width="11.54296875" style="347" customWidth="1"/>
    <col min="9944" max="9944" width="11.453125" style="347" bestFit="1" customWidth="1"/>
    <col min="9945" max="10175" width="9.453125" style="347"/>
    <col min="10176" max="10176" width="6" style="347" bestFit="1" customWidth="1"/>
    <col min="10177" max="10177" width="0.54296875" style="347" customWidth="1"/>
    <col min="10178" max="10178" width="10.54296875" style="347" customWidth="1"/>
    <col min="10179" max="10179" width="11" style="347" customWidth="1"/>
    <col min="10180" max="10180" width="10.54296875" style="347" customWidth="1"/>
    <col min="10181" max="10181" width="10" style="347" customWidth="1"/>
    <col min="10182" max="10182" width="10.453125" style="347" customWidth="1"/>
    <col min="10183" max="10184" width="12" style="347" customWidth="1"/>
    <col min="10185" max="10186" width="1" style="347" customWidth="1"/>
    <col min="10187" max="10187" width="12.453125" style="347" bestFit="1" customWidth="1"/>
    <col min="10188" max="10188" width="0.54296875" style="347" customWidth="1"/>
    <col min="10189" max="10189" width="12.453125" style="347" customWidth="1"/>
    <col min="10190" max="10190" width="13.54296875" style="347" customWidth="1"/>
    <col min="10191" max="10195" width="0" style="347" hidden="1" customWidth="1"/>
    <col min="10196" max="10196" width="14.54296875" style="347" customWidth="1"/>
    <col min="10197" max="10197" width="7.54296875" style="347" customWidth="1"/>
    <col min="10198" max="10198" width="13.453125" style="347" bestFit="1" customWidth="1"/>
    <col min="10199" max="10199" width="11.54296875" style="347" customWidth="1"/>
    <col min="10200" max="10200" width="11.453125" style="347" bestFit="1" customWidth="1"/>
    <col min="10201" max="10431" width="9.453125" style="347"/>
    <col min="10432" max="10432" width="6" style="347" bestFit="1" customWidth="1"/>
    <col min="10433" max="10433" width="0.54296875" style="347" customWidth="1"/>
    <col min="10434" max="10434" width="10.54296875" style="347" customWidth="1"/>
    <col min="10435" max="10435" width="11" style="347" customWidth="1"/>
    <col min="10436" max="10436" width="10.54296875" style="347" customWidth="1"/>
    <col min="10437" max="10437" width="10" style="347" customWidth="1"/>
    <col min="10438" max="10438" width="10.453125" style="347" customWidth="1"/>
    <col min="10439" max="10440" width="12" style="347" customWidth="1"/>
    <col min="10441" max="10442" width="1" style="347" customWidth="1"/>
    <col min="10443" max="10443" width="12.453125" style="347" bestFit="1" customWidth="1"/>
    <col min="10444" max="10444" width="0.54296875" style="347" customWidth="1"/>
    <col min="10445" max="10445" width="12.453125" style="347" customWidth="1"/>
    <col min="10446" max="10446" width="13.54296875" style="347" customWidth="1"/>
    <col min="10447" max="10451" width="0" style="347" hidden="1" customWidth="1"/>
    <col min="10452" max="10452" width="14.54296875" style="347" customWidth="1"/>
    <col min="10453" max="10453" width="7.54296875" style="347" customWidth="1"/>
    <col min="10454" max="10454" width="13.453125" style="347" bestFit="1" customWidth="1"/>
    <col min="10455" max="10455" width="11.54296875" style="347" customWidth="1"/>
    <col min="10456" max="10456" width="11.453125" style="347" bestFit="1" customWidth="1"/>
    <col min="10457" max="10687" width="9.453125" style="347"/>
    <col min="10688" max="10688" width="6" style="347" bestFit="1" customWidth="1"/>
    <col min="10689" max="10689" width="0.54296875" style="347" customWidth="1"/>
    <col min="10690" max="10690" width="10.54296875" style="347" customWidth="1"/>
    <col min="10691" max="10691" width="11" style="347" customWidth="1"/>
    <col min="10692" max="10692" width="10.54296875" style="347" customWidth="1"/>
    <col min="10693" max="10693" width="10" style="347" customWidth="1"/>
    <col min="10694" max="10694" width="10.453125" style="347" customWidth="1"/>
    <col min="10695" max="10696" width="12" style="347" customWidth="1"/>
    <col min="10697" max="10698" width="1" style="347" customWidth="1"/>
    <col min="10699" max="10699" width="12.453125" style="347" bestFit="1" customWidth="1"/>
    <col min="10700" max="10700" width="0.54296875" style="347" customWidth="1"/>
    <col min="10701" max="10701" width="12.453125" style="347" customWidth="1"/>
    <col min="10702" max="10702" width="13.54296875" style="347" customWidth="1"/>
    <col min="10703" max="10707" width="0" style="347" hidden="1" customWidth="1"/>
    <col min="10708" max="10708" width="14.54296875" style="347" customWidth="1"/>
    <col min="10709" max="10709" width="7.54296875" style="347" customWidth="1"/>
    <col min="10710" max="10710" width="13.453125" style="347" bestFit="1" customWidth="1"/>
    <col min="10711" max="10711" width="11.54296875" style="347" customWidth="1"/>
    <col min="10712" max="10712" width="11.453125" style="347" bestFit="1" customWidth="1"/>
    <col min="10713" max="10943" width="9.453125" style="347"/>
    <col min="10944" max="10944" width="6" style="347" bestFit="1" customWidth="1"/>
    <col min="10945" max="10945" width="0.54296875" style="347" customWidth="1"/>
    <col min="10946" max="10946" width="10.54296875" style="347" customWidth="1"/>
    <col min="10947" max="10947" width="11" style="347" customWidth="1"/>
    <col min="10948" max="10948" width="10.54296875" style="347" customWidth="1"/>
    <col min="10949" max="10949" width="10" style="347" customWidth="1"/>
    <col min="10950" max="10950" width="10.453125" style="347" customWidth="1"/>
    <col min="10951" max="10952" width="12" style="347" customWidth="1"/>
    <col min="10953" max="10954" width="1" style="347" customWidth="1"/>
    <col min="10955" max="10955" width="12.453125" style="347" bestFit="1" customWidth="1"/>
    <col min="10956" max="10956" width="0.54296875" style="347" customWidth="1"/>
    <col min="10957" max="10957" width="12.453125" style="347" customWidth="1"/>
    <col min="10958" max="10958" width="13.54296875" style="347" customWidth="1"/>
    <col min="10959" max="10963" width="0" style="347" hidden="1" customWidth="1"/>
    <col min="10964" max="10964" width="14.54296875" style="347" customWidth="1"/>
    <col min="10965" max="10965" width="7.54296875" style="347" customWidth="1"/>
    <col min="10966" max="10966" width="13.453125" style="347" bestFit="1" customWidth="1"/>
    <col min="10967" max="10967" width="11.54296875" style="347" customWidth="1"/>
    <col min="10968" max="10968" width="11.453125" style="347" bestFit="1" customWidth="1"/>
    <col min="10969" max="11199" width="9.453125" style="347"/>
    <col min="11200" max="11200" width="6" style="347" bestFit="1" customWidth="1"/>
    <col min="11201" max="11201" width="0.54296875" style="347" customWidth="1"/>
    <col min="11202" max="11202" width="10.54296875" style="347" customWidth="1"/>
    <col min="11203" max="11203" width="11" style="347" customWidth="1"/>
    <col min="11204" max="11204" width="10.54296875" style="347" customWidth="1"/>
    <col min="11205" max="11205" width="10" style="347" customWidth="1"/>
    <col min="11206" max="11206" width="10.453125" style="347" customWidth="1"/>
    <col min="11207" max="11208" width="12" style="347" customWidth="1"/>
    <col min="11209" max="11210" width="1" style="347" customWidth="1"/>
    <col min="11211" max="11211" width="12.453125" style="347" bestFit="1" customWidth="1"/>
    <col min="11212" max="11212" width="0.54296875" style="347" customWidth="1"/>
    <col min="11213" max="11213" width="12.453125" style="347" customWidth="1"/>
    <col min="11214" max="11214" width="13.54296875" style="347" customWidth="1"/>
    <col min="11215" max="11219" width="0" style="347" hidden="1" customWidth="1"/>
    <col min="11220" max="11220" width="14.54296875" style="347" customWidth="1"/>
    <col min="11221" max="11221" width="7.54296875" style="347" customWidth="1"/>
    <col min="11222" max="11222" width="13.453125" style="347" bestFit="1" customWidth="1"/>
    <col min="11223" max="11223" width="11.54296875" style="347" customWidth="1"/>
    <col min="11224" max="11224" width="11.453125" style="347" bestFit="1" customWidth="1"/>
    <col min="11225" max="11455" width="9.453125" style="347"/>
    <col min="11456" max="11456" width="6" style="347" bestFit="1" customWidth="1"/>
    <col min="11457" max="11457" width="0.54296875" style="347" customWidth="1"/>
    <col min="11458" max="11458" width="10.54296875" style="347" customWidth="1"/>
    <col min="11459" max="11459" width="11" style="347" customWidth="1"/>
    <col min="11460" max="11460" width="10.54296875" style="347" customWidth="1"/>
    <col min="11461" max="11461" width="10" style="347" customWidth="1"/>
    <col min="11462" max="11462" width="10.453125" style="347" customWidth="1"/>
    <col min="11463" max="11464" width="12" style="347" customWidth="1"/>
    <col min="11465" max="11466" width="1" style="347" customWidth="1"/>
    <col min="11467" max="11467" width="12.453125" style="347" bestFit="1" customWidth="1"/>
    <col min="11468" max="11468" width="0.54296875" style="347" customWidth="1"/>
    <col min="11469" max="11469" width="12.453125" style="347" customWidth="1"/>
    <col min="11470" max="11470" width="13.54296875" style="347" customWidth="1"/>
    <col min="11471" max="11475" width="0" style="347" hidden="1" customWidth="1"/>
    <col min="11476" max="11476" width="14.54296875" style="347" customWidth="1"/>
    <col min="11477" max="11477" width="7.54296875" style="347" customWidth="1"/>
    <col min="11478" max="11478" width="13.453125" style="347" bestFit="1" customWidth="1"/>
    <col min="11479" max="11479" width="11.54296875" style="347" customWidth="1"/>
    <col min="11480" max="11480" width="11.453125" style="347" bestFit="1" customWidth="1"/>
    <col min="11481" max="11711" width="9.453125" style="347"/>
    <col min="11712" max="11712" width="6" style="347" bestFit="1" customWidth="1"/>
    <col min="11713" max="11713" width="0.54296875" style="347" customWidth="1"/>
    <col min="11714" max="11714" width="10.54296875" style="347" customWidth="1"/>
    <col min="11715" max="11715" width="11" style="347" customWidth="1"/>
    <col min="11716" max="11716" width="10.54296875" style="347" customWidth="1"/>
    <col min="11717" max="11717" width="10" style="347" customWidth="1"/>
    <col min="11718" max="11718" width="10.453125" style="347" customWidth="1"/>
    <col min="11719" max="11720" width="12" style="347" customWidth="1"/>
    <col min="11721" max="11722" width="1" style="347" customWidth="1"/>
    <col min="11723" max="11723" width="12.453125" style="347" bestFit="1" customWidth="1"/>
    <col min="11724" max="11724" width="0.54296875" style="347" customWidth="1"/>
    <col min="11725" max="11725" width="12.453125" style="347" customWidth="1"/>
    <col min="11726" max="11726" width="13.54296875" style="347" customWidth="1"/>
    <col min="11727" max="11731" width="0" style="347" hidden="1" customWidth="1"/>
    <col min="11732" max="11732" width="14.54296875" style="347" customWidth="1"/>
    <col min="11733" max="11733" width="7.54296875" style="347" customWidth="1"/>
    <col min="11734" max="11734" width="13.453125" style="347" bestFit="1" customWidth="1"/>
    <col min="11735" max="11735" width="11.54296875" style="347" customWidth="1"/>
    <col min="11736" max="11736" width="11.453125" style="347" bestFit="1" customWidth="1"/>
    <col min="11737" max="11967" width="9.453125" style="347"/>
    <col min="11968" max="11968" width="6" style="347" bestFit="1" customWidth="1"/>
    <col min="11969" max="11969" width="0.54296875" style="347" customWidth="1"/>
    <col min="11970" max="11970" width="10.54296875" style="347" customWidth="1"/>
    <col min="11971" max="11971" width="11" style="347" customWidth="1"/>
    <col min="11972" max="11972" width="10.54296875" style="347" customWidth="1"/>
    <col min="11973" max="11973" width="10" style="347" customWidth="1"/>
    <col min="11974" max="11974" width="10.453125" style="347" customWidth="1"/>
    <col min="11975" max="11976" width="12" style="347" customWidth="1"/>
    <col min="11977" max="11978" width="1" style="347" customWidth="1"/>
    <col min="11979" max="11979" width="12.453125" style="347" bestFit="1" customWidth="1"/>
    <col min="11980" max="11980" width="0.54296875" style="347" customWidth="1"/>
    <col min="11981" max="11981" width="12.453125" style="347" customWidth="1"/>
    <col min="11982" max="11982" width="13.54296875" style="347" customWidth="1"/>
    <col min="11983" max="11987" width="0" style="347" hidden="1" customWidth="1"/>
    <col min="11988" max="11988" width="14.54296875" style="347" customWidth="1"/>
    <col min="11989" max="11989" width="7.54296875" style="347" customWidth="1"/>
    <col min="11990" max="11990" width="13.453125" style="347" bestFit="1" customWidth="1"/>
    <col min="11991" max="11991" width="11.54296875" style="347" customWidth="1"/>
    <col min="11992" max="11992" width="11.453125" style="347" bestFit="1" customWidth="1"/>
    <col min="11993" max="12223" width="9.453125" style="347"/>
    <col min="12224" max="12224" width="6" style="347" bestFit="1" customWidth="1"/>
    <col min="12225" max="12225" width="0.54296875" style="347" customWidth="1"/>
    <col min="12226" max="12226" width="10.54296875" style="347" customWidth="1"/>
    <col min="12227" max="12227" width="11" style="347" customWidth="1"/>
    <col min="12228" max="12228" width="10.54296875" style="347" customWidth="1"/>
    <col min="12229" max="12229" width="10" style="347" customWidth="1"/>
    <col min="12230" max="12230" width="10.453125" style="347" customWidth="1"/>
    <col min="12231" max="12232" width="12" style="347" customWidth="1"/>
    <col min="12233" max="12234" width="1" style="347" customWidth="1"/>
    <col min="12235" max="12235" width="12.453125" style="347" bestFit="1" customWidth="1"/>
    <col min="12236" max="12236" width="0.54296875" style="347" customWidth="1"/>
    <col min="12237" max="12237" width="12.453125" style="347" customWidth="1"/>
    <col min="12238" max="12238" width="13.54296875" style="347" customWidth="1"/>
    <col min="12239" max="12243" width="0" style="347" hidden="1" customWidth="1"/>
    <col min="12244" max="12244" width="14.54296875" style="347" customWidth="1"/>
    <col min="12245" max="12245" width="7.54296875" style="347" customWidth="1"/>
    <col min="12246" max="12246" width="13.453125" style="347" bestFit="1" customWidth="1"/>
    <col min="12247" max="12247" width="11.54296875" style="347" customWidth="1"/>
    <col min="12248" max="12248" width="11.453125" style="347" bestFit="1" customWidth="1"/>
    <col min="12249" max="12479" width="9.453125" style="347"/>
    <col min="12480" max="12480" width="6" style="347" bestFit="1" customWidth="1"/>
    <col min="12481" max="12481" width="0.54296875" style="347" customWidth="1"/>
    <col min="12482" max="12482" width="10.54296875" style="347" customWidth="1"/>
    <col min="12483" max="12483" width="11" style="347" customWidth="1"/>
    <col min="12484" max="12484" width="10.54296875" style="347" customWidth="1"/>
    <col min="12485" max="12485" width="10" style="347" customWidth="1"/>
    <col min="12486" max="12486" width="10.453125" style="347" customWidth="1"/>
    <col min="12487" max="12488" width="12" style="347" customWidth="1"/>
    <col min="12489" max="12490" width="1" style="347" customWidth="1"/>
    <col min="12491" max="12491" width="12.453125" style="347" bestFit="1" customWidth="1"/>
    <col min="12492" max="12492" width="0.54296875" style="347" customWidth="1"/>
    <col min="12493" max="12493" width="12.453125" style="347" customWidth="1"/>
    <col min="12494" max="12494" width="13.54296875" style="347" customWidth="1"/>
    <col min="12495" max="12499" width="0" style="347" hidden="1" customWidth="1"/>
    <col min="12500" max="12500" width="14.54296875" style="347" customWidth="1"/>
    <col min="12501" max="12501" width="7.54296875" style="347" customWidth="1"/>
    <col min="12502" max="12502" width="13.453125" style="347" bestFit="1" customWidth="1"/>
    <col min="12503" max="12503" width="11.54296875" style="347" customWidth="1"/>
    <col min="12504" max="12504" width="11.453125" style="347" bestFit="1" customWidth="1"/>
    <col min="12505" max="12735" width="9.453125" style="347"/>
    <col min="12736" max="12736" width="6" style="347" bestFit="1" customWidth="1"/>
    <col min="12737" max="12737" width="0.54296875" style="347" customWidth="1"/>
    <col min="12738" max="12738" width="10.54296875" style="347" customWidth="1"/>
    <col min="12739" max="12739" width="11" style="347" customWidth="1"/>
    <col min="12740" max="12740" width="10.54296875" style="347" customWidth="1"/>
    <col min="12741" max="12741" width="10" style="347" customWidth="1"/>
    <col min="12742" max="12742" width="10.453125" style="347" customWidth="1"/>
    <col min="12743" max="12744" width="12" style="347" customWidth="1"/>
    <col min="12745" max="12746" width="1" style="347" customWidth="1"/>
    <col min="12747" max="12747" width="12.453125" style="347" bestFit="1" customWidth="1"/>
    <col min="12748" max="12748" width="0.54296875" style="347" customWidth="1"/>
    <col min="12749" max="12749" width="12.453125" style="347" customWidth="1"/>
    <col min="12750" max="12750" width="13.54296875" style="347" customWidth="1"/>
    <col min="12751" max="12755" width="0" style="347" hidden="1" customWidth="1"/>
    <col min="12756" max="12756" width="14.54296875" style="347" customWidth="1"/>
    <col min="12757" max="12757" width="7.54296875" style="347" customWidth="1"/>
    <col min="12758" max="12758" width="13.453125" style="347" bestFit="1" customWidth="1"/>
    <col min="12759" max="12759" width="11.54296875" style="347" customWidth="1"/>
    <col min="12760" max="12760" width="11.453125" style="347" bestFit="1" customWidth="1"/>
    <col min="12761" max="12991" width="9.453125" style="347"/>
    <col min="12992" max="12992" width="6" style="347" bestFit="1" customWidth="1"/>
    <col min="12993" max="12993" width="0.54296875" style="347" customWidth="1"/>
    <col min="12994" max="12994" width="10.54296875" style="347" customWidth="1"/>
    <col min="12995" max="12995" width="11" style="347" customWidth="1"/>
    <col min="12996" max="12996" width="10.54296875" style="347" customWidth="1"/>
    <col min="12997" max="12997" width="10" style="347" customWidth="1"/>
    <col min="12998" max="12998" width="10.453125" style="347" customWidth="1"/>
    <col min="12999" max="13000" width="12" style="347" customWidth="1"/>
    <col min="13001" max="13002" width="1" style="347" customWidth="1"/>
    <col min="13003" max="13003" width="12.453125" style="347" bestFit="1" customWidth="1"/>
    <col min="13004" max="13004" width="0.54296875" style="347" customWidth="1"/>
    <col min="13005" max="13005" width="12.453125" style="347" customWidth="1"/>
    <col min="13006" max="13006" width="13.54296875" style="347" customWidth="1"/>
    <col min="13007" max="13011" width="0" style="347" hidden="1" customWidth="1"/>
    <col min="13012" max="13012" width="14.54296875" style="347" customWidth="1"/>
    <col min="13013" max="13013" width="7.54296875" style="347" customWidth="1"/>
    <col min="13014" max="13014" width="13.453125" style="347" bestFit="1" customWidth="1"/>
    <col min="13015" max="13015" width="11.54296875" style="347" customWidth="1"/>
    <col min="13016" max="13016" width="11.453125" style="347" bestFit="1" customWidth="1"/>
    <col min="13017" max="13247" width="9.453125" style="347"/>
    <col min="13248" max="13248" width="6" style="347" bestFit="1" customWidth="1"/>
    <col min="13249" max="13249" width="0.54296875" style="347" customWidth="1"/>
    <col min="13250" max="13250" width="10.54296875" style="347" customWidth="1"/>
    <col min="13251" max="13251" width="11" style="347" customWidth="1"/>
    <col min="13252" max="13252" width="10.54296875" style="347" customWidth="1"/>
    <col min="13253" max="13253" width="10" style="347" customWidth="1"/>
    <col min="13254" max="13254" width="10.453125" style="347" customWidth="1"/>
    <col min="13255" max="13256" width="12" style="347" customWidth="1"/>
    <col min="13257" max="13258" width="1" style="347" customWidth="1"/>
    <col min="13259" max="13259" width="12.453125" style="347" bestFit="1" customWidth="1"/>
    <col min="13260" max="13260" width="0.54296875" style="347" customWidth="1"/>
    <col min="13261" max="13261" width="12.453125" style="347" customWidth="1"/>
    <col min="13262" max="13262" width="13.54296875" style="347" customWidth="1"/>
    <col min="13263" max="13267" width="0" style="347" hidden="1" customWidth="1"/>
    <col min="13268" max="13268" width="14.54296875" style="347" customWidth="1"/>
    <col min="13269" max="13269" width="7.54296875" style="347" customWidth="1"/>
    <col min="13270" max="13270" width="13.453125" style="347" bestFit="1" customWidth="1"/>
    <col min="13271" max="13271" width="11.54296875" style="347" customWidth="1"/>
    <col min="13272" max="13272" width="11.453125" style="347" bestFit="1" customWidth="1"/>
    <col min="13273" max="13503" width="9.453125" style="347"/>
    <col min="13504" max="13504" width="6" style="347" bestFit="1" customWidth="1"/>
    <col min="13505" max="13505" width="0.54296875" style="347" customWidth="1"/>
    <col min="13506" max="13506" width="10.54296875" style="347" customWidth="1"/>
    <col min="13507" max="13507" width="11" style="347" customWidth="1"/>
    <col min="13508" max="13508" width="10.54296875" style="347" customWidth="1"/>
    <col min="13509" max="13509" width="10" style="347" customWidth="1"/>
    <col min="13510" max="13510" width="10.453125" style="347" customWidth="1"/>
    <col min="13511" max="13512" width="12" style="347" customWidth="1"/>
    <col min="13513" max="13514" width="1" style="347" customWidth="1"/>
    <col min="13515" max="13515" width="12.453125" style="347" bestFit="1" customWidth="1"/>
    <col min="13516" max="13516" width="0.54296875" style="347" customWidth="1"/>
    <col min="13517" max="13517" width="12.453125" style="347" customWidth="1"/>
    <col min="13518" max="13518" width="13.54296875" style="347" customWidth="1"/>
    <col min="13519" max="13523" width="0" style="347" hidden="1" customWidth="1"/>
    <col min="13524" max="13524" width="14.54296875" style="347" customWidth="1"/>
    <col min="13525" max="13525" width="7.54296875" style="347" customWidth="1"/>
    <col min="13526" max="13526" width="13.453125" style="347" bestFit="1" customWidth="1"/>
    <col min="13527" max="13527" width="11.54296875" style="347" customWidth="1"/>
    <col min="13528" max="13528" width="11.453125" style="347" bestFit="1" customWidth="1"/>
    <col min="13529" max="13759" width="9.453125" style="347"/>
    <col min="13760" max="13760" width="6" style="347" bestFit="1" customWidth="1"/>
    <col min="13761" max="13761" width="0.54296875" style="347" customWidth="1"/>
    <col min="13762" max="13762" width="10.54296875" style="347" customWidth="1"/>
    <col min="13763" max="13763" width="11" style="347" customWidth="1"/>
    <col min="13764" max="13764" width="10.54296875" style="347" customWidth="1"/>
    <col min="13765" max="13765" width="10" style="347" customWidth="1"/>
    <col min="13766" max="13766" width="10.453125" style="347" customWidth="1"/>
    <col min="13767" max="13768" width="12" style="347" customWidth="1"/>
    <col min="13769" max="13770" width="1" style="347" customWidth="1"/>
    <col min="13771" max="13771" width="12.453125" style="347" bestFit="1" customWidth="1"/>
    <col min="13772" max="13772" width="0.54296875" style="347" customWidth="1"/>
    <col min="13773" max="13773" width="12.453125" style="347" customWidth="1"/>
    <col min="13774" max="13774" width="13.54296875" style="347" customWidth="1"/>
    <col min="13775" max="13779" width="0" style="347" hidden="1" customWidth="1"/>
    <col min="13780" max="13780" width="14.54296875" style="347" customWidth="1"/>
    <col min="13781" max="13781" width="7.54296875" style="347" customWidth="1"/>
    <col min="13782" max="13782" width="13.453125" style="347" bestFit="1" customWidth="1"/>
    <col min="13783" max="13783" width="11.54296875" style="347" customWidth="1"/>
    <col min="13784" max="13784" width="11.453125" style="347" bestFit="1" customWidth="1"/>
    <col min="13785" max="14015" width="9.453125" style="347"/>
    <col min="14016" max="14016" width="6" style="347" bestFit="1" customWidth="1"/>
    <col min="14017" max="14017" width="0.54296875" style="347" customWidth="1"/>
    <col min="14018" max="14018" width="10.54296875" style="347" customWidth="1"/>
    <col min="14019" max="14019" width="11" style="347" customWidth="1"/>
    <col min="14020" max="14020" width="10.54296875" style="347" customWidth="1"/>
    <col min="14021" max="14021" width="10" style="347" customWidth="1"/>
    <col min="14022" max="14022" width="10.453125" style="347" customWidth="1"/>
    <col min="14023" max="14024" width="12" style="347" customWidth="1"/>
    <col min="14025" max="14026" width="1" style="347" customWidth="1"/>
    <col min="14027" max="14027" width="12.453125" style="347" bestFit="1" customWidth="1"/>
    <col min="14028" max="14028" width="0.54296875" style="347" customWidth="1"/>
    <col min="14029" max="14029" width="12.453125" style="347" customWidth="1"/>
    <col min="14030" max="14030" width="13.54296875" style="347" customWidth="1"/>
    <col min="14031" max="14035" width="0" style="347" hidden="1" customWidth="1"/>
    <col min="14036" max="14036" width="14.54296875" style="347" customWidth="1"/>
    <col min="14037" max="14037" width="7.54296875" style="347" customWidth="1"/>
    <col min="14038" max="14038" width="13.453125" style="347" bestFit="1" customWidth="1"/>
    <col min="14039" max="14039" width="11.54296875" style="347" customWidth="1"/>
    <col min="14040" max="14040" width="11.453125" style="347" bestFit="1" customWidth="1"/>
    <col min="14041" max="14271" width="9.453125" style="347"/>
    <col min="14272" max="14272" width="6" style="347" bestFit="1" customWidth="1"/>
    <col min="14273" max="14273" width="0.54296875" style="347" customWidth="1"/>
    <col min="14274" max="14274" width="10.54296875" style="347" customWidth="1"/>
    <col min="14275" max="14275" width="11" style="347" customWidth="1"/>
    <col min="14276" max="14276" width="10.54296875" style="347" customWidth="1"/>
    <col min="14277" max="14277" width="10" style="347" customWidth="1"/>
    <col min="14278" max="14278" width="10.453125" style="347" customWidth="1"/>
    <col min="14279" max="14280" width="12" style="347" customWidth="1"/>
    <col min="14281" max="14282" width="1" style="347" customWidth="1"/>
    <col min="14283" max="14283" width="12.453125" style="347" bestFit="1" customWidth="1"/>
    <col min="14284" max="14284" width="0.54296875" style="347" customWidth="1"/>
    <col min="14285" max="14285" width="12.453125" style="347" customWidth="1"/>
    <col min="14286" max="14286" width="13.54296875" style="347" customWidth="1"/>
    <col min="14287" max="14291" width="0" style="347" hidden="1" customWidth="1"/>
    <col min="14292" max="14292" width="14.54296875" style="347" customWidth="1"/>
    <col min="14293" max="14293" width="7.54296875" style="347" customWidth="1"/>
    <col min="14294" max="14294" width="13.453125" style="347" bestFit="1" customWidth="1"/>
    <col min="14295" max="14295" width="11.54296875" style="347" customWidth="1"/>
    <col min="14296" max="14296" width="11.453125" style="347" bestFit="1" customWidth="1"/>
    <col min="14297" max="14527" width="9.453125" style="347"/>
    <col min="14528" max="14528" width="6" style="347" bestFit="1" customWidth="1"/>
    <col min="14529" max="14529" width="0.54296875" style="347" customWidth="1"/>
    <col min="14530" max="14530" width="10.54296875" style="347" customWidth="1"/>
    <col min="14531" max="14531" width="11" style="347" customWidth="1"/>
    <col min="14532" max="14532" width="10.54296875" style="347" customWidth="1"/>
    <col min="14533" max="14533" width="10" style="347" customWidth="1"/>
    <col min="14534" max="14534" width="10.453125" style="347" customWidth="1"/>
    <col min="14535" max="14536" width="12" style="347" customWidth="1"/>
    <col min="14537" max="14538" width="1" style="347" customWidth="1"/>
    <col min="14539" max="14539" width="12.453125" style="347" bestFit="1" customWidth="1"/>
    <col min="14540" max="14540" width="0.54296875" style="347" customWidth="1"/>
    <col min="14541" max="14541" width="12.453125" style="347" customWidth="1"/>
    <col min="14542" max="14542" width="13.54296875" style="347" customWidth="1"/>
    <col min="14543" max="14547" width="0" style="347" hidden="1" customWidth="1"/>
    <col min="14548" max="14548" width="14.54296875" style="347" customWidth="1"/>
    <col min="14549" max="14549" width="7.54296875" style="347" customWidth="1"/>
    <col min="14550" max="14550" width="13.453125" style="347" bestFit="1" customWidth="1"/>
    <col min="14551" max="14551" width="11.54296875" style="347" customWidth="1"/>
    <col min="14552" max="14552" width="11.453125" style="347" bestFit="1" customWidth="1"/>
    <col min="14553" max="14783" width="9.453125" style="347"/>
    <col min="14784" max="14784" width="6" style="347" bestFit="1" customWidth="1"/>
    <col min="14785" max="14785" width="0.54296875" style="347" customWidth="1"/>
    <col min="14786" max="14786" width="10.54296875" style="347" customWidth="1"/>
    <col min="14787" max="14787" width="11" style="347" customWidth="1"/>
    <col min="14788" max="14788" width="10.54296875" style="347" customWidth="1"/>
    <col min="14789" max="14789" width="10" style="347" customWidth="1"/>
    <col min="14790" max="14790" width="10.453125" style="347" customWidth="1"/>
    <col min="14791" max="14792" width="12" style="347" customWidth="1"/>
    <col min="14793" max="14794" width="1" style="347" customWidth="1"/>
    <col min="14795" max="14795" width="12.453125" style="347" bestFit="1" customWidth="1"/>
    <col min="14796" max="14796" width="0.54296875" style="347" customWidth="1"/>
    <col min="14797" max="14797" width="12.453125" style="347" customWidth="1"/>
    <col min="14798" max="14798" width="13.54296875" style="347" customWidth="1"/>
    <col min="14799" max="14803" width="0" style="347" hidden="1" customWidth="1"/>
    <col min="14804" max="14804" width="14.54296875" style="347" customWidth="1"/>
    <col min="14805" max="14805" width="7.54296875" style="347" customWidth="1"/>
    <col min="14806" max="14806" width="13.453125" style="347" bestFit="1" customWidth="1"/>
    <col min="14807" max="14807" width="11.54296875" style="347" customWidth="1"/>
    <col min="14808" max="14808" width="11.453125" style="347" bestFit="1" customWidth="1"/>
    <col min="14809" max="15039" width="9.453125" style="347"/>
    <col min="15040" max="15040" width="6" style="347" bestFit="1" customWidth="1"/>
    <col min="15041" max="15041" width="0.54296875" style="347" customWidth="1"/>
    <col min="15042" max="15042" width="10.54296875" style="347" customWidth="1"/>
    <col min="15043" max="15043" width="11" style="347" customWidth="1"/>
    <col min="15044" max="15044" width="10.54296875" style="347" customWidth="1"/>
    <col min="15045" max="15045" width="10" style="347" customWidth="1"/>
    <col min="15046" max="15046" width="10.453125" style="347" customWidth="1"/>
    <col min="15047" max="15048" width="12" style="347" customWidth="1"/>
    <col min="15049" max="15050" width="1" style="347" customWidth="1"/>
    <col min="15051" max="15051" width="12.453125" style="347" bestFit="1" customWidth="1"/>
    <col min="15052" max="15052" width="0.54296875" style="347" customWidth="1"/>
    <col min="15053" max="15053" width="12.453125" style="347" customWidth="1"/>
    <col min="15054" max="15054" width="13.54296875" style="347" customWidth="1"/>
    <col min="15055" max="15059" width="0" style="347" hidden="1" customWidth="1"/>
    <col min="15060" max="15060" width="14.54296875" style="347" customWidth="1"/>
    <col min="15061" max="15061" width="7.54296875" style="347" customWidth="1"/>
    <col min="15062" max="15062" width="13.453125" style="347" bestFit="1" customWidth="1"/>
    <col min="15063" max="15063" width="11.54296875" style="347" customWidth="1"/>
    <col min="15064" max="15064" width="11.453125" style="347" bestFit="1" customWidth="1"/>
    <col min="15065" max="15295" width="9.453125" style="347"/>
    <col min="15296" max="15296" width="6" style="347" bestFit="1" customWidth="1"/>
    <col min="15297" max="15297" width="0.54296875" style="347" customWidth="1"/>
    <col min="15298" max="15298" width="10.54296875" style="347" customWidth="1"/>
    <col min="15299" max="15299" width="11" style="347" customWidth="1"/>
    <col min="15300" max="15300" width="10.54296875" style="347" customWidth="1"/>
    <col min="15301" max="15301" width="10" style="347" customWidth="1"/>
    <col min="15302" max="15302" width="10.453125" style="347" customWidth="1"/>
    <col min="15303" max="15304" width="12" style="347" customWidth="1"/>
    <col min="15305" max="15306" width="1" style="347" customWidth="1"/>
    <col min="15307" max="15307" width="12.453125" style="347" bestFit="1" customWidth="1"/>
    <col min="15308" max="15308" width="0.54296875" style="347" customWidth="1"/>
    <col min="15309" max="15309" width="12.453125" style="347" customWidth="1"/>
    <col min="15310" max="15310" width="13.54296875" style="347" customWidth="1"/>
    <col min="15311" max="15315" width="0" style="347" hidden="1" customWidth="1"/>
    <col min="15316" max="15316" width="14.54296875" style="347" customWidth="1"/>
    <col min="15317" max="15317" width="7.54296875" style="347" customWidth="1"/>
    <col min="15318" max="15318" width="13.453125" style="347" bestFit="1" customWidth="1"/>
    <col min="15319" max="15319" width="11.54296875" style="347" customWidth="1"/>
    <col min="15320" max="15320" width="11.453125" style="347" bestFit="1" customWidth="1"/>
    <col min="15321" max="15551" width="9.453125" style="347"/>
    <col min="15552" max="15552" width="6" style="347" bestFit="1" customWidth="1"/>
    <col min="15553" max="15553" width="0.54296875" style="347" customWidth="1"/>
    <col min="15554" max="15554" width="10.54296875" style="347" customWidth="1"/>
    <col min="15555" max="15555" width="11" style="347" customWidth="1"/>
    <col min="15556" max="15556" width="10.54296875" style="347" customWidth="1"/>
    <col min="15557" max="15557" width="10" style="347" customWidth="1"/>
    <col min="15558" max="15558" width="10.453125" style="347" customWidth="1"/>
    <col min="15559" max="15560" width="12" style="347" customWidth="1"/>
    <col min="15561" max="15562" width="1" style="347" customWidth="1"/>
    <col min="15563" max="15563" width="12.453125" style="347" bestFit="1" customWidth="1"/>
    <col min="15564" max="15564" width="0.54296875" style="347" customWidth="1"/>
    <col min="15565" max="15565" width="12.453125" style="347" customWidth="1"/>
    <col min="15566" max="15566" width="13.54296875" style="347" customWidth="1"/>
    <col min="15567" max="15571" width="0" style="347" hidden="1" customWidth="1"/>
    <col min="15572" max="15572" width="14.54296875" style="347" customWidth="1"/>
    <col min="15573" max="15573" width="7.54296875" style="347" customWidth="1"/>
    <col min="15574" max="15574" width="13.453125" style="347" bestFit="1" customWidth="1"/>
    <col min="15575" max="15575" width="11.54296875" style="347" customWidth="1"/>
    <col min="15576" max="15576" width="11.453125" style="347" bestFit="1" customWidth="1"/>
    <col min="15577" max="15807" width="9.453125" style="347"/>
    <col min="15808" max="15808" width="6" style="347" bestFit="1" customWidth="1"/>
    <col min="15809" max="15809" width="0.54296875" style="347" customWidth="1"/>
    <col min="15810" max="15810" width="10.54296875" style="347" customWidth="1"/>
    <col min="15811" max="15811" width="11" style="347" customWidth="1"/>
    <col min="15812" max="15812" width="10.54296875" style="347" customWidth="1"/>
    <col min="15813" max="15813" width="10" style="347" customWidth="1"/>
    <col min="15814" max="15814" width="10.453125" style="347" customWidth="1"/>
    <col min="15815" max="15816" width="12" style="347" customWidth="1"/>
    <col min="15817" max="15818" width="1" style="347" customWidth="1"/>
    <col min="15819" max="15819" width="12.453125" style="347" bestFit="1" customWidth="1"/>
    <col min="15820" max="15820" width="0.54296875" style="347" customWidth="1"/>
    <col min="15821" max="15821" width="12.453125" style="347" customWidth="1"/>
    <col min="15822" max="15822" width="13.54296875" style="347" customWidth="1"/>
    <col min="15823" max="15827" width="0" style="347" hidden="1" customWidth="1"/>
    <col min="15828" max="15828" width="14.54296875" style="347" customWidth="1"/>
    <col min="15829" max="15829" width="7.54296875" style="347" customWidth="1"/>
    <col min="15830" max="15830" width="13.453125" style="347" bestFit="1" customWidth="1"/>
    <col min="15831" max="15831" width="11.54296875" style="347" customWidth="1"/>
    <col min="15832" max="15832" width="11.453125" style="347" bestFit="1" customWidth="1"/>
    <col min="15833" max="16063" width="9.453125" style="347"/>
    <col min="16064" max="16064" width="6" style="347" bestFit="1" customWidth="1"/>
    <col min="16065" max="16065" width="0.54296875" style="347" customWidth="1"/>
    <col min="16066" max="16066" width="10.54296875" style="347" customWidth="1"/>
    <col min="16067" max="16067" width="11" style="347" customWidth="1"/>
    <col min="16068" max="16068" width="10.54296875" style="347" customWidth="1"/>
    <col min="16069" max="16069" width="10" style="347" customWidth="1"/>
    <col min="16070" max="16070" width="10.453125" style="347" customWidth="1"/>
    <col min="16071" max="16072" width="12" style="347" customWidth="1"/>
    <col min="16073" max="16074" width="1" style="347" customWidth="1"/>
    <col min="16075" max="16075" width="12.453125" style="347" bestFit="1" customWidth="1"/>
    <col min="16076" max="16076" width="0.54296875" style="347" customWidth="1"/>
    <col min="16077" max="16077" width="12.453125" style="347" customWidth="1"/>
    <col min="16078" max="16078" width="13.54296875" style="347" customWidth="1"/>
    <col min="16079" max="16083" width="0" style="347" hidden="1" customWidth="1"/>
    <col min="16084" max="16084" width="14.54296875" style="347" customWidth="1"/>
    <col min="16085" max="16085" width="7.54296875" style="347" customWidth="1"/>
    <col min="16086" max="16086" width="13.453125" style="347" bestFit="1" customWidth="1"/>
    <col min="16087" max="16087" width="11.54296875" style="347" customWidth="1"/>
    <col min="16088" max="16088" width="11.453125" style="347" bestFit="1" customWidth="1"/>
    <col min="16089" max="16340" width="9.453125" style="347"/>
    <col min="16341" max="16384" width="9.453125" style="347" customWidth="1"/>
  </cols>
  <sheetData>
    <row r="1" spans="1:26">
      <c r="A1" s="365">
        <f>'Note-30'!A1+1</f>
        <v>31</v>
      </c>
      <c r="B1" s="366" t="s">
        <v>276</v>
      </c>
      <c r="H1" s="685"/>
      <c r="I1" s="685"/>
      <c r="J1" s="685"/>
      <c r="K1" s="685"/>
      <c r="L1" s="685"/>
      <c r="M1" s="685"/>
      <c r="N1" s="685"/>
      <c r="O1" s="685"/>
      <c r="P1" s="685"/>
      <c r="Q1" s="685"/>
      <c r="R1" s="685"/>
    </row>
    <row r="2" spans="1:26" ht="6" customHeight="1">
      <c r="B2" s="366"/>
      <c r="H2" s="685"/>
      <c r="I2" s="685"/>
      <c r="J2" s="685"/>
      <c r="K2" s="685"/>
      <c r="L2" s="685"/>
      <c r="M2" s="685"/>
      <c r="N2" s="685"/>
      <c r="O2" s="685"/>
      <c r="P2" s="685"/>
      <c r="Q2" s="685"/>
      <c r="R2" s="685"/>
    </row>
    <row r="3" spans="1:26" ht="38.25" customHeight="1">
      <c r="B3" s="914" t="s">
        <v>743</v>
      </c>
      <c r="C3" s="914"/>
      <c r="D3" s="914"/>
      <c r="E3" s="914"/>
      <c r="F3" s="914"/>
      <c r="G3" s="914"/>
      <c r="H3" s="914"/>
      <c r="I3" s="914"/>
      <c r="J3" s="914"/>
      <c r="K3" s="914"/>
      <c r="L3" s="914"/>
      <c r="M3" s="914"/>
      <c r="N3" s="914"/>
      <c r="O3" s="914"/>
      <c r="P3" s="914"/>
      <c r="Q3" s="914"/>
      <c r="R3" s="914"/>
    </row>
    <row r="4" spans="1:26" ht="15" customHeight="1">
      <c r="B4" s="951" t="s">
        <v>249</v>
      </c>
      <c r="C4" s="907"/>
      <c r="D4" s="907"/>
      <c r="E4" s="952"/>
      <c r="F4" s="665"/>
      <c r="G4" s="907" t="s">
        <v>250</v>
      </c>
      <c r="H4" s="907"/>
      <c r="I4" s="907"/>
      <c r="J4" s="952"/>
      <c r="K4" s="665"/>
      <c r="L4" s="951" t="s">
        <v>251</v>
      </c>
      <c r="M4" s="907"/>
      <c r="N4" s="952"/>
      <c r="O4" s="665"/>
      <c r="P4" s="958" t="s">
        <v>252</v>
      </c>
      <c r="Q4" s="959"/>
      <c r="R4" s="960"/>
    </row>
    <row r="5" spans="1:26">
      <c r="B5" s="953"/>
      <c r="C5" s="954"/>
      <c r="D5" s="954"/>
      <c r="E5" s="955"/>
      <c r="F5" s="686"/>
      <c r="G5" s="954"/>
      <c r="H5" s="954"/>
      <c r="I5" s="954"/>
      <c r="J5" s="955"/>
      <c r="K5" s="686"/>
      <c r="L5" s="953"/>
      <c r="M5" s="954"/>
      <c r="N5" s="955"/>
      <c r="O5" s="686"/>
      <c r="P5" s="687" t="s">
        <v>4152</v>
      </c>
      <c r="Q5" s="961" t="s">
        <v>4153</v>
      </c>
      <c r="R5" s="962"/>
    </row>
    <row r="6" spans="1:26">
      <c r="B6" s="956"/>
      <c r="C6" s="908"/>
      <c r="D6" s="908"/>
      <c r="E6" s="957"/>
      <c r="F6" s="666"/>
      <c r="G6" s="908"/>
      <c r="H6" s="908"/>
      <c r="I6" s="908"/>
      <c r="J6" s="957"/>
      <c r="K6" s="666"/>
      <c r="L6" s="956"/>
      <c r="M6" s="908"/>
      <c r="N6" s="957"/>
      <c r="O6" s="666"/>
      <c r="P6" s="688" t="s">
        <v>20</v>
      </c>
      <c r="Q6" s="963" t="s">
        <v>20</v>
      </c>
      <c r="R6" s="964"/>
    </row>
    <row r="7" spans="1:26" ht="5.15" customHeight="1">
      <c r="B7" s="375"/>
      <c r="C7" s="375"/>
      <c r="D7" s="375"/>
      <c r="E7" s="375"/>
      <c r="F7" s="375"/>
      <c r="G7" s="375"/>
      <c r="H7" s="689"/>
      <c r="I7" s="689"/>
      <c r="J7" s="500"/>
      <c r="K7" s="500"/>
      <c r="N7" s="500"/>
      <c r="O7" s="500"/>
      <c r="P7" s="500"/>
      <c r="Q7" s="965"/>
      <c r="R7" s="965"/>
    </row>
    <row r="8" spans="1:26" s="792" customFormat="1" ht="16.399999999999999" customHeight="1">
      <c r="A8" s="788"/>
      <c r="B8" s="980" t="s">
        <v>874</v>
      </c>
      <c r="C8" s="981"/>
      <c r="D8" s="981"/>
      <c r="E8" s="982"/>
      <c r="F8" s="789"/>
      <c r="G8" s="971" t="s">
        <v>253</v>
      </c>
      <c r="H8" s="972"/>
      <c r="I8" s="972"/>
      <c r="J8" s="973"/>
      <c r="K8" s="790"/>
      <c r="L8" s="966" t="s">
        <v>310</v>
      </c>
      <c r="M8" s="966"/>
      <c r="N8" s="966"/>
      <c r="O8" s="790"/>
      <c r="P8" s="791">
        <f>-'Notes 6-29'!J412+'Notes 6-29'!J60+'Notes 6-29'!J68+'GL Map'!E68</f>
        <v>1864443.8299999996</v>
      </c>
      <c r="Q8" s="967">
        <f>-'Notes 6-29'!L412+'Notes 6-29'!L60+'Notes 6-29'!L68+'GL Map'!F68</f>
        <v>1505813.6800000002</v>
      </c>
      <c r="R8" s="968"/>
      <c r="X8" s="793"/>
      <c r="Z8" s="364"/>
    </row>
    <row r="9" spans="1:26" s="792" customFormat="1" ht="16.399999999999999" customHeight="1">
      <c r="A9" s="788"/>
      <c r="B9" s="983"/>
      <c r="C9" s="984"/>
      <c r="D9" s="984"/>
      <c r="E9" s="985"/>
      <c r="F9" s="789"/>
      <c r="G9" s="974"/>
      <c r="H9" s="975"/>
      <c r="I9" s="975"/>
      <c r="J9" s="976"/>
      <c r="K9" s="790"/>
      <c r="L9" s="977" t="s">
        <v>4132</v>
      </c>
      <c r="M9" s="978"/>
      <c r="N9" s="979"/>
      <c r="O9" s="790"/>
      <c r="P9" s="791">
        <f>-BS!H43-BS!H49</f>
        <v>-3828974</v>
      </c>
      <c r="Q9" s="794"/>
      <c r="R9" s="795">
        <f>-BS!J43-BS!J49</f>
        <v>-1668627</v>
      </c>
      <c r="X9" s="793"/>
      <c r="Z9" s="364"/>
    </row>
    <row r="10" spans="1:26" ht="16.399999999999999" customHeight="1">
      <c r="B10" s="946" t="s">
        <v>888</v>
      </c>
      <c r="C10" s="946"/>
      <c r="D10" s="946"/>
      <c r="E10" s="946"/>
      <c r="F10" s="693"/>
      <c r="G10" s="937" t="s">
        <v>254</v>
      </c>
      <c r="H10" s="937"/>
      <c r="I10" s="937"/>
      <c r="J10" s="937"/>
      <c r="K10" s="691"/>
      <c r="L10" s="937" t="s">
        <v>4115</v>
      </c>
      <c r="M10" s="937"/>
      <c r="N10" s="937"/>
      <c r="O10" s="691"/>
      <c r="P10" s="694">
        <f>-'Notes 6-29'!J405</f>
        <v>-2137412.5399999996</v>
      </c>
      <c r="Q10" s="969">
        <f>-'Notes 6-29'!L405</f>
        <v>-1943378.9099999997</v>
      </c>
      <c r="R10" s="970"/>
      <c r="Z10" s="364"/>
    </row>
    <row r="11" spans="1:26" ht="16.399999999999999" customHeight="1">
      <c r="B11" s="946" t="s">
        <v>889</v>
      </c>
      <c r="C11" s="946"/>
      <c r="D11" s="946"/>
      <c r="E11" s="946"/>
      <c r="F11" s="690"/>
      <c r="G11" s="937" t="s">
        <v>254</v>
      </c>
      <c r="H11" s="937"/>
      <c r="I11" s="937"/>
      <c r="J11" s="937"/>
      <c r="K11" s="691"/>
      <c r="L11" s="937" t="s">
        <v>4115</v>
      </c>
      <c r="M11" s="937"/>
      <c r="N11" s="937"/>
      <c r="O11" s="691"/>
      <c r="P11" s="692">
        <f>'Notes 6-29'!J62+'GL Map'!E72</f>
        <v>-179216.36999999994</v>
      </c>
      <c r="Q11" s="941">
        <f>'Notes 6-29'!L62</f>
        <v>0</v>
      </c>
      <c r="R11" s="942"/>
      <c r="X11" s="491"/>
      <c r="Z11" s="364"/>
    </row>
    <row r="12" spans="1:26" ht="16.399999999999999" customHeight="1">
      <c r="B12" s="946" t="s">
        <v>882</v>
      </c>
      <c r="C12" s="946"/>
      <c r="D12" s="946"/>
      <c r="E12" s="946"/>
      <c r="F12" s="690"/>
      <c r="G12" s="937" t="s">
        <v>254</v>
      </c>
      <c r="H12" s="937"/>
      <c r="I12" s="937"/>
      <c r="J12" s="937"/>
      <c r="K12" s="691"/>
      <c r="L12" s="937" t="s">
        <v>4115</v>
      </c>
      <c r="M12" s="937"/>
      <c r="N12" s="937"/>
      <c r="O12" s="691"/>
      <c r="P12" s="692">
        <f>'Notes 6-29'!J64+'Notes 6-29'!J69</f>
        <v>0</v>
      </c>
      <c r="Q12" s="941">
        <f>'Notes 6-29'!L64+'Notes 6-29'!L69</f>
        <v>33492.82</v>
      </c>
      <c r="R12" s="942"/>
      <c r="X12" s="491"/>
      <c r="Z12" s="364"/>
    </row>
    <row r="13" spans="1:26" ht="16.399999999999999" hidden="1" customHeight="1">
      <c r="B13" s="946" t="s">
        <v>736</v>
      </c>
      <c r="C13" s="946"/>
      <c r="D13" s="946"/>
      <c r="E13" s="946"/>
      <c r="F13" s="690"/>
      <c r="G13" s="937" t="s">
        <v>254</v>
      </c>
      <c r="H13" s="937"/>
      <c r="I13" s="937"/>
      <c r="J13" s="937"/>
      <c r="K13" s="691"/>
      <c r="L13" s="937" t="s">
        <v>310</v>
      </c>
      <c r="M13" s="937"/>
      <c r="N13" s="937"/>
      <c r="O13" s="691"/>
      <c r="P13" s="692">
        <f>'Notes 6-29'!J63-'Notes 6-29'!J406</f>
        <v>0</v>
      </c>
      <c r="Q13" s="941">
        <f>'Notes 6-29'!L63-'Notes 6-29'!L406</f>
        <v>0</v>
      </c>
      <c r="R13" s="942"/>
      <c r="X13" s="491"/>
      <c r="Z13" s="364"/>
    </row>
    <row r="14" spans="1:26" ht="16.399999999999999" customHeight="1">
      <c r="B14" s="946" t="s">
        <v>890</v>
      </c>
      <c r="C14" s="946"/>
      <c r="D14" s="946"/>
      <c r="E14" s="946"/>
      <c r="F14" s="690"/>
      <c r="G14" s="937" t="s">
        <v>254</v>
      </c>
      <c r="H14" s="937"/>
      <c r="I14" s="937"/>
      <c r="J14" s="937"/>
      <c r="K14" s="691"/>
      <c r="L14" s="937" t="s">
        <v>4115</v>
      </c>
      <c r="M14" s="937"/>
      <c r="N14" s="937"/>
      <c r="O14" s="691"/>
      <c r="P14" s="692">
        <f>'Notes 6-29'!J61</f>
        <v>888395.97</v>
      </c>
      <c r="Q14" s="941">
        <v>0</v>
      </c>
      <c r="R14" s="942"/>
      <c r="Z14" s="491"/>
    </row>
    <row r="15" spans="1:26" ht="16.399999999999999" hidden="1" customHeight="1">
      <c r="B15" s="943" t="s">
        <v>613</v>
      </c>
      <c r="C15" s="944"/>
      <c r="D15" s="944"/>
      <c r="E15" s="945"/>
      <c r="F15" s="695"/>
      <c r="G15" s="933" t="s">
        <v>254</v>
      </c>
      <c r="H15" s="933"/>
      <c r="I15" s="933"/>
      <c r="J15" s="934"/>
      <c r="K15" s="696"/>
      <c r="L15" s="938" t="s">
        <v>310</v>
      </c>
      <c r="M15" s="939"/>
      <c r="N15" s="940"/>
      <c r="O15" s="697"/>
      <c r="P15" s="694">
        <v>0</v>
      </c>
      <c r="Q15" s="935">
        <v>0</v>
      </c>
      <c r="R15" s="936"/>
    </row>
    <row r="16" spans="1:26" s="366" customFormat="1" ht="13.5" thickBot="1">
      <c r="A16" s="365"/>
      <c r="E16" s="689"/>
      <c r="F16" s="689"/>
      <c r="G16" s="689"/>
      <c r="H16" s="686"/>
      <c r="I16" s="686"/>
      <c r="J16" s="686"/>
      <c r="K16" s="686"/>
      <c r="P16" s="698">
        <f>SUM(P8:P15)</f>
        <v>-3392763.1100000003</v>
      </c>
      <c r="Q16" s="932">
        <f>SUM(Q8:R15)</f>
        <v>-2072699.4099999995</v>
      </c>
      <c r="R16" s="932"/>
    </row>
    <row r="17" spans="1:18" ht="6.75" customHeight="1" thickTop="1">
      <c r="A17" s="375"/>
      <c r="C17" s="576"/>
      <c r="D17" s="576"/>
      <c r="E17" s="576"/>
      <c r="F17" s="576"/>
      <c r="G17" s="576"/>
      <c r="H17" s="576"/>
      <c r="I17" s="576"/>
      <c r="J17" s="576"/>
      <c r="K17" s="576"/>
      <c r="L17" s="576"/>
      <c r="M17" s="576"/>
      <c r="N17" s="576"/>
      <c r="O17" s="576"/>
      <c r="P17" s="576"/>
      <c r="Q17" s="576"/>
      <c r="R17" s="576"/>
    </row>
    <row r="18" spans="1:18">
      <c r="A18" s="365">
        <f>A1+1</f>
        <v>32</v>
      </c>
      <c r="B18" s="451" t="s">
        <v>277</v>
      </c>
      <c r="D18" s="500"/>
      <c r="E18" s="500"/>
      <c r="F18" s="500"/>
      <c r="G18" s="500"/>
      <c r="H18" s="500"/>
      <c r="I18" s="500"/>
      <c r="J18" s="500"/>
      <c r="K18" s="500"/>
      <c r="L18" s="500"/>
      <c r="M18" s="500"/>
      <c r="N18" s="563"/>
      <c r="O18" s="563"/>
      <c r="P18" s="699" t="s">
        <v>4152</v>
      </c>
      <c r="Q18" s="561"/>
      <c r="R18" s="700" t="s">
        <v>4153</v>
      </c>
    </row>
    <row r="19" spans="1:18" ht="3.75" customHeight="1">
      <c r="B19" s="451"/>
      <c r="D19" s="500"/>
      <c r="E19" s="500"/>
      <c r="F19" s="500"/>
      <c r="G19" s="500"/>
      <c r="H19" s="500"/>
      <c r="I19" s="500"/>
      <c r="J19" s="500"/>
      <c r="K19" s="500"/>
      <c r="L19" s="500"/>
      <c r="M19" s="500"/>
      <c r="N19" s="563"/>
      <c r="O19" s="563"/>
      <c r="P19" s="701"/>
      <c r="Q19" s="561"/>
      <c r="R19" s="702"/>
    </row>
    <row r="20" spans="1:18">
      <c r="B20" s="451" t="s">
        <v>286</v>
      </c>
      <c r="D20" s="500"/>
      <c r="E20" s="500"/>
      <c r="F20" s="500"/>
      <c r="G20" s="500"/>
      <c r="H20" s="500"/>
      <c r="I20" s="500"/>
      <c r="J20" s="500"/>
      <c r="K20" s="500"/>
      <c r="L20" s="500"/>
      <c r="M20" s="500"/>
      <c r="N20" s="563"/>
      <c r="O20" s="563"/>
      <c r="P20" s="703"/>
      <c r="R20" s="571"/>
    </row>
    <row r="21" spans="1:18" ht="13.5" thickBot="1">
      <c r="B21" s="458" t="s">
        <v>261</v>
      </c>
      <c r="D21" s="561"/>
      <c r="H21" s="500"/>
      <c r="I21" s="500"/>
      <c r="J21" s="500"/>
      <c r="K21" s="500"/>
      <c r="L21" s="500"/>
      <c r="M21" s="500"/>
      <c r="N21" s="563"/>
      <c r="O21" s="563"/>
      <c r="P21" s="698">
        <v>56009.777083889938</v>
      </c>
      <c r="Q21" s="704"/>
      <c r="R21" s="698">
        <v>56009.777083889938</v>
      </c>
    </row>
    <row r="22" spans="1:18" ht="6" customHeight="1" thickTop="1">
      <c r="N22" s="572"/>
      <c r="O22" s="572"/>
      <c r="P22" s="648"/>
      <c r="R22" s="648"/>
    </row>
    <row r="23" spans="1:18">
      <c r="B23" s="451" t="s">
        <v>287</v>
      </c>
      <c r="D23" s="500"/>
      <c r="E23" s="500"/>
      <c r="F23" s="500"/>
      <c r="G23" s="500"/>
      <c r="H23" s="500"/>
      <c r="I23" s="500"/>
      <c r="J23" s="500"/>
      <c r="K23" s="500"/>
      <c r="L23" s="500"/>
      <c r="M23" s="500"/>
      <c r="N23" s="563"/>
      <c r="O23" s="563"/>
      <c r="P23" s="705"/>
      <c r="R23" s="705"/>
    </row>
    <row r="24" spans="1:18" ht="13.5" thickBot="1">
      <c r="B24" s="903" t="s">
        <v>262</v>
      </c>
      <c r="C24" s="903"/>
      <c r="E24" s="500"/>
      <c r="F24" s="500"/>
      <c r="G24" s="500"/>
      <c r="H24" s="500"/>
      <c r="I24" s="500"/>
      <c r="J24" s="500"/>
      <c r="K24" s="500"/>
      <c r="L24" s="500"/>
      <c r="M24" s="500"/>
      <c r="N24" s="563"/>
      <c r="O24" s="563"/>
      <c r="P24" s="652">
        <v>36406.355104528462</v>
      </c>
      <c r="Q24" s="579"/>
      <c r="R24" s="652">
        <v>32563.859589041094</v>
      </c>
    </row>
    <row r="25" spans="1:18" ht="14" thickTop="1" thickBot="1">
      <c r="B25" s="451" t="s">
        <v>263</v>
      </c>
      <c r="D25" s="500"/>
      <c r="E25" s="500"/>
      <c r="F25" s="500"/>
      <c r="G25" s="500"/>
      <c r="H25" s="500"/>
      <c r="I25" s="500"/>
      <c r="J25" s="500"/>
      <c r="K25" s="500"/>
      <c r="L25" s="500"/>
      <c r="M25" s="500"/>
      <c r="N25" s="563"/>
      <c r="O25" s="563"/>
      <c r="P25" s="706">
        <f>P24/P21</f>
        <v>0.65</v>
      </c>
      <c r="R25" s="706">
        <f>R24/R21</f>
        <v>0.5813959862805349</v>
      </c>
    </row>
    <row r="26" spans="1:18" ht="13.5" thickTop="1">
      <c r="N26" s="572"/>
      <c r="O26" s="572"/>
      <c r="P26" s="648"/>
      <c r="R26" s="648"/>
    </row>
    <row r="27" spans="1:18">
      <c r="A27" s="365">
        <f>A18+1</f>
        <v>33</v>
      </c>
      <c r="B27" s="366" t="s">
        <v>278</v>
      </c>
      <c r="N27" s="572"/>
      <c r="O27" s="572"/>
      <c r="P27" s="516"/>
      <c r="Q27" s="377"/>
      <c r="R27" s="516"/>
    </row>
    <row r="28" spans="1:18" ht="3" customHeight="1">
      <c r="B28" s="366"/>
      <c r="N28" s="572"/>
      <c r="O28" s="572"/>
      <c r="P28" s="516"/>
      <c r="Q28" s="377"/>
      <c r="R28" s="516"/>
    </row>
    <row r="29" spans="1:18">
      <c r="B29" s="347" t="s">
        <v>3758</v>
      </c>
      <c r="N29" s="572"/>
      <c r="O29" s="572"/>
      <c r="P29" s="364">
        <f>5705+16</f>
        <v>5721</v>
      </c>
      <c r="Q29" s="364"/>
      <c r="R29" s="364">
        <v>5253</v>
      </c>
    </row>
    <row r="30" spans="1:18">
      <c r="B30" s="347" t="s">
        <v>3759</v>
      </c>
      <c r="N30" s="572"/>
      <c r="O30" s="572"/>
      <c r="P30" s="707">
        <v>0</v>
      </c>
      <c r="Q30" s="708"/>
      <c r="R30" s="709">
        <v>0</v>
      </c>
    </row>
    <row r="31" spans="1:18" ht="13.5" thickBot="1">
      <c r="N31" s="572"/>
      <c r="O31" s="572"/>
      <c r="P31" s="710">
        <f>P29</f>
        <v>5721</v>
      </c>
      <c r="Q31" s="366"/>
      <c r="R31" s="652">
        <v>5008</v>
      </c>
    </row>
    <row r="32" spans="1:18" ht="13.5" thickTop="1">
      <c r="N32" s="572"/>
      <c r="O32" s="572"/>
      <c r="P32" s="513"/>
      <c r="Q32" s="366"/>
      <c r="R32" s="513"/>
    </row>
    <row r="33" spans="1:20">
      <c r="A33" s="362">
        <f>A27+1</f>
        <v>34</v>
      </c>
      <c r="B33" s="379" t="s">
        <v>279</v>
      </c>
      <c r="C33" s="361"/>
      <c r="D33" s="379"/>
      <c r="E33" s="379"/>
      <c r="F33" s="379"/>
      <c r="G33" s="379"/>
      <c r="H33" s="379"/>
      <c r="I33" s="379"/>
      <c r="J33" s="379"/>
      <c r="K33" s="379"/>
      <c r="L33" s="379"/>
      <c r="M33" s="379"/>
      <c r="N33" s="711"/>
      <c r="O33" s="711"/>
      <c r="P33" s="711"/>
      <c r="Q33" s="361"/>
      <c r="R33" s="711"/>
    </row>
    <row r="34" spans="1:20" ht="5.15" customHeight="1">
      <c r="A34" s="362"/>
      <c r="B34" s="379"/>
      <c r="C34" s="361"/>
      <c r="D34" s="379"/>
      <c r="E34" s="379"/>
      <c r="F34" s="379"/>
      <c r="G34" s="379"/>
      <c r="H34" s="379"/>
      <c r="I34" s="379"/>
      <c r="J34" s="379"/>
      <c r="K34" s="379"/>
      <c r="L34" s="379"/>
      <c r="M34" s="379"/>
      <c r="N34" s="711"/>
      <c r="O34" s="711"/>
      <c r="P34" s="711"/>
      <c r="Q34" s="361"/>
      <c r="R34" s="711"/>
    </row>
    <row r="35" spans="1:20" ht="13.5" thickBot="1">
      <c r="A35" s="362"/>
      <c r="B35" s="361" t="s">
        <v>264</v>
      </c>
      <c r="C35" s="361"/>
      <c r="D35" s="361"/>
      <c r="E35" s="361"/>
      <c r="F35" s="361"/>
      <c r="G35" s="361"/>
      <c r="H35" s="361"/>
      <c r="I35" s="361"/>
      <c r="J35" s="361"/>
      <c r="K35" s="361"/>
      <c r="L35" s="361"/>
      <c r="M35" s="361"/>
      <c r="N35" s="648"/>
      <c r="O35" s="648"/>
      <c r="P35" s="796">
        <v>6453180</v>
      </c>
      <c r="Q35" s="361"/>
      <c r="R35" s="308">
        <v>4994726.50382578</v>
      </c>
      <c r="S35" s="491"/>
      <c r="T35" s="377"/>
    </row>
    <row r="36" spans="1:20" ht="13.5" thickTop="1">
      <c r="A36" s="362"/>
      <c r="B36" s="361" t="s">
        <v>317</v>
      </c>
      <c r="C36" s="361"/>
      <c r="D36" s="361"/>
      <c r="E36" s="361"/>
      <c r="F36" s="361"/>
      <c r="G36" s="361"/>
      <c r="H36" s="361"/>
      <c r="I36" s="361"/>
      <c r="J36" s="361"/>
      <c r="K36" s="361"/>
      <c r="L36" s="361"/>
      <c r="M36" s="361"/>
      <c r="N36" s="648"/>
      <c r="O36" s="648"/>
      <c r="P36" s="712"/>
      <c r="Q36" s="361"/>
      <c r="R36" s="648"/>
    </row>
    <row r="37" spans="1:20">
      <c r="A37" s="362"/>
      <c r="B37" s="713" t="s">
        <v>1286</v>
      </c>
      <c r="C37" s="361"/>
      <c r="D37" s="361"/>
      <c r="E37" s="361"/>
      <c r="F37" s="361"/>
      <c r="G37" s="361"/>
      <c r="H37" s="361"/>
      <c r="I37" s="361"/>
      <c r="J37" s="361"/>
      <c r="K37" s="361"/>
      <c r="L37" s="361"/>
      <c r="M37" s="361"/>
      <c r="N37" s="648"/>
      <c r="O37" s="648"/>
      <c r="P37" s="811">
        <v>0</v>
      </c>
      <c r="Q37" s="371"/>
      <c r="R37" s="650">
        <v>0</v>
      </c>
    </row>
    <row r="38" spans="1:20" ht="18" customHeight="1">
      <c r="A38" s="362"/>
      <c r="B38" s="713" t="s">
        <v>316</v>
      </c>
      <c r="C38" s="361"/>
      <c r="D38" s="361"/>
      <c r="E38" s="361"/>
      <c r="F38" s="361"/>
      <c r="G38" s="361"/>
      <c r="H38" s="361"/>
      <c r="I38" s="361"/>
      <c r="J38" s="361"/>
      <c r="K38" s="361"/>
      <c r="L38" s="361"/>
      <c r="M38" s="361"/>
      <c r="N38" s="648"/>
      <c r="O38" s="648"/>
      <c r="P38" s="811">
        <v>0</v>
      </c>
      <c r="Q38" s="361"/>
      <c r="R38" s="650">
        <v>0</v>
      </c>
    </row>
    <row r="39" spans="1:20" hidden="1">
      <c r="A39" s="362"/>
      <c r="B39" s="361"/>
      <c r="C39" s="361"/>
      <c r="D39" s="361"/>
      <c r="E39" s="361"/>
      <c r="F39" s="361"/>
      <c r="G39" s="361"/>
      <c r="H39" s="361"/>
      <c r="I39" s="361"/>
      <c r="J39" s="361"/>
      <c r="K39" s="361"/>
      <c r="L39" s="361"/>
      <c r="M39" s="361"/>
      <c r="N39" s="648"/>
      <c r="O39" s="648"/>
      <c r="P39" s="283"/>
      <c r="Q39" s="361"/>
      <c r="R39" s="283"/>
    </row>
    <row r="40" spans="1:20" ht="13.5" hidden="1" thickBot="1">
      <c r="A40" s="714"/>
      <c r="B40" s="372" t="s">
        <v>852</v>
      </c>
      <c r="C40" s="372"/>
      <c r="D40" s="372"/>
      <c r="E40" s="372"/>
      <c r="F40" s="372"/>
      <c r="G40" s="372"/>
      <c r="H40" s="372"/>
      <c r="I40" s="372"/>
      <c r="J40" s="372"/>
      <c r="K40" s="372"/>
      <c r="L40" s="372"/>
      <c r="M40" s="372"/>
      <c r="N40" s="715"/>
      <c r="O40" s="715"/>
      <c r="P40" s="716">
        <v>453574.88946439081</v>
      </c>
      <c r="Q40" s="372"/>
      <c r="R40" s="716">
        <v>453574.88946439081</v>
      </c>
    </row>
    <row r="41" spans="1:20" hidden="1">
      <c r="C41" s="717"/>
      <c r="N41" s="572"/>
      <c r="O41" s="572"/>
      <c r="P41" s="527"/>
      <c r="Q41" s="718"/>
      <c r="R41" s="513"/>
    </row>
    <row r="42" spans="1:20">
      <c r="A42" s="365">
        <f>A33+1</f>
        <v>35</v>
      </c>
      <c r="B42" s="366" t="s">
        <v>843</v>
      </c>
      <c r="C42" s="717"/>
      <c r="N42" s="572"/>
      <c r="O42" s="572"/>
      <c r="P42" s="513"/>
      <c r="Q42" s="718"/>
      <c r="R42" s="513"/>
    </row>
    <row r="43" spans="1:20" ht="8.9" customHeight="1">
      <c r="C43" s="717"/>
      <c r="N43" s="572"/>
      <c r="O43" s="572"/>
      <c r="P43" s="513"/>
      <c r="Q43" s="718"/>
      <c r="R43" s="513"/>
    </row>
    <row r="44" spans="1:20">
      <c r="B44" s="931" t="s">
        <v>1442</v>
      </c>
      <c r="C44" s="931"/>
      <c r="D44" s="931"/>
      <c r="E44" s="931"/>
      <c r="F44" s="931"/>
      <c r="G44" s="931"/>
      <c r="H44" s="931"/>
      <c r="I44" s="931"/>
      <c r="J44" s="931"/>
      <c r="K44" s="931"/>
      <c r="L44" s="931"/>
      <c r="M44" s="931"/>
      <c r="N44" s="931"/>
      <c r="O44" s="572"/>
      <c r="P44" s="513"/>
      <c r="Q44" s="718"/>
      <c r="R44" s="513"/>
    </row>
    <row r="45" spans="1:20">
      <c r="B45" s="931" t="s">
        <v>227</v>
      </c>
      <c r="C45" s="931"/>
      <c r="D45" s="931"/>
      <c r="E45" s="931"/>
      <c r="F45" s="931"/>
      <c r="G45" s="931"/>
      <c r="H45" s="931"/>
      <c r="I45" s="931"/>
      <c r="J45" s="931"/>
      <c r="K45" s="931"/>
      <c r="L45" s="931"/>
      <c r="M45" s="931"/>
      <c r="N45" s="931"/>
      <c r="O45" s="931"/>
      <c r="P45" s="931"/>
      <c r="Q45" s="931"/>
      <c r="R45" s="931"/>
    </row>
    <row r="46" spans="1:20">
      <c r="C46" s="717"/>
      <c r="N46" s="572"/>
      <c r="O46" s="572"/>
      <c r="P46" s="513"/>
      <c r="Q46" s="718"/>
      <c r="R46" s="513"/>
    </row>
    <row r="47" spans="1:20" hidden="1">
      <c r="B47" s="366" t="s">
        <v>844</v>
      </c>
      <c r="C47" s="717"/>
      <c r="N47" s="572"/>
      <c r="O47" s="572"/>
      <c r="P47" s="513"/>
      <c r="Q47" s="718"/>
      <c r="R47" s="513"/>
    </row>
    <row r="48" spans="1:20" ht="3" hidden="1" customHeight="1">
      <c r="C48" s="717"/>
      <c r="N48" s="572"/>
      <c r="O48" s="572"/>
      <c r="P48" s="513"/>
      <c r="Q48" s="718"/>
      <c r="R48" s="513"/>
    </row>
    <row r="49" spans="1:18" hidden="1">
      <c r="B49" s="914" t="s">
        <v>850</v>
      </c>
      <c r="C49" s="950"/>
      <c r="D49" s="950"/>
      <c r="E49" s="950"/>
      <c r="F49" s="950"/>
      <c r="G49" s="950"/>
      <c r="H49" s="950"/>
      <c r="I49" s="950"/>
      <c r="J49" s="950"/>
      <c r="K49" s="950"/>
      <c r="L49" s="950"/>
      <c r="M49" s="950"/>
      <c r="N49" s="950"/>
      <c r="O49" s="950"/>
      <c r="P49" s="950"/>
      <c r="Q49" s="950"/>
      <c r="R49" s="950"/>
    </row>
    <row r="50" spans="1:18" hidden="1">
      <c r="B50" s="950"/>
      <c r="C50" s="950"/>
      <c r="D50" s="950"/>
      <c r="E50" s="950"/>
      <c r="F50" s="950"/>
      <c r="G50" s="950"/>
      <c r="H50" s="950"/>
      <c r="I50" s="950"/>
      <c r="J50" s="950"/>
      <c r="K50" s="950"/>
      <c r="L50" s="950"/>
      <c r="M50" s="950"/>
      <c r="N50" s="950"/>
      <c r="O50" s="950"/>
      <c r="P50" s="950"/>
      <c r="Q50" s="950"/>
      <c r="R50" s="950"/>
    </row>
    <row r="51" spans="1:18" hidden="1">
      <c r="B51" s="950"/>
      <c r="C51" s="950"/>
      <c r="D51" s="950"/>
      <c r="E51" s="950"/>
      <c r="F51" s="950"/>
      <c r="G51" s="950"/>
      <c r="H51" s="950"/>
      <c r="I51" s="950"/>
      <c r="J51" s="950"/>
      <c r="K51" s="950"/>
      <c r="L51" s="950"/>
      <c r="M51" s="950"/>
      <c r="N51" s="950"/>
      <c r="O51" s="950"/>
      <c r="P51" s="950"/>
      <c r="Q51" s="950"/>
      <c r="R51" s="950"/>
    </row>
    <row r="52" spans="1:18" hidden="1">
      <c r="B52" s="950"/>
      <c r="C52" s="950"/>
      <c r="D52" s="950"/>
      <c r="E52" s="950"/>
      <c r="F52" s="950"/>
      <c r="G52" s="950"/>
      <c r="H52" s="950"/>
      <c r="I52" s="950"/>
      <c r="J52" s="950"/>
      <c r="K52" s="950"/>
      <c r="L52" s="950"/>
      <c r="M52" s="950"/>
      <c r="N52" s="950"/>
      <c r="O52" s="950"/>
      <c r="P52" s="950"/>
      <c r="Q52" s="950"/>
      <c r="R52" s="950"/>
    </row>
    <row r="53" spans="1:18" hidden="1">
      <c r="B53" s="950"/>
      <c r="C53" s="950"/>
      <c r="D53" s="950"/>
      <c r="E53" s="950"/>
      <c r="F53" s="950"/>
      <c r="G53" s="950"/>
      <c r="H53" s="950"/>
      <c r="I53" s="950"/>
      <c r="J53" s="950"/>
      <c r="K53" s="950"/>
      <c r="L53" s="950"/>
      <c r="M53" s="950"/>
      <c r="N53" s="950"/>
      <c r="O53" s="950"/>
      <c r="P53" s="950"/>
      <c r="Q53" s="950"/>
      <c r="R53" s="950"/>
    </row>
    <row r="54" spans="1:18" hidden="1">
      <c r="B54" s="950"/>
      <c r="C54" s="950"/>
      <c r="D54" s="950"/>
      <c r="E54" s="950"/>
      <c r="F54" s="950"/>
      <c r="G54" s="950"/>
      <c r="H54" s="950"/>
      <c r="I54" s="950"/>
      <c r="J54" s="950"/>
      <c r="K54" s="950"/>
      <c r="L54" s="950"/>
      <c r="M54" s="950"/>
      <c r="N54" s="950"/>
      <c r="O54" s="950"/>
      <c r="P54" s="950"/>
      <c r="Q54" s="950"/>
      <c r="R54" s="950"/>
    </row>
    <row r="55" spans="1:18" hidden="1">
      <c r="B55" s="950"/>
      <c r="C55" s="950"/>
      <c r="D55" s="950"/>
      <c r="E55" s="950"/>
      <c r="F55" s="950"/>
      <c r="G55" s="950"/>
      <c r="H55" s="950"/>
      <c r="I55" s="950"/>
      <c r="J55" s="950"/>
      <c r="K55" s="950"/>
      <c r="L55" s="950"/>
      <c r="M55" s="950"/>
      <c r="N55" s="950"/>
      <c r="O55" s="950"/>
      <c r="P55" s="950"/>
      <c r="Q55" s="950"/>
      <c r="R55" s="950"/>
    </row>
    <row r="56" spans="1:18" hidden="1">
      <c r="B56" s="950"/>
      <c r="C56" s="950"/>
      <c r="D56" s="950"/>
      <c r="E56" s="950"/>
      <c r="F56" s="950"/>
      <c r="G56" s="950"/>
      <c r="H56" s="950"/>
      <c r="I56" s="950"/>
      <c r="J56" s="950"/>
      <c r="K56" s="950"/>
      <c r="L56" s="950"/>
      <c r="M56" s="950"/>
      <c r="N56" s="950"/>
      <c r="O56" s="950"/>
      <c r="P56" s="950"/>
      <c r="Q56" s="950"/>
      <c r="R56" s="950"/>
    </row>
    <row r="57" spans="1:18" hidden="1">
      <c r="B57" s="950"/>
      <c r="C57" s="950"/>
      <c r="D57" s="950"/>
      <c r="E57" s="950"/>
      <c r="F57" s="950"/>
      <c r="G57" s="950"/>
      <c r="H57" s="950"/>
      <c r="I57" s="950"/>
      <c r="J57" s="950"/>
      <c r="K57" s="950"/>
      <c r="L57" s="950"/>
      <c r="M57" s="950"/>
      <c r="N57" s="950"/>
      <c r="O57" s="950"/>
      <c r="P57" s="950"/>
      <c r="Q57" s="950"/>
      <c r="R57" s="950"/>
    </row>
    <row r="58" spans="1:18" hidden="1">
      <c r="B58" s="950"/>
      <c r="C58" s="950"/>
      <c r="D58" s="950"/>
      <c r="E58" s="950"/>
      <c r="F58" s="950"/>
      <c r="G58" s="950"/>
      <c r="H58" s="950"/>
      <c r="I58" s="950"/>
      <c r="J58" s="950"/>
      <c r="K58" s="950"/>
      <c r="L58" s="950"/>
      <c r="M58" s="950"/>
      <c r="N58" s="950"/>
      <c r="O58" s="950"/>
      <c r="P58" s="950"/>
      <c r="Q58" s="950"/>
      <c r="R58" s="950"/>
    </row>
    <row r="59" spans="1:18">
      <c r="B59" s="950"/>
      <c r="C59" s="950"/>
      <c r="D59" s="950"/>
      <c r="E59" s="950"/>
      <c r="F59" s="950"/>
      <c r="G59" s="950"/>
      <c r="H59" s="950"/>
      <c r="I59" s="950"/>
      <c r="J59" s="950"/>
      <c r="K59" s="950"/>
      <c r="L59" s="950"/>
      <c r="M59" s="950"/>
      <c r="N59" s="950"/>
      <c r="O59" s="950"/>
      <c r="P59" s="950"/>
      <c r="Q59" s="950"/>
      <c r="R59" s="950"/>
    </row>
    <row r="60" spans="1:18">
      <c r="B60" s="719"/>
      <c r="C60" s="719"/>
      <c r="D60" s="719"/>
      <c r="E60" s="719"/>
      <c r="F60" s="719"/>
      <c r="G60" s="719"/>
      <c r="H60" s="719"/>
      <c r="I60" s="719"/>
      <c r="J60" s="719"/>
      <c r="K60" s="719"/>
      <c r="L60" s="719"/>
      <c r="M60" s="719"/>
      <c r="N60" s="719"/>
      <c r="O60" s="719"/>
      <c r="P60" s="719"/>
      <c r="Q60" s="719"/>
      <c r="R60" s="719"/>
    </row>
    <row r="61" spans="1:18">
      <c r="A61" s="365">
        <f>A42+1</f>
        <v>36</v>
      </c>
      <c r="B61" s="366" t="s">
        <v>845</v>
      </c>
      <c r="C61" s="717"/>
      <c r="N61" s="572"/>
      <c r="O61" s="572"/>
      <c r="P61" s="513"/>
      <c r="Q61" s="718"/>
      <c r="R61" s="513"/>
    </row>
    <row r="62" spans="1:18" ht="3" customHeight="1">
      <c r="B62" s="366"/>
      <c r="C62" s="717"/>
      <c r="N62" s="572"/>
      <c r="O62" s="572"/>
      <c r="P62" s="513"/>
      <c r="Q62" s="718"/>
      <c r="R62" s="513"/>
    </row>
    <row r="63" spans="1:18">
      <c r="B63" s="947" t="s">
        <v>4154</v>
      </c>
      <c r="C63" s="947"/>
      <c r="D63" s="947"/>
      <c r="E63" s="947"/>
      <c r="F63" s="947"/>
      <c r="G63" s="947"/>
      <c r="H63" s="947"/>
      <c r="I63" s="947"/>
      <c r="J63" s="947"/>
      <c r="K63" s="947"/>
      <c r="L63" s="947"/>
      <c r="M63" s="947"/>
      <c r="N63" s="947"/>
      <c r="O63" s="947"/>
      <c r="P63" s="947"/>
      <c r="Q63" s="947"/>
      <c r="R63" s="947"/>
    </row>
    <row r="64" spans="1:18">
      <c r="B64" s="947"/>
      <c r="C64" s="947"/>
      <c r="D64" s="947"/>
      <c r="E64" s="947"/>
      <c r="F64" s="947"/>
      <c r="G64" s="947"/>
      <c r="H64" s="947"/>
      <c r="I64" s="947"/>
      <c r="J64" s="947"/>
      <c r="K64" s="947"/>
      <c r="L64" s="947"/>
      <c r="M64" s="947"/>
      <c r="N64" s="947"/>
      <c r="O64" s="947"/>
      <c r="P64" s="947"/>
      <c r="Q64" s="947"/>
      <c r="R64" s="947"/>
    </row>
    <row r="65" spans="1:18">
      <c r="B65" s="947"/>
      <c r="C65" s="947"/>
      <c r="D65" s="947"/>
      <c r="E65" s="947"/>
      <c r="F65" s="947"/>
      <c r="G65" s="947"/>
      <c r="H65" s="947"/>
      <c r="I65" s="947"/>
      <c r="J65" s="947"/>
      <c r="K65" s="947"/>
      <c r="L65" s="947"/>
      <c r="M65" s="947"/>
      <c r="N65" s="947"/>
      <c r="O65" s="947"/>
      <c r="P65" s="947"/>
      <c r="Q65" s="947"/>
      <c r="R65" s="947"/>
    </row>
    <row r="66" spans="1:18">
      <c r="B66" s="947"/>
      <c r="C66" s="947"/>
      <c r="D66" s="947"/>
      <c r="E66" s="947"/>
      <c r="F66" s="947"/>
      <c r="G66" s="947"/>
      <c r="H66" s="947"/>
      <c r="I66" s="947"/>
      <c r="J66" s="947"/>
      <c r="K66" s="947"/>
      <c r="L66" s="947"/>
      <c r="M66" s="947"/>
      <c r="N66" s="947"/>
      <c r="O66" s="947"/>
      <c r="P66" s="947"/>
      <c r="Q66" s="947"/>
      <c r="R66" s="947"/>
    </row>
    <row r="67" spans="1:18">
      <c r="C67" s="717"/>
      <c r="N67" s="572"/>
      <c r="O67" s="572"/>
      <c r="P67" s="513"/>
      <c r="Q67" s="718"/>
      <c r="R67" s="513"/>
    </row>
    <row r="68" spans="1:18">
      <c r="C68" s="717"/>
      <c r="N68" s="572"/>
      <c r="O68" s="572"/>
      <c r="P68" s="513"/>
      <c r="Q68" s="718"/>
      <c r="R68" s="513"/>
    </row>
    <row r="69" spans="1:18">
      <c r="C69" s="717"/>
      <c r="N69" s="572"/>
      <c r="O69" s="572"/>
      <c r="P69" s="513"/>
      <c r="Q69" s="718"/>
      <c r="R69" s="513"/>
    </row>
    <row r="70" spans="1:18">
      <c r="C70" s="717"/>
      <c r="N70" s="572"/>
      <c r="O70" s="572"/>
      <c r="P70" s="513"/>
      <c r="Q70" s="718"/>
      <c r="R70" s="513"/>
    </row>
    <row r="71" spans="1:18">
      <c r="B71" s="720"/>
      <c r="C71" s="720"/>
      <c r="D71" s="720"/>
      <c r="E71" s="720"/>
      <c r="F71" s="720"/>
      <c r="G71" s="720"/>
      <c r="H71" s="720"/>
      <c r="I71" s="720"/>
      <c r="J71" s="720"/>
      <c r="K71" s="720"/>
      <c r="L71" s="720"/>
      <c r="M71" s="720"/>
      <c r="N71" s="720"/>
      <c r="O71" s="720"/>
      <c r="P71" s="720"/>
      <c r="Q71" s="720"/>
      <c r="R71" s="720"/>
    </row>
    <row r="72" spans="1:18">
      <c r="A72" s="929" t="str">
        <f>BS!A66</f>
        <v>__________________________</v>
      </c>
      <c r="B72" s="929"/>
      <c r="C72" s="929"/>
      <c r="D72" s="720"/>
      <c r="E72" s="720"/>
      <c r="F72" s="720"/>
      <c r="G72" s="948" t="str">
        <f>BS!D66</f>
        <v>___________________</v>
      </c>
      <c r="H72" s="949"/>
      <c r="I72" s="949"/>
      <c r="J72" s="949"/>
      <c r="K72" s="949"/>
      <c r="L72" s="949"/>
      <c r="M72" s="720"/>
      <c r="N72" s="720"/>
      <c r="O72" s="720"/>
      <c r="P72" s="948" t="str">
        <f>BS!H66</f>
        <v>__________________</v>
      </c>
      <c r="Q72" s="949"/>
      <c r="R72" s="949"/>
    </row>
    <row r="73" spans="1:18" ht="14.9" customHeight="1">
      <c r="A73" s="929" t="str">
        <f>BS!A67</f>
        <v>VP- Finance &amp; Accounts</v>
      </c>
      <c r="B73" s="929"/>
      <c r="C73" s="929"/>
      <c r="E73" s="720"/>
      <c r="F73" s="720"/>
      <c r="G73" s="948" t="str">
        <f>BS!D67</f>
        <v>Vice-Chairman</v>
      </c>
      <c r="H73" s="949"/>
      <c r="I73" s="949"/>
      <c r="J73" s="949"/>
      <c r="K73" s="949"/>
      <c r="L73" s="949"/>
      <c r="M73" s="720"/>
      <c r="N73" s="720"/>
      <c r="O73" s="366"/>
      <c r="P73" s="948" t="str">
        <f>BS!H67</f>
        <v>Group Chairman</v>
      </c>
      <c r="Q73" s="949"/>
      <c r="R73" s="949"/>
    </row>
    <row r="74" spans="1:18">
      <c r="A74" s="365" t="s">
        <v>599</v>
      </c>
    </row>
  </sheetData>
  <mergeCells count="49">
    <mergeCell ref="Q10:R10"/>
    <mergeCell ref="G8:J9"/>
    <mergeCell ref="L9:N9"/>
    <mergeCell ref="B10:E10"/>
    <mergeCell ref="B13:E13"/>
    <mergeCell ref="B11:E11"/>
    <mergeCell ref="Q13:R13"/>
    <mergeCell ref="B8:E9"/>
    <mergeCell ref="L13:N13"/>
    <mergeCell ref="L11:N11"/>
    <mergeCell ref="L14:N14"/>
    <mergeCell ref="B44:N44"/>
    <mergeCell ref="B49:R59"/>
    <mergeCell ref="B24:C24"/>
    <mergeCell ref="B3:R3"/>
    <mergeCell ref="B4:E6"/>
    <mergeCell ref="L4:N6"/>
    <mergeCell ref="P4:R4"/>
    <mergeCell ref="Q5:R5"/>
    <mergeCell ref="Q6:R6"/>
    <mergeCell ref="G4:J6"/>
    <mergeCell ref="Q7:R7"/>
    <mergeCell ref="L8:N8"/>
    <mergeCell ref="Q8:R8"/>
    <mergeCell ref="L10:N10"/>
    <mergeCell ref="G10:J10"/>
    <mergeCell ref="B63:R66"/>
    <mergeCell ref="A73:C73"/>
    <mergeCell ref="G72:L72"/>
    <mergeCell ref="P73:R73"/>
    <mergeCell ref="A72:C72"/>
    <mergeCell ref="P72:R72"/>
    <mergeCell ref="G73:L73"/>
    <mergeCell ref="B45:R45"/>
    <mergeCell ref="Q16:R16"/>
    <mergeCell ref="G15:J15"/>
    <mergeCell ref="Q15:R15"/>
    <mergeCell ref="G11:J11"/>
    <mergeCell ref="G12:J12"/>
    <mergeCell ref="L15:N15"/>
    <mergeCell ref="L12:N12"/>
    <mergeCell ref="Q12:R12"/>
    <mergeCell ref="G13:J13"/>
    <mergeCell ref="G14:J14"/>
    <mergeCell ref="Q14:R14"/>
    <mergeCell ref="Q11:R11"/>
    <mergeCell ref="B15:E15"/>
    <mergeCell ref="B12:E12"/>
    <mergeCell ref="B14:E14"/>
  </mergeCells>
  <printOptions horizontalCentered="1"/>
  <pageMargins left="0.5" right="0.5" top="1" bottom="0.5" header="0.3" footer="0.3"/>
  <pageSetup paperSize="9" scale="84" firstPageNumber="28" fitToHeight="0" orientation="landscape" useFirstPageNumber="1" r:id="rId1"/>
  <headerFooter>
    <oddFooter>&amp;C&amp;"Open Sans,Regular"&amp;P</oddFooter>
  </headerFooter>
  <rowBreaks count="1" manualBreakCount="1">
    <brk id="41" max="17" man="1"/>
  </rowBreaks>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filterMode="1"/>
  <dimension ref="A1:R323"/>
  <sheetViews>
    <sheetView zoomScale="80" zoomScaleNormal="80" workbookViewId="0">
      <pane xSplit="8" ySplit="1" topLeftCell="M283" activePane="bottomRight" state="frozen"/>
      <selection activeCell="C286" sqref="C286"/>
      <selection pane="topRight" activeCell="C286" sqref="C286"/>
      <selection pane="bottomLeft" activeCell="C286" sqref="C286"/>
      <selection pane="bottomRight" activeCell="C286" sqref="C286"/>
    </sheetView>
  </sheetViews>
  <sheetFormatPr defaultColWidth="9.453125" defaultRowHeight="12.5"/>
  <cols>
    <col min="1" max="2" width="9.453125" style="9"/>
    <col min="3" max="3" width="16" style="9" bestFit="1" customWidth="1"/>
    <col min="4" max="4" width="22" style="9" bestFit="1" customWidth="1"/>
    <col min="5" max="5" width="21" style="9" customWidth="1"/>
    <col min="6" max="6" width="18.453125" style="9" customWidth="1"/>
    <col min="7" max="7" width="17.453125" style="9" customWidth="1"/>
    <col min="8" max="9" width="20" style="9" customWidth="1"/>
    <col min="10" max="11" width="16" style="9" customWidth="1"/>
    <col min="12" max="12" width="21" style="9" bestFit="1" customWidth="1"/>
    <col min="13" max="13" width="41.54296875" style="9" customWidth="1"/>
    <col min="14" max="14" width="38.453125" style="9" customWidth="1"/>
    <col min="15" max="15" width="9.453125" style="9"/>
    <col min="16" max="16" width="14.54296875" style="9" bestFit="1" customWidth="1"/>
    <col min="17" max="17" width="11.1796875" style="9" bestFit="1" customWidth="1"/>
    <col min="18" max="18" width="19.453125" style="9" customWidth="1"/>
    <col min="19" max="19" width="15.54296875" style="9" customWidth="1"/>
    <col min="20" max="20" width="19.54296875" style="9" customWidth="1"/>
    <col min="21" max="21" width="16" style="9" customWidth="1"/>
    <col min="22" max="22" width="16.453125" style="9" customWidth="1"/>
    <col min="23" max="23" width="14.1796875" style="9" customWidth="1"/>
    <col min="24" max="24" width="17.453125" style="9" customWidth="1"/>
    <col min="25" max="25" width="46.54296875" style="9" customWidth="1"/>
    <col min="26" max="16384" width="9.453125" style="9"/>
  </cols>
  <sheetData>
    <row r="1" spans="1:17" ht="13">
      <c r="A1" s="10" t="s">
        <v>1111</v>
      </c>
      <c r="B1" s="11" t="s">
        <v>1109</v>
      </c>
      <c r="C1" s="8" t="s">
        <v>325</v>
      </c>
      <c r="D1" s="8" t="s">
        <v>325</v>
      </c>
      <c r="E1" s="8" t="s">
        <v>692</v>
      </c>
      <c r="F1" s="8" t="s">
        <v>693</v>
      </c>
      <c r="G1" s="8" t="s">
        <v>694</v>
      </c>
      <c r="H1" s="8" t="s">
        <v>695</v>
      </c>
      <c r="I1" s="8" t="s">
        <v>326</v>
      </c>
      <c r="J1" s="8" t="s">
        <v>327</v>
      </c>
      <c r="K1" s="8" t="s">
        <v>328</v>
      </c>
      <c r="L1" s="8" t="s">
        <v>329</v>
      </c>
      <c r="M1" s="8" t="s">
        <v>1110</v>
      </c>
      <c r="N1" s="8" t="s">
        <v>3</v>
      </c>
    </row>
    <row r="2" spans="1:17" ht="14.5" hidden="1">
      <c r="A2" s="12" t="str">
        <f>LEFT(B2,1)</f>
        <v>1</v>
      </c>
      <c r="B2" s="127" t="str">
        <f t="shared" ref="B2" si="0">RIGHT(C2,8)</f>
        <v>10101010</v>
      </c>
      <c r="C2" s="60" t="s">
        <v>984</v>
      </c>
      <c r="D2" s="60" t="s">
        <v>985</v>
      </c>
      <c r="E2" s="61">
        <v>584779500</v>
      </c>
      <c r="F2" s="61">
        <v>0</v>
      </c>
      <c r="G2" s="61">
        <v>0</v>
      </c>
      <c r="H2" s="61">
        <v>584779500</v>
      </c>
      <c r="I2" s="61">
        <v>7488532.46</v>
      </c>
      <c r="J2" s="61">
        <v>0</v>
      </c>
      <c r="K2" s="61">
        <v>0</v>
      </c>
      <c r="L2" s="61">
        <v>7488532.46</v>
      </c>
      <c r="M2" s="9" t="str">
        <f>VLOOKUP(C2,TB!C:F,3,0)</f>
        <v xml:space="preserve">Freehold land </v>
      </c>
      <c r="N2" s="9" t="str">
        <f>VLOOKUP(C2,TB!C:F,4,0)</f>
        <v>Property, plant and equipment</v>
      </c>
      <c r="P2" s="179"/>
      <c r="Q2" s="179"/>
    </row>
    <row r="3" spans="1:17" ht="14.5" hidden="1">
      <c r="A3" s="12" t="str">
        <f t="shared" ref="A3:A66" si="1">LEFT(B3,1)</f>
        <v>1</v>
      </c>
      <c r="B3" s="127" t="str">
        <f t="shared" ref="B3:B66" si="2">RIGHT(C3,8)</f>
        <v>10101020</v>
      </c>
      <c r="C3" s="60" t="s">
        <v>330</v>
      </c>
      <c r="D3" s="60" t="s">
        <v>42</v>
      </c>
      <c r="E3" s="61">
        <v>943603502.70000005</v>
      </c>
      <c r="F3" s="61">
        <v>15719918.810000001</v>
      </c>
      <c r="G3" s="61">
        <v>0</v>
      </c>
      <c r="H3" s="61">
        <v>959323421.50999999</v>
      </c>
      <c r="I3" s="61">
        <v>12112552.91</v>
      </c>
      <c r="J3" s="61">
        <v>183498.48</v>
      </c>
      <c r="K3" s="61">
        <v>0</v>
      </c>
      <c r="L3" s="61">
        <v>12296051.390000001</v>
      </c>
      <c r="M3" s="9" t="str">
        <f>VLOOKUP(C3,TB!C:F,3,0)</f>
        <v>Factory building</v>
      </c>
      <c r="N3" s="9" t="str">
        <f>VLOOKUP(C3,TB!C:F,4,0)</f>
        <v>Property, plant and equipment</v>
      </c>
      <c r="P3" s="179"/>
      <c r="Q3" s="179"/>
    </row>
    <row r="4" spans="1:17" ht="14.5" hidden="1">
      <c r="A4" s="12" t="str">
        <f t="shared" si="1"/>
        <v>1</v>
      </c>
      <c r="B4" s="127" t="str">
        <f t="shared" si="2"/>
        <v>10101021</v>
      </c>
      <c r="C4" s="60" t="s">
        <v>696</v>
      </c>
      <c r="D4" s="60" t="s">
        <v>681</v>
      </c>
      <c r="E4" s="61">
        <v>102466.02</v>
      </c>
      <c r="F4" s="61">
        <v>0</v>
      </c>
      <c r="G4" s="61">
        <v>0</v>
      </c>
      <c r="H4" s="61">
        <v>102466.02</v>
      </c>
      <c r="I4" s="61">
        <v>1206.19</v>
      </c>
      <c r="J4" s="61">
        <v>0</v>
      </c>
      <c r="K4" s="61">
        <v>0</v>
      </c>
      <c r="L4" s="61">
        <v>1206.19</v>
      </c>
      <c r="M4" s="9" t="str">
        <f>VLOOKUP(C4,TB!C:F,3,0)</f>
        <v>Factory building</v>
      </c>
      <c r="N4" s="9" t="str">
        <f>VLOOKUP(C4,TB!C:F,4,0)</f>
        <v>Property, plant and equipment</v>
      </c>
      <c r="P4" s="179"/>
      <c r="Q4" s="179"/>
    </row>
    <row r="5" spans="1:17" ht="14.5" hidden="1">
      <c r="A5" s="12" t="str">
        <f t="shared" si="1"/>
        <v>1</v>
      </c>
      <c r="B5" s="127" t="str">
        <f t="shared" si="2"/>
        <v>10101025</v>
      </c>
      <c r="C5" s="60" t="s">
        <v>331</v>
      </c>
      <c r="D5" s="60" t="s">
        <v>68</v>
      </c>
      <c r="E5" s="61">
        <v>-162246081.33000001</v>
      </c>
      <c r="F5" s="61">
        <v>0</v>
      </c>
      <c r="G5" s="61">
        <v>14045036.539999999</v>
      </c>
      <c r="H5" s="61">
        <v>-176291117.87</v>
      </c>
      <c r="I5" s="61">
        <v>-2114871.15</v>
      </c>
      <c r="J5" s="61">
        <v>0</v>
      </c>
      <c r="K5" s="61">
        <v>181069.57</v>
      </c>
      <c r="L5" s="61">
        <v>-2295940.7200000002</v>
      </c>
      <c r="M5" s="9" t="str">
        <f>VLOOKUP(C5,TB!C:F,3,0)</f>
        <v>Acc. Dep. - Building</v>
      </c>
      <c r="N5" s="9" t="str">
        <f>VLOOKUP(C5,TB!C:F,4,0)</f>
        <v>Property, plant and equipment</v>
      </c>
      <c r="P5" s="179"/>
      <c r="Q5" s="179"/>
    </row>
    <row r="6" spans="1:17" ht="14.5" hidden="1">
      <c r="A6" s="12" t="str">
        <f t="shared" si="1"/>
        <v>1</v>
      </c>
      <c r="B6" s="127" t="str">
        <f t="shared" si="2"/>
        <v>10101026</v>
      </c>
      <c r="C6" s="60" t="s">
        <v>697</v>
      </c>
      <c r="D6" s="60" t="s">
        <v>647</v>
      </c>
      <c r="E6" s="61">
        <v>-68151524.409999996</v>
      </c>
      <c r="F6" s="61">
        <v>0</v>
      </c>
      <c r="G6" s="61">
        <v>4585076.25</v>
      </c>
      <c r="H6" s="61">
        <v>-72736600.659999996</v>
      </c>
      <c r="I6" s="61">
        <v>-859212.94</v>
      </c>
      <c r="J6" s="61">
        <v>0</v>
      </c>
      <c r="K6" s="61">
        <v>57794.64</v>
      </c>
      <c r="L6" s="61">
        <v>-917007.58</v>
      </c>
      <c r="M6" s="9" t="str">
        <f>VLOOKUP(C6,TB!C:F,3,0)</f>
        <v>Acc. Dep-Building-05</v>
      </c>
      <c r="N6" s="9" t="str">
        <f>VLOOKUP(C6,TB!C:F,4,0)</f>
        <v>Property, plant and equipment</v>
      </c>
      <c r="P6" s="179"/>
      <c r="Q6" s="179"/>
    </row>
    <row r="7" spans="1:17" ht="14.5" hidden="1">
      <c r="A7" s="12" t="str">
        <f t="shared" si="1"/>
        <v>1</v>
      </c>
      <c r="B7" s="127" t="str">
        <f t="shared" si="2"/>
        <v>10101040</v>
      </c>
      <c r="C7" s="60" t="s">
        <v>332</v>
      </c>
      <c r="D7" s="60" t="s">
        <v>22</v>
      </c>
      <c r="E7" s="61">
        <v>651888824.13</v>
      </c>
      <c r="F7" s="61">
        <v>104335164.61</v>
      </c>
      <c r="G7" s="61">
        <v>110725780.3</v>
      </c>
      <c r="H7" s="61">
        <v>645498208.44000006</v>
      </c>
      <c r="I7" s="61">
        <v>9020297.1699999999</v>
      </c>
      <c r="J7" s="61">
        <v>1227249.57</v>
      </c>
      <c r="K7" s="61">
        <v>1408751.58</v>
      </c>
      <c r="L7" s="61">
        <v>8838795.1600000001</v>
      </c>
      <c r="M7" s="9" t="str">
        <f>VLOOKUP(C7,TB!C:F,3,0)</f>
        <v>Plant and machinery</v>
      </c>
      <c r="N7" s="9" t="str">
        <f>VLOOKUP(C7,TB!C:F,4,0)</f>
        <v>Property, plant and equipment</v>
      </c>
      <c r="P7" s="179"/>
      <c r="Q7" s="179"/>
    </row>
    <row r="8" spans="1:17" ht="14.5" hidden="1">
      <c r="A8" s="12" t="str">
        <f t="shared" si="1"/>
        <v>1</v>
      </c>
      <c r="B8" s="127" t="str">
        <f t="shared" si="2"/>
        <v>10101045</v>
      </c>
      <c r="C8" s="60" t="s">
        <v>333</v>
      </c>
      <c r="D8" s="60" t="s">
        <v>69</v>
      </c>
      <c r="E8" s="61">
        <v>-474018747.63999999</v>
      </c>
      <c r="F8" s="61">
        <v>41189017.32</v>
      </c>
      <c r="G8" s="61">
        <v>33407136.969999999</v>
      </c>
      <c r="H8" s="61">
        <v>-466236867.29000002</v>
      </c>
      <c r="I8" s="61">
        <v>-6752829.9800000004</v>
      </c>
      <c r="J8" s="61">
        <v>589380.53</v>
      </c>
      <c r="K8" s="61">
        <v>453949.98</v>
      </c>
      <c r="L8" s="61">
        <v>-6617399.4299999997</v>
      </c>
      <c r="M8" s="9" t="str">
        <f>VLOOKUP(C8,TB!C:F,3,0)</f>
        <v>Acc. Dep. - Plant &amp; Mac</v>
      </c>
      <c r="N8" s="9" t="str">
        <f>VLOOKUP(C8,TB!C:F,4,0)</f>
        <v>Property, plant and equipment</v>
      </c>
      <c r="P8" s="179"/>
      <c r="Q8" s="179"/>
    </row>
    <row r="9" spans="1:17" ht="14.5" hidden="1">
      <c r="A9" s="12" t="str">
        <f t="shared" si="1"/>
        <v>1</v>
      </c>
      <c r="B9" s="127" t="str">
        <f t="shared" si="2"/>
        <v>10101050</v>
      </c>
      <c r="C9" s="60" t="s">
        <v>334</v>
      </c>
      <c r="D9" s="60" t="s">
        <v>23</v>
      </c>
      <c r="E9" s="61">
        <v>163912410.80000001</v>
      </c>
      <c r="F9" s="61">
        <v>4918159.7699999996</v>
      </c>
      <c r="G9" s="61">
        <v>490300</v>
      </c>
      <c r="H9" s="61">
        <v>168340270.56999999</v>
      </c>
      <c r="I9" s="61">
        <v>2093311.53</v>
      </c>
      <c r="J9" s="61">
        <v>56543.57</v>
      </c>
      <c r="K9" s="61">
        <v>6611.49</v>
      </c>
      <c r="L9" s="61">
        <v>2143243.61</v>
      </c>
      <c r="M9" s="9" t="str">
        <f>VLOOKUP(C9,TB!C:F,3,0)</f>
        <v>Furniture and fixtures</v>
      </c>
      <c r="N9" s="9" t="str">
        <f>VLOOKUP(C9,TB!C:F,4,0)</f>
        <v>Property, plant and equipment</v>
      </c>
      <c r="P9" s="179"/>
      <c r="Q9" s="179"/>
    </row>
    <row r="10" spans="1:17" ht="14.5" hidden="1">
      <c r="A10" s="12" t="str">
        <f t="shared" si="1"/>
        <v>1</v>
      </c>
      <c r="B10" s="127" t="str">
        <f t="shared" si="2"/>
        <v>10101055</v>
      </c>
      <c r="C10" s="60" t="s">
        <v>335</v>
      </c>
      <c r="D10" s="60" t="s">
        <v>70</v>
      </c>
      <c r="E10" s="61">
        <v>-105635559.36</v>
      </c>
      <c r="F10" s="61">
        <v>490300</v>
      </c>
      <c r="G10" s="61">
        <v>9167243.4199999999</v>
      </c>
      <c r="H10" s="61">
        <v>-114312502.78</v>
      </c>
      <c r="I10" s="61">
        <v>-1392226.59</v>
      </c>
      <c r="J10" s="61">
        <v>6611.49</v>
      </c>
      <c r="K10" s="61">
        <v>111599.05</v>
      </c>
      <c r="L10" s="61">
        <v>-1497214.15</v>
      </c>
      <c r="M10" s="9" t="str">
        <f>VLOOKUP(C10,TB!C:F,3,0)</f>
        <v>Acc. Dep. - Furnitur</v>
      </c>
      <c r="N10" s="9" t="str">
        <f>VLOOKUP(C10,TB!C:F,4,0)</f>
        <v>Property, plant and equipment</v>
      </c>
      <c r="P10" s="179"/>
      <c r="Q10" s="179"/>
    </row>
    <row r="11" spans="1:17" ht="14.5" hidden="1">
      <c r="A11" s="12" t="str">
        <f t="shared" si="1"/>
        <v>1</v>
      </c>
      <c r="B11" s="127" t="str">
        <f t="shared" si="2"/>
        <v>10101060</v>
      </c>
      <c r="C11" s="60" t="s">
        <v>336</v>
      </c>
      <c r="D11" s="60" t="s">
        <v>24</v>
      </c>
      <c r="E11" s="61">
        <v>64241446.200000003</v>
      </c>
      <c r="F11" s="61">
        <v>1961656.51</v>
      </c>
      <c r="G11" s="61">
        <v>2798674.64</v>
      </c>
      <c r="H11" s="61">
        <v>63404428.07</v>
      </c>
      <c r="I11" s="61">
        <v>811684.69</v>
      </c>
      <c r="J11" s="61">
        <v>23072.35</v>
      </c>
      <c r="K11" s="61">
        <v>36546.04</v>
      </c>
      <c r="L11" s="61">
        <v>798211</v>
      </c>
      <c r="M11" s="9" t="str">
        <f>VLOOKUP(C11,TB!C:F,3,0)</f>
        <v>Office equipment</v>
      </c>
      <c r="N11" s="9" t="str">
        <f>VLOOKUP(C11,TB!C:F,4,0)</f>
        <v>Property, plant and equipment</v>
      </c>
      <c r="P11" s="179"/>
      <c r="Q11" s="179"/>
    </row>
    <row r="12" spans="1:17" ht="14.5" hidden="1">
      <c r="A12" s="12" t="str">
        <f t="shared" si="1"/>
        <v>1</v>
      </c>
      <c r="B12" s="127" t="str">
        <f t="shared" si="2"/>
        <v>10101065</v>
      </c>
      <c r="C12" s="60" t="s">
        <v>337</v>
      </c>
      <c r="D12" s="60" t="s">
        <v>71</v>
      </c>
      <c r="E12" s="61">
        <v>-38661322.539999999</v>
      </c>
      <c r="F12" s="61">
        <v>2490444.21</v>
      </c>
      <c r="G12" s="61">
        <v>4992413.3099999996</v>
      </c>
      <c r="H12" s="61">
        <v>-41163291.640000001</v>
      </c>
      <c r="I12" s="61">
        <v>-499526.94</v>
      </c>
      <c r="J12" s="61">
        <v>32747.78</v>
      </c>
      <c r="K12" s="61">
        <v>61860.75</v>
      </c>
      <c r="L12" s="61">
        <v>-528639.91</v>
      </c>
      <c r="M12" s="9" t="str">
        <f>VLOOKUP(C12,TB!C:F,3,0)</f>
        <v>Acc. Dep. - Office E</v>
      </c>
      <c r="N12" s="9" t="str">
        <f>VLOOKUP(C12,TB!C:F,4,0)</f>
        <v>Property, plant and equipment</v>
      </c>
      <c r="P12" s="179"/>
      <c r="Q12" s="179"/>
    </row>
    <row r="13" spans="1:17" ht="14.5" hidden="1">
      <c r="A13" s="12" t="str">
        <f t="shared" si="1"/>
        <v>1</v>
      </c>
      <c r="B13" s="127" t="str">
        <f t="shared" si="2"/>
        <v>10101070</v>
      </c>
      <c r="C13" s="60" t="s">
        <v>338</v>
      </c>
      <c r="D13" s="60" t="s">
        <v>25</v>
      </c>
      <c r="E13" s="61">
        <v>43850309.759999998</v>
      </c>
      <c r="F13" s="61">
        <v>5457261.4699999997</v>
      </c>
      <c r="G13" s="61">
        <v>2037272.59</v>
      </c>
      <c r="H13" s="61">
        <v>47270298.640000001</v>
      </c>
      <c r="I13" s="61">
        <v>554031.51</v>
      </c>
      <c r="J13" s="61">
        <v>63709.39</v>
      </c>
      <c r="K13" s="61">
        <v>26662.54</v>
      </c>
      <c r="L13" s="61">
        <v>591078.36</v>
      </c>
      <c r="M13" s="9" t="str">
        <f>VLOOKUP(C13,TB!C:F,3,0)</f>
        <v>Computer equipment</v>
      </c>
      <c r="N13" s="9" t="str">
        <f>VLOOKUP(C13,TB!C:F,4,0)</f>
        <v>Property, plant and equipment</v>
      </c>
      <c r="P13" s="179"/>
      <c r="Q13" s="179"/>
    </row>
    <row r="14" spans="1:17" ht="14.5" hidden="1">
      <c r="A14" s="12" t="str">
        <f t="shared" si="1"/>
        <v>1</v>
      </c>
      <c r="B14" s="127" t="str">
        <f t="shared" si="2"/>
        <v>10101075</v>
      </c>
      <c r="C14" s="60" t="s">
        <v>339</v>
      </c>
      <c r="D14" s="60" t="s">
        <v>72</v>
      </c>
      <c r="E14" s="61">
        <v>-41093192.789999999</v>
      </c>
      <c r="F14" s="61">
        <v>1974482.6</v>
      </c>
      <c r="G14" s="61">
        <v>2141701.11</v>
      </c>
      <c r="H14" s="61">
        <v>-41260411.299999997</v>
      </c>
      <c r="I14" s="61">
        <v>-521475.63</v>
      </c>
      <c r="J14" s="61">
        <v>25924.41</v>
      </c>
      <c r="K14" s="61">
        <v>25246.55</v>
      </c>
      <c r="L14" s="61">
        <v>-520797.77</v>
      </c>
      <c r="M14" s="9" t="str">
        <f>VLOOKUP(C14,TB!C:F,3,0)</f>
        <v>Acc. Dep. - Computer</v>
      </c>
      <c r="N14" s="9" t="str">
        <f>VLOOKUP(C14,TB!C:F,4,0)</f>
        <v>Property, plant and equipment</v>
      </c>
      <c r="P14" s="179"/>
      <c r="Q14" s="179"/>
    </row>
    <row r="15" spans="1:17" ht="14.5" hidden="1">
      <c r="A15" s="12" t="str">
        <f t="shared" si="1"/>
        <v>1</v>
      </c>
      <c r="B15" s="127" t="str">
        <f t="shared" si="2"/>
        <v>10101080</v>
      </c>
      <c r="C15" s="60" t="s">
        <v>340</v>
      </c>
      <c r="D15" s="60" t="s">
        <v>26</v>
      </c>
      <c r="E15" s="61">
        <v>17129815</v>
      </c>
      <c r="F15" s="61">
        <v>0.85</v>
      </c>
      <c r="G15" s="61">
        <v>4798366</v>
      </c>
      <c r="H15" s="61">
        <v>12331449.85</v>
      </c>
      <c r="I15" s="61">
        <v>228353.8</v>
      </c>
      <c r="J15" s="61">
        <v>0.01</v>
      </c>
      <c r="K15" s="61">
        <v>64884.62</v>
      </c>
      <c r="L15" s="61">
        <v>163469.19</v>
      </c>
      <c r="M15" s="9" t="str">
        <f>VLOOKUP(C15,TB!C:F,3,0)</f>
        <v>Vehicle</v>
      </c>
      <c r="N15" s="9" t="str">
        <f>VLOOKUP(C15,TB!C:F,4,0)</f>
        <v>Property, plant and equipment</v>
      </c>
      <c r="P15" s="179"/>
      <c r="Q15" s="179"/>
    </row>
    <row r="16" spans="1:17" ht="14.5" hidden="1">
      <c r="A16" s="12" t="str">
        <f t="shared" si="1"/>
        <v>1</v>
      </c>
      <c r="B16" s="127" t="str">
        <f t="shared" si="2"/>
        <v>10101085</v>
      </c>
      <c r="C16" s="60" t="s">
        <v>341</v>
      </c>
      <c r="D16" s="60" t="s">
        <v>73</v>
      </c>
      <c r="E16" s="61">
        <v>-15365998.449999999</v>
      </c>
      <c r="F16" s="61">
        <v>4798366</v>
      </c>
      <c r="G16" s="61">
        <v>371329.86</v>
      </c>
      <c r="H16" s="61">
        <v>-10938962.310000001</v>
      </c>
      <c r="I16" s="61">
        <v>-207590.8</v>
      </c>
      <c r="J16" s="61">
        <v>64884.62</v>
      </c>
      <c r="K16" s="61">
        <v>4371.16</v>
      </c>
      <c r="L16" s="61">
        <v>-147077.34</v>
      </c>
      <c r="M16" s="9" t="str">
        <f>VLOOKUP(C16,TB!C:F,3,0)</f>
        <v>Acc. Dep. - Motor Ve</v>
      </c>
      <c r="N16" s="9" t="str">
        <f>VLOOKUP(C16,TB!C:F,4,0)</f>
        <v>Property, plant and equipment</v>
      </c>
      <c r="P16" s="179"/>
      <c r="Q16" s="179"/>
    </row>
    <row r="17" spans="1:17" ht="14.5" hidden="1">
      <c r="A17" s="12" t="str">
        <f t="shared" si="1"/>
        <v>1</v>
      </c>
      <c r="B17" s="127" t="str">
        <f t="shared" si="2"/>
        <v>10101130</v>
      </c>
      <c r="C17" s="60" t="s">
        <v>698</v>
      </c>
      <c r="D17" s="60" t="s">
        <v>648</v>
      </c>
      <c r="E17" s="61">
        <v>844960608.92999995</v>
      </c>
      <c r="F17" s="61">
        <v>31785770.02</v>
      </c>
      <c r="G17" s="61">
        <v>8937020.7599999998</v>
      </c>
      <c r="H17" s="61">
        <v>867809358.19000006</v>
      </c>
      <c r="I17" s="61">
        <v>11253792.67</v>
      </c>
      <c r="J17" s="61">
        <v>379154.99</v>
      </c>
      <c r="K17" s="61">
        <v>123559.2</v>
      </c>
      <c r="L17" s="61">
        <v>11509388.460000001</v>
      </c>
      <c r="M17" s="9" t="str">
        <f>VLOOKUP(C17,TB!C:F,3,0)</f>
        <v>Utility &amp; Washing</v>
      </c>
      <c r="N17" s="9" t="str">
        <f>VLOOKUP(C17,TB!C:F,4,0)</f>
        <v>Property, plant and equipment</v>
      </c>
      <c r="P17" s="179"/>
      <c r="Q17" s="179"/>
    </row>
    <row r="18" spans="1:17" ht="14.5" hidden="1">
      <c r="A18" s="12" t="str">
        <f t="shared" si="1"/>
        <v>1</v>
      </c>
      <c r="B18" s="127" t="str">
        <f t="shared" si="2"/>
        <v>10101135</v>
      </c>
      <c r="C18" s="60" t="s">
        <v>699</v>
      </c>
      <c r="D18" s="60" t="s">
        <v>654</v>
      </c>
      <c r="E18" s="61">
        <v>-558376828.33000004</v>
      </c>
      <c r="F18" s="61">
        <v>6658185.9199999999</v>
      </c>
      <c r="G18" s="61">
        <v>37748210.409999996</v>
      </c>
      <c r="H18" s="61">
        <v>-589466852.82000005</v>
      </c>
      <c r="I18" s="61">
        <v>-7661691.0300000003</v>
      </c>
      <c r="J18" s="61">
        <v>94298.559999999998</v>
      </c>
      <c r="K18" s="61">
        <v>489810.93</v>
      </c>
      <c r="L18" s="61">
        <v>-8057203.4000000004</v>
      </c>
      <c r="M18" s="9" t="str">
        <f>VLOOKUP(C18,TB!C:F,3,0)</f>
        <v>Acc. Dep. - Ut. &amp; Wh</v>
      </c>
      <c r="N18" s="9" t="str">
        <f>VLOOKUP(C18,TB!C:F,4,0)</f>
        <v>Property, plant and equipment</v>
      </c>
      <c r="P18" s="179"/>
      <c r="Q18" s="179"/>
    </row>
    <row r="19" spans="1:17" ht="14.5" hidden="1">
      <c r="A19" s="12" t="str">
        <f t="shared" si="1"/>
        <v>1</v>
      </c>
      <c r="B19" s="13" t="str">
        <f t="shared" si="2"/>
        <v>10101200</v>
      </c>
      <c r="C19" s="60" t="s">
        <v>986</v>
      </c>
      <c r="D19" s="60" t="s">
        <v>740</v>
      </c>
      <c r="E19" s="61">
        <v>24374941.27</v>
      </c>
      <c r="F19" s="61">
        <v>67155</v>
      </c>
      <c r="G19" s="61">
        <v>0</v>
      </c>
      <c r="H19" s="61">
        <v>24442096.27</v>
      </c>
      <c r="I19" s="61">
        <v>290350.7</v>
      </c>
      <c r="J19" s="61">
        <v>726</v>
      </c>
      <c r="K19" s="61">
        <v>0</v>
      </c>
      <c r="L19" s="61">
        <v>291076.7</v>
      </c>
      <c r="M19" s="9" t="str">
        <f>VLOOKUP(C19,TB!C:F,3,0)</f>
        <v>ROU Assets</v>
      </c>
      <c r="N19" s="9" t="str">
        <f>VLOOKUP(C19,TB!C:F,4,0)</f>
        <v>Right-of-use assets</v>
      </c>
      <c r="P19" s="179"/>
      <c r="Q19" s="179"/>
    </row>
    <row r="20" spans="1:17" ht="14.5" hidden="1">
      <c r="A20" s="12" t="str">
        <f t="shared" si="1"/>
        <v>1</v>
      </c>
      <c r="B20" s="13" t="str">
        <f t="shared" si="2"/>
        <v>10101201</v>
      </c>
      <c r="C20" s="60" t="s">
        <v>987</v>
      </c>
      <c r="D20" s="60" t="s">
        <v>737</v>
      </c>
      <c r="E20" s="61">
        <v>-6157877.7000000002</v>
      </c>
      <c r="F20" s="61">
        <v>0</v>
      </c>
      <c r="G20" s="61">
        <v>3104374.34</v>
      </c>
      <c r="H20" s="61">
        <v>-9262252.0399999991</v>
      </c>
      <c r="I20" s="61">
        <v>-73351.73</v>
      </c>
      <c r="J20" s="61">
        <v>0</v>
      </c>
      <c r="K20" s="61">
        <v>36950.519999999997</v>
      </c>
      <c r="L20" s="61">
        <v>-110302.25</v>
      </c>
      <c r="M20" s="9" t="str">
        <f>VLOOKUP(C20,TB!C:F,3,0)</f>
        <v>Acc. Amor. ROU Asset</v>
      </c>
      <c r="N20" s="9" t="str">
        <f>VLOOKUP(C20,TB!C:F,4,0)</f>
        <v>Right-of-use assets</v>
      </c>
      <c r="P20" s="179"/>
      <c r="Q20" s="179"/>
    </row>
    <row r="21" spans="1:17" ht="14.5" hidden="1">
      <c r="A21" s="12" t="str">
        <f t="shared" si="1"/>
        <v>1</v>
      </c>
      <c r="B21" s="13" t="str">
        <f t="shared" si="2"/>
        <v>10101210</v>
      </c>
      <c r="C21" s="60" t="s">
        <v>1720</v>
      </c>
      <c r="D21" s="60" t="s">
        <v>1721</v>
      </c>
      <c r="E21" s="61">
        <v>0</v>
      </c>
      <c r="F21" s="61">
        <v>6242112</v>
      </c>
      <c r="G21" s="61">
        <v>6242112</v>
      </c>
      <c r="H21" s="61">
        <v>0</v>
      </c>
      <c r="I21" s="61">
        <v>0</v>
      </c>
      <c r="J21" s="61">
        <v>72540.52</v>
      </c>
      <c r="K21" s="61">
        <v>72540.52</v>
      </c>
      <c r="L21" s="61">
        <v>0</v>
      </c>
      <c r="M21" s="9" t="e">
        <f>VLOOKUP(C21,TB!C:F,3,0)</f>
        <v>#N/A</v>
      </c>
      <c r="N21" s="9" t="e">
        <f>VLOOKUP(C21,TB!C:F,4,0)</f>
        <v>#N/A</v>
      </c>
      <c r="P21" s="179"/>
      <c r="Q21" s="179"/>
    </row>
    <row r="22" spans="1:17" ht="14.5" hidden="1">
      <c r="A22" s="12" t="str">
        <f t="shared" si="1"/>
        <v>1</v>
      </c>
      <c r="B22" s="13" t="str">
        <f t="shared" si="2"/>
        <v>10102010</v>
      </c>
      <c r="C22" s="60" t="s">
        <v>342</v>
      </c>
      <c r="D22" s="60" t="s">
        <v>31</v>
      </c>
      <c r="E22" s="61">
        <v>17141706.789999999</v>
      </c>
      <c r="F22" s="61">
        <v>0</v>
      </c>
      <c r="G22" s="61">
        <v>0</v>
      </c>
      <c r="H22" s="61">
        <v>17141706.789999999</v>
      </c>
      <c r="I22" s="61">
        <v>225347.58</v>
      </c>
      <c r="J22" s="61">
        <v>0</v>
      </c>
      <c r="K22" s="61">
        <v>0</v>
      </c>
      <c r="L22" s="61">
        <v>225347.58</v>
      </c>
      <c r="M22" s="9" t="str">
        <f>VLOOKUP(C22,TB!C:F,3,0)</f>
        <v>Software</v>
      </c>
      <c r="N22" s="9" t="str">
        <f>VLOOKUP(C22,TB!C:F,4,0)</f>
        <v>Intangible assets</v>
      </c>
      <c r="P22" s="179"/>
      <c r="Q22" s="179"/>
    </row>
    <row r="23" spans="1:17" ht="14.5" hidden="1">
      <c r="A23" s="12" t="str">
        <f t="shared" si="1"/>
        <v>1</v>
      </c>
      <c r="B23" s="13" t="str">
        <f t="shared" si="2"/>
        <v>10102015</v>
      </c>
      <c r="C23" s="60" t="s">
        <v>343</v>
      </c>
      <c r="D23" s="60" t="s">
        <v>74</v>
      </c>
      <c r="E23" s="61">
        <v>-16672456.789999999</v>
      </c>
      <c r="F23" s="61">
        <v>0</v>
      </c>
      <c r="G23" s="61">
        <v>187700</v>
      </c>
      <c r="H23" s="61">
        <v>-16860156.789999999</v>
      </c>
      <c r="I23" s="61">
        <v>-219757.94</v>
      </c>
      <c r="J23" s="61">
        <v>0</v>
      </c>
      <c r="K23" s="61">
        <v>2235.85</v>
      </c>
      <c r="L23" s="61">
        <v>-221993.79</v>
      </c>
      <c r="M23" s="9" t="str">
        <f>VLOOKUP(C23,TB!C:F,3,0)</f>
        <v>Amort. - Software</v>
      </c>
      <c r="N23" s="9" t="str">
        <f>VLOOKUP(C23,TB!C:F,4,0)</f>
        <v>Intangible assets</v>
      </c>
      <c r="P23" s="179"/>
      <c r="Q23" s="179"/>
    </row>
    <row r="24" spans="1:17" ht="14.5" hidden="1">
      <c r="A24" s="12" t="str">
        <f t="shared" si="1"/>
        <v>1</v>
      </c>
      <c r="B24" s="13" t="str">
        <f t="shared" si="2"/>
        <v>10103001</v>
      </c>
      <c r="C24" s="60" t="s">
        <v>344</v>
      </c>
      <c r="D24" s="60" t="s">
        <v>216</v>
      </c>
      <c r="E24" s="61">
        <v>9651751.6400000006</v>
      </c>
      <c r="F24" s="61">
        <v>122156921.45</v>
      </c>
      <c r="G24" s="61">
        <v>13505513</v>
      </c>
      <c r="H24" s="61">
        <v>118303160.09</v>
      </c>
      <c r="I24" s="61">
        <v>113616.84</v>
      </c>
      <c r="J24" s="61">
        <v>1431480.51</v>
      </c>
      <c r="K24" s="61">
        <v>159913.39000000001</v>
      </c>
      <c r="L24" s="61">
        <v>1385183.96</v>
      </c>
      <c r="M24" s="9" t="str">
        <f>VLOOKUP(C24,TB!C:F,3,0)</f>
        <v>Factory building</v>
      </c>
      <c r="N24" s="9" t="str">
        <f>VLOOKUP(C24,TB!C:F,4,0)</f>
        <v>Capital work-in-progress</v>
      </c>
      <c r="P24" s="179"/>
      <c r="Q24" s="179"/>
    </row>
    <row r="25" spans="1:17" ht="14.5" hidden="1">
      <c r="A25" s="12" t="str">
        <f t="shared" si="1"/>
        <v>1</v>
      </c>
      <c r="B25" s="13" t="str">
        <f t="shared" si="2"/>
        <v>10103003</v>
      </c>
      <c r="C25" s="60" t="s">
        <v>345</v>
      </c>
      <c r="D25" s="60" t="s">
        <v>217</v>
      </c>
      <c r="E25" s="61">
        <v>14464478.449999999</v>
      </c>
      <c r="F25" s="61">
        <v>103976519.34</v>
      </c>
      <c r="G25" s="61">
        <v>76411502.099999994</v>
      </c>
      <c r="H25" s="61">
        <v>42029495.689999998</v>
      </c>
      <c r="I25" s="61">
        <v>171819.92</v>
      </c>
      <c r="J25" s="61">
        <v>1218713.42</v>
      </c>
      <c r="K25" s="61">
        <v>902217.7</v>
      </c>
      <c r="L25" s="61">
        <v>488315.64</v>
      </c>
      <c r="M25" s="9" t="str">
        <f>VLOOKUP(C25,TB!C:F,3,0)</f>
        <v>Plant and machinery</v>
      </c>
      <c r="N25" s="9" t="str">
        <f>VLOOKUP(C25,TB!C:F,4,0)</f>
        <v>Capital work-in-progress</v>
      </c>
      <c r="P25" s="179"/>
      <c r="Q25" s="179"/>
    </row>
    <row r="26" spans="1:17" ht="14.5" hidden="1">
      <c r="A26" s="12" t="str">
        <f t="shared" si="1"/>
        <v>1</v>
      </c>
      <c r="B26" s="13" t="str">
        <f t="shared" si="2"/>
        <v>10103004</v>
      </c>
      <c r="C26" s="60" t="s">
        <v>346</v>
      </c>
      <c r="D26" s="60" t="s">
        <v>291</v>
      </c>
      <c r="E26" s="61">
        <v>659660</v>
      </c>
      <c r="F26" s="61">
        <v>1907870.31</v>
      </c>
      <c r="G26" s="61">
        <v>1562105.56</v>
      </c>
      <c r="H26" s="61">
        <v>1005424.75</v>
      </c>
      <c r="I26" s="61">
        <v>7765.27</v>
      </c>
      <c r="J26" s="61">
        <v>21823.67</v>
      </c>
      <c r="K26" s="61">
        <v>18266.740000000002</v>
      </c>
      <c r="L26" s="61">
        <v>11322.2</v>
      </c>
      <c r="M26" s="9" t="str">
        <f>VLOOKUP(C26,TB!C:F,3,0)</f>
        <v>Furniture and fixtures</v>
      </c>
      <c r="N26" s="9" t="str">
        <f>VLOOKUP(C26,TB!C:F,4,0)</f>
        <v>Capital work-in-progress</v>
      </c>
      <c r="P26" s="179"/>
      <c r="Q26" s="179"/>
    </row>
    <row r="27" spans="1:17" ht="14.5" hidden="1">
      <c r="A27" s="12" t="str">
        <f t="shared" si="1"/>
        <v>1</v>
      </c>
      <c r="B27" s="13" t="str">
        <f t="shared" si="2"/>
        <v>10103005</v>
      </c>
      <c r="C27" s="60" t="s">
        <v>347</v>
      </c>
      <c r="D27" s="60" t="s">
        <v>218</v>
      </c>
      <c r="E27" s="61">
        <v>145740</v>
      </c>
      <c r="F27" s="61">
        <v>2977704</v>
      </c>
      <c r="G27" s="61">
        <v>3003944</v>
      </c>
      <c r="H27" s="61">
        <v>119500</v>
      </c>
      <c r="I27" s="61">
        <v>1715.6</v>
      </c>
      <c r="J27" s="61">
        <v>33714.29</v>
      </c>
      <c r="K27" s="61">
        <v>34089.449999999997</v>
      </c>
      <c r="L27" s="61">
        <v>1340.44</v>
      </c>
      <c r="M27" s="9" t="str">
        <f>VLOOKUP(C27,TB!C:F,3,0)</f>
        <v xml:space="preserve"> Office equipment</v>
      </c>
      <c r="N27" s="9" t="str">
        <f>VLOOKUP(C27,TB!C:F,4,0)</f>
        <v>Capital work-in-progress</v>
      </c>
      <c r="P27" s="179"/>
      <c r="Q27" s="179"/>
    </row>
    <row r="28" spans="1:17" ht="14.5" hidden="1">
      <c r="A28" s="12" t="str">
        <f t="shared" si="1"/>
        <v>1</v>
      </c>
      <c r="B28" s="13" t="str">
        <f t="shared" si="2"/>
        <v>10103006</v>
      </c>
      <c r="C28" s="60" t="s">
        <v>348</v>
      </c>
      <c r="D28" s="60" t="s">
        <v>219</v>
      </c>
      <c r="E28" s="61">
        <v>0</v>
      </c>
      <c r="F28" s="61">
        <v>16159926.9</v>
      </c>
      <c r="G28" s="61">
        <v>4158801</v>
      </c>
      <c r="H28" s="61">
        <v>12001125.9</v>
      </c>
      <c r="I28" s="61">
        <v>0</v>
      </c>
      <c r="J28" s="61">
        <v>187088.39</v>
      </c>
      <c r="K28" s="61">
        <v>48488.58</v>
      </c>
      <c r="L28" s="61">
        <v>138599.81</v>
      </c>
      <c r="M28" s="9" t="str">
        <f>VLOOKUP(C28,TB!C:F,3,0)</f>
        <v>Computer equipment</v>
      </c>
      <c r="N28" s="9" t="str">
        <f>VLOOKUP(C28,TB!C:F,4,0)</f>
        <v>Capital work-in-progress</v>
      </c>
      <c r="P28" s="179"/>
      <c r="Q28" s="179"/>
    </row>
    <row r="29" spans="1:17" ht="14.5" hidden="1">
      <c r="A29" s="12" t="str">
        <f t="shared" si="1"/>
        <v>1</v>
      </c>
      <c r="B29" s="13" t="str">
        <f t="shared" si="2"/>
        <v>10103007</v>
      </c>
      <c r="C29" s="60" t="s">
        <v>1290</v>
      </c>
      <c r="D29" s="60" t="s">
        <v>1291</v>
      </c>
      <c r="E29" s="61">
        <v>0</v>
      </c>
      <c r="F29" s="61">
        <v>0</v>
      </c>
      <c r="G29" s="61">
        <v>0</v>
      </c>
      <c r="H29" s="61">
        <v>0</v>
      </c>
      <c r="I29" s="61">
        <v>0</v>
      </c>
      <c r="J29" s="61">
        <v>0</v>
      </c>
      <c r="K29" s="61">
        <v>0</v>
      </c>
      <c r="L29" s="61">
        <v>0</v>
      </c>
      <c r="M29" s="9" t="str">
        <f>VLOOKUP(C29,TB!C:F,3,0)</f>
        <v>CWIP-Motor Vehicles</v>
      </c>
      <c r="N29" s="9" t="str">
        <f>VLOOKUP(C29,TB!C:F,4,0)</f>
        <v>Capital work-in-progress</v>
      </c>
      <c r="P29" s="179"/>
      <c r="Q29" s="179"/>
    </row>
    <row r="30" spans="1:17" ht="14.5" hidden="1">
      <c r="A30" s="12" t="str">
        <f t="shared" si="1"/>
        <v>1</v>
      </c>
      <c r="B30" s="13" t="str">
        <f t="shared" si="2"/>
        <v>10103009</v>
      </c>
      <c r="C30" s="60" t="s">
        <v>615</v>
      </c>
      <c r="D30" s="60" t="s">
        <v>349</v>
      </c>
      <c r="E30" s="61">
        <v>0</v>
      </c>
      <c r="F30" s="61">
        <v>0</v>
      </c>
      <c r="G30" s="61">
        <v>0</v>
      </c>
      <c r="H30" s="61">
        <v>0</v>
      </c>
      <c r="I30" s="61">
        <v>0</v>
      </c>
      <c r="J30" s="61">
        <v>0</v>
      </c>
      <c r="K30" s="61">
        <v>0</v>
      </c>
      <c r="L30" s="61">
        <v>0</v>
      </c>
      <c r="M30" s="9" t="str">
        <f>VLOOKUP(C30,TB!C:F,3,0)</f>
        <v>WIP-Software</v>
      </c>
      <c r="N30" s="9" t="str">
        <f>VLOOKUP(C30,TB!C:F,4,0)</f>
        <v>Capital work-in-progress</v>
      </c>
      <c r="P30" s="179"/>
      <c r="Q30" s="179"/>
    </row>
    <row r="31" spans="1:17" ht="14.5" hidden="1">
      <c r="A31" s="12" t="str">
        <f t="shared" si="1"/>
        <v>1</v>
      </c>
      <c r="B31" s="13" t="str">
        <f t="shared" si="2"/>
        <v>10103013</v>
      </c>
      <c r="C31" s="60" t="s">
        <v>988</v>
      </c>
      <c r="D31" s="60" t="s">
        <v>730</v>
      </c>
      <c r="E31" s="61">
        <v>5514905.4500000002</v>
      </c>
      <c r="F31" s="61">
        <v>34449960.490000002</v>
      </c>
      <c r="G31" s="61">
        <v>12634036.48</v>
      </c>
      <c r="H31" s="61">
        <v>27330829.460000001</v>
      </c>
      <c r="I31" s="61">
        <v>65089.74</v>
      </c>
      <c r="J31" s="61">
        <v>392712.26</v>
      </c>
      <c r="K31" s="61">
        <v>148037.24</v>
      </c>
      <c r="L31" s="61">
        <v>309764.76</v>
      </c>
      <c r="M31" s="9" t="str">
        <f>VLOOKUP(C31,TB!C:F,3,0)</f>
        <v>Utility &amp; Washing</v>
      </c>
      <c r="N31" s="9" t="str">
        <f>VLOOKUP(C31,TB!C:F,4,0)</f>
        <v>Capital work-in-progress</v>
      </c>
      <c r="P31" s="179"/>
      <c r="Q31" s="179"/>
    </row>
    <row r="32" spans="1:17" ht="14.5" hidden="1">
      <c r="A32" s="12" t="str">
        <f t="shared" si="1"/>
        <v>1</v>
      </c>
      <c r="B32" s="13" t="str">
        <f t="shared" si="2"/>
        <v>10201001</v>
      </c>
      <c r="C32" s="60" t="s">
        <v>989</v>
      </c>
      <c r="D32" s="60" t="s">
        <v>990</v>
      </c>
      <c r="E32" s="61">
        <v>0</v>
      </c>
      <c r="F32" s="61">
        <v>0</v>
      </c>
      <c r="G32" s="61">
        <v>0</v>
      </c>
      <c r="H32" s="61">
        <v>0</v>
      </c>
      <c r="I32" s="61">
        <v>0</v>
      </c>
      <c r="J32" s="61">
        <v>0</v>
      </c>
      <c r="K32" s="61">
        <v>0</v>
      </c>
      <c r="L32" s="61">
        <v>0</v>
      </c>
      <c r="M32" s="9">
        <f>VLOOKUP(C32,TB!C:F,3,0)</f>
        <v>0</v>
      </c>
      <c r="N32" s="9">
        <f>VLOOKUP(C32,TB!C:F,4,0)</f>
        <v>0</v>
      </c>
      <c r="P32" s="179"/>
      <c r="Q32" s="179"/>
    </row>
    <row r="33" spans="1:17" ht="14.5" hidden="1">
      <c r="A33" s="12" t="str">
        <f t="shared" si="1"/>
        <v>1</v>
      </c>
      <c r="B33" s="13" t="str">
        <f t="shared" si="2"/>
        <v>10201004</v>
      </c>
      <c r="C33" s="60" t="s">
        <v>991</v>
      </c>
      <c r="D33" s="60" t="s">
        <v>992</v>
      </c>
      <c r="E33" s="61">
        <v>0</v>
      </c>
      <c r="F33" s="61">
        <v>0</v>
      </c>
      <c r="G33" s="61">
        <v>0</v>
      </c>
      <c r="H33" s="61">
        <v>0</v>
      </c>
      <c r="I33" s="61">
        <v>0</v>
      </c>
      <c r="J33" s="61">
        <v>0</v>
      </c>
      <c r="K33" s="61">
        <v>0</v>
      </c>
      <c r="L33" s="61">
        <v>0</v>
      </c>
      <c r="M33" s="9" t="str">
        <f>VLOOKUP(C33,TB!C:F,3,0)</f>
        <v xml:space="preserve">Term deposits </v>
      </c>
      <c r="N33" s="9" t="str">
        <f>VLOOKUP(C33,TB!C:F,4,0)</f>
        <v>Cash and cash equivalents</v>
      </c>
      <c r="P33" s="179"/>
      <c r="Q33" s="179"/>
    </row>
    <row r="34" spans="1:17" ht="14.5" hidden="1">
      <c r="A34" s="12" t="str">
        <f t="shared" si="1"/>
        <v>1</v>
      </c>
      <c r="B34" s="13" t="str">
        <f t="shared" si="2"/>
        <v>10201007</v>
      </c>
      <c r="C34" s="60" t="s">
        <v>993</v>
      </c>
      <c r="D34" s="60" t="s">
        <v>994</v>
      </c>
      <c r="E34" s="61">
        <v>0</v>
      </c>
      <c r="F34" s="61">
        <v>69368956</v>
      </c>
      <c r="G34" s="61">
        <v>69368956</v>
      </c>
      <c r="H34" s="61">
        <v>0</v>
      </c>
      <c r="I34" s="61">
        <v>0</v>
      </c>
      <c r="J34" s="61">
        <v>841317.64</v>
      </c>
      <c r="K34" s="61">
        <v>841317.64</v>
      </c>
      <c r="L34" s="61">
        <v>0</v>
      </c>
      <c r="M34" s="9" t="str">
        <f>VLOOKUP(C34,TB!C:F,3,0)</f>
        <v>Short term loan to PGCL</v>
      </c>
      <c r="N34" s="9" t="str">
        <f>VLOOKUP(C34,TB!C:F,4,0)</f>
        <v>Short term loan (Rec)</v>
      </c>
      <c r="P34" s="179"/>
      <c r="Q34" s="179"/>
    </row>
    <row r="35" spans="1:17" ht="14.5" hidden="1">
      <c r="A35" s="12" t="str">
        <f t="shared" si="1"/>
        <v>1</v>
      </c>
      <c r="B35" s="13" t="str">
        <f t="shared" si="2"/>
        <v>10301001</v>
      </c>
      <c r="C35" s="60" t="s">
        <v>350</v>
      </c>
      <c r="D35" s="60" t="s">
        <v>75</v>
      </c>
      <c r="E35" s="61">
        <v>205369823.81</v>
      </c>
      <c r="F35" s="61">
        <v>8313899032.0200005</v>
      </c>
      <c r="G35" s="61">
        <v>8193408896.2299995</v>
      </c>
      <c r="H35" s="61">
        <v>325859959.60000002</v>
      </c>
      <c r="I35" s="61">
        <v>2446383.5</v>
      </c>
      <c r="J35" s="61">
        <v>97421228.719999999</v>
      </c>
      <c r="K35" s="61">
        <v>96118495.379999995</v>
      </c>
      <c r="L35" s="61">
        <v>3749116.84</v>
      </c>
      <c r="M35" s="9" t="str">
        <f>VLOOKUP(C35,TB!C:F,3,0)</f>
        <v>Trade -Int.Com.Rcble</v>
      </c>
      <c r="N35" s="9" t="str">
        <f>VLOOKUP(C35,TB!C:F,4,0)</f>
        <v>Intercompany receivables</v>
      </c>
      <c r="P35" s="179"/>
      <c r="Q35" s="179"/>
    </row>
    <row r="36" spans="1:17" ht="14.5" hidden="1">
      <c r="A36" s="12" t="str">
        <f t="shared" si="1"/>
        <v>1</v>
      </c>
      <c r="B36" s="13" t="str">
        <f t="shared" si="2"/>
        <v>10301002</v>
      </c>
      <c r="C36" s="60" t="s">
        <v>351</v>
      </c>
      <c r="D36" s="60" t="s">
        <v>76</v>
      </c>
      <c r="E36" s="61">
        <v>0</v>
      </c>
      <c r="F36" s="61">
        <v>20696486</v>
      </c>
      <c r="G36" s="61">
        <v>20696486</v>
      </c>
      <c r="H36" s="61">
        <v>0</v>
      </c>
      <c r="I36" s="61">
        <v>0</v>
      </c>
      <c r="J36" s="61">
        <v>241995.11</v>
      </c>
      <c r="K36" s="61">
        <v>241995.11</v>
      </c>
      <c r="L36" s="61">
        <v>0</v>
      </c>
      <c r="M36" s="9" t="str">
        <f>VLOOKUP(C36,TB!C:F,3,0)</f>
        <v>N.Trade-Int.Com.Rcbl</v>
      </c>
      <c r="N36" s="9" t="str">
        <f>VLOOKUP(C36,TB!C:F,4,0)</f>
        <v>Intercompany receivables</v>
      </c>
      <c r="P36" s="179"/>
      <c r="Q36" s="179"/>
    </row>
    <row r="37" spans="1:17" ht="14.5" hidden="1">
      <c r="A37" s="12" t="str">
        <f t="shared" si="1"/>
        <v>1</v>
      </c>
      <c r="B37" s="13" t="str">
        <f t="shared" si="2"/>
        <v>10301003</v>
      </c>
      <c r="C37" s="60" t="s">
        <v>352</v>
      </c>
      <c r="D37" s="60" t="s">
        <v>194</v>
      </c>
      <c r="E37" s="61">
        <v>2897778.78</v>
      </c>
      <c r="F37" s="61">
        <v>50697256.640000001</v>
      </c>
      <c r="G37" s="61">
        <v>35511843.350000001</v>
      </c>
      <c r="H37" s="61">
        <v>18083192.07</v>
      </c>
      <c r="I37" s="61">
        <v>34519.68</v>
      </c>
      <c r="J37" s="61">
        <v>592792.77</v>
      </c>
      <c r="K37" s="61">
        <v>417380.98</v>
      </c>
      <c r="L37" s="61">
        <v>209931.47</v>
      </c>
      <c r="M37" s="9" t="str">
        <f>VLOOKUP(C37,TB!C:F,3,0)</f>
        <v>A.Receivable -Export</v>
      </c>
      <c r="N37" s="9" t="str">
        <f>VLOOKUP(C37,TB!C:F,4,0)</f>
        <v>Non-intercompany receivables</v>
      </c>
      <c r="P37" s="179"/>
      <c r="Q37" s="179"/>
    </row>
    <row r="38" spans="1:17" ht="14.5" hidden="1">
      <c r="A38" s="12" t="str">
        <f t="shared" si="1"/>
        <v>1</v>
      </c>
      <c r="B38" s="13" t="str">
        <f t="shared" si="2"/>
        <v>10301004</v>
      </c>
      <c r="C38" s="60" t="s">
        <v>616</v>
      </c>
      <c r="D38" s="60" t="s">
        <v>604</v>
      </c>
      <c r="E38" s="61">
        <v>480297.26</v>
      </c>
      <c r="F38" s="61">
        <v>14062719.460000001</v>
      </c>
      <c r="G38" s="61">
        <v>6222314.3600000003</v>
      </c>
      <c r="H38" s="61">
        <v>8320702.3600000003</v>
      </c>
      <c r="I38" s="61">
        <v>5721.23</v>
      </c>
      <c r="J38" s="61">
        <v>164440.26</v>
      </c>
      <c r="K38" s="61">
        <v>74080.61</v>
      </c>
      <c r="L38" s="61">
        <v>96080.88</v>
      </c>
      <c r="M38" s="9" t="str">
        <f>VLOOKUP(C38,TB!C:F,3,0)</f>
        <v>A.Receivable -Dom</v>
      </c>
      <c r="N38" s="9" t="str">
        <f>VLOOKUP(C38,TB!C:F,4,0)</f>
        <v>Non-intercompany receivables</v>
      </c>
      <c r="P38" s="179"/>
      <c r="Q38" s="179"/>
    </row>
    <row r="39" spans="1:17" ht="14.5" hidden="1">
      <c r="A39" s="12" t="str">
        <f t="shared" si="1"/>
        <v>1</v>
      </c>
      <c r="B39" s="13" t="str">
        <f t="shared" si="2"/>
        <v>10301005</v>
      </c>
      <c r="C39" s="60" t="s">
        <v>995</v>
      </c>
      <c r="D39" s="60" t="s">
        <v>1722</v>
      </c>
      <c r="E39" s="61">
        <v>43815100.049999997</v>
      </c>
      <c r="F39" s="61">
        <v>290196814.91000003</v>
      </c>
      <c r="G39" s="61">
        <v>165880646.36000001</v>
      </c>
      <c r="H39" s="61">
        <v>168131268.59999999</v>
      </c>
      <c r="I39" s="61">
        <v>521919</v>
      </c>
      <c r="J39" s="61">
        <v>3354723.67</v>
      </c>
      <c r="K39" s="61">
        <v>1921547.93</v>
      </c>
      <c r="L39" s="61">
        <v>1955094.74</v>
      </c>
      <c r="M39" s="9" t="str">
        <f>VLOOKUP(C39,TB!C:F,3,0)</f>
        <v>Export incentive from Government</v>
      </c>
      <c r="N39" s="9" t="str">
        <f>VLOOKUP(C39,TB!C:F,4,0)</f>
        <v>Other receivables</v>
      </c>
      <c r="P39" s="179"/>
      <c r="Q39" s="179"/>
    </row>
    <row r="40" spans="1:17" ht="14.5" hidden="1">
      <c r="A40" s="12" t="str">
        <f t="shared" si="1"/>
        <v>1</v>
      </c>
      <c r="B40" s="13" t="str">
        <f t="shared" si="2"/>
        <v>10301008</v>
      </c>
      <c r="C40" s="60" t="s">
        <v>353</v>
      </c>
      <c r="D40" s="60" t="s">
        <v>1723</v>
      </c>
      <c r="E40" s="61">
        <v>1519715</v>
      </c>
      <c r="F40" s="61">
        <v>921039</v>
      </c>
      <c r="G40" s="61">
        <v>1519715</v>
      </c>
      <c r="H40" s="61">
        <v>921039</v>
      </c>
      <c r="I40" s="61">
        <v>17890</v>
      </c>
      <c r="J40" s="61">
        <v>9850.68</v>
      </c>
      <c r="K40" s="61">
        <v>17890</v>
      </c>
      <c r="L40" s="61">
        <v>9850.68</v>
      </c>
      <c r="M40" s="9" t="str">
        <f>VLOOKUP(C40,TB!C:F,3,0)</f>
        <v>Receivable from providend fund</v>
      </c>
      <c r="N40" s="9" t="str">
        <f>VLOOKUP(C40,TB!C:F,4,0)</f>
        <v>Other receivables</v>
      </c>
      <c r="P40" s="179"/>
      <c r="Q40" s="179"/>
    </row>
    <row r="41" spans="1:17" ht="14.5" hidden="1">
      <c r="A41" s="12" t="str">
        <f t="shared" si="1"/>
        <v>1</v>
      </c>
      <c r="B41" s="13" t="str">
        <f t="shared" si="2"/>
        <v>10330001</v>
      </c>
      <c r="C41" s="60" t="s">
        <v>354</v>
      </c>
      <c r="D41" s="60" t="s">
        <v>47</v>
      </c>
      <c r="E41" s="61">
        <v>-0.01</v>
      </c>
      <c r="F41" s="61">
        <v>0</v>
      </c>
      <c r="G41" s="61">
        <v>0</v>
      </c>
      <c r="H41" s="61">
        <v>-0.01</v>
      </c>
      <c r="I41" s="61">
        <v>0</v>
      </c>
      <c r="J41" s="61">
        <v>0</v>
      </c>
      <c r="K41" s="61">
        <v>0</v>
      </c>
      <c r="L41" s="61">
        <v>0</v>
      </c>
      <c r="M41" s="9" t="str">
        <f>VLOOKUP(C41,TB!C:F,3,0)</f>
        <v>Cash in hand</v>
      </c>
      <c r="N41" s="9" t="str">
        <f>VLOOKUP(C41,TB!C:F,4,0)</f>
        <v>Cash and cash equivalents</v>
      </c>
      <c r="P41" s="179"/>
      <c r="Q41" s="179"/>
    </row>
    <row r="42" spans="1:17" ht="14.5" hidden="1">
      <c r="A42" s="12" t="str">
        <f t="shared" si="1"/>
        <v>1</v>
      </c>
      <c r="B42" s="13" t="str">
        <f t="shared" si="2"/>
        <v>10330002</v>
      </c>
      <c r="C42" s="60" t="s">
        <v>355</v>
      </c>
      <c r="D42" s="60" t="s">
        <v>5</v>
      </c>
      <c r="E42" s="61">
        <v>152067</v>
      </c>
      <c r="F42" s="61">
        <v>629522</v>
      </c>
      <c r="G42" s="61">
        <v>661648</v>
      </c>
      <c r="H42" s="61">
        <v>119941</v>
      </c>
      <c r="I42" s="61">
        <v>1790.56</v>
      </c>
      <c r="J42" s="61">
        <v>7446.56</v>
      </c>
      <c r="K42" s="61">
        <v>7953.91</v>
      </c>
      <c r="L42" s="61">
        <v>1283.21</v>
      </c>
      <c r="M42" s="9" t="str">
        <f>VLOOKUP(C42,TB!C:F,3,0)</f>
        <v>Cash in hand</v>
      </c>
      <c r="N42" s="9" t="str">
        <f>VLOOKUP(C42,TB!C:F,4,0)</f>
        <v>Cash and cash equivalents</v>
      </c>
      <c r="P42" s="179"/>
      <c r="Q42" s="179"/>
    </row>
    <row r="43" spans="1:17" ht="14.5" hidden="1">
      <c r="A43" s="12" t="str">
        <f t="shared" si="1"/>
        <v>1</v>
      </c>
      <c r="B43" s="13" t="str">
        <f t="shared" si="2"/>
        <v>10340010</v>
      </c>
      <c r="C43" s="60" t="s">
        <v>997</v>
      </c>
      <c r="D43" s="60" t="s">
        <v>998</v>
      </c>
      <c r="E43" s="61">
        <v>183.63</v>
      </c>
      <c r="F43" s="61">
        <v>0</v>
      </c>
      <c r="G43" s="61">
        <v>0</v>
      </c>
      <c r="H43" s="61">
        <v>183.63</v>
      </c>
      <c r="I43" s="61">
        <v>1.78</v>
      </c>
      <c r="J43" s="61">
        <v>0</v>
      </c>
      <c r="K43" s="61">
        <v>0</v>
      </c>
      <c r="L43" s="61">
        <v>1.78</v>
      </c>
      <c r="M43" s="9" t="str">
        <f>VLOOKUP(C43,TB!C:F,3,0)</f>
        <v>Current account in BDT</v>
      </c>
      <c r="N43" s="9" t="str">
        <f>VLOOKUP(C43,TB!C:F,4,0)</f>
        <v>Cash and cash equivalents</v>
      </c>
      <c r="P43" s="179"/>
      <c r="Q43" s="179"/>
    </row>
    <row r="44" spans="1:17" ht="14.5" hidden="1">
      <c r="A44" s="12" t="str">
        <f t="shared" si="1"/>
        <v>1</v>
      </c>
      <c r="B44" s="13" t="str">
        <f t="shared" si="2"/>
        <v>10340020</v>
      </c>
      <c r="C44" s="60" t="s">
        <v>999</v>
      </c>
      <c r="D44" s="60" t="s">
        <v>1000</v>
      </c>
      <c r="E44" s="61">
        <v>71449.88</v>
      </c>
      <c r="F44" s="61">
        <v>0</v>
      </c>
      <c r="G44" s="61">
        <v>690</v>
      </c>
      <c r="H44" s="61">
        <v>70759.88</v>
      </c>
      <c r="I44" s="61">
        <v>840.74</v>
      </c>
      <c r="J44" s="61">
        <v>65</v>
      </c>
      <c r="K44" s="61">
        <v>149.07</v>
      </c>
      <c r="L44" s="61">
        <v>756.67</v>
      </c>
      <c r="M44" s="9" t="str">
        <f>VLOOKUP(C44,TB!C:F,3,0)</f>
        <v>Current account in BDT</v>
      </c>
      <c r="N44" s="9" t="str">
        <f>VLOOKUP(C44,TB!C:F,4,0)</f>
        <v>Cash and cash equivalents</v>
      </c>
      <c r="P44" s="179"/>
      <c r="Q44" s="179"/>
    </row>
    <row r="45" spans="1:17" ht="14.5" hidden="1">
      <c r="A45" s="12" t="str">
        <f t="shared" si="1"/>
        <v>1</v>
      </c>
      <c r="B45" s="13" t="str">
        <f t="shared" si="2"/>
        <v>10340022</v>
      </c>
      <c r="C45" s="60" t="s">
        <v>1001</v>
      </c>
      <c r="D45" s="60" t="s">
        <v>1002</v>
      </c>
      <c r="E45" s="61">
        <v>0</v>
      </c>
      <c r="F45" s="61">
        <v>0</v>
      </c>
      <c r="G45" s="61">
        <v>0</v>
      </c>
      <c r="H45" s="61">
        <v>0</v>
      </c>
      <c r="I45" s="61">
        <v>0</v>
      </c>
      <c r="J45" s="61">
        <v>0</v>
      </c>
      <c r="K45" s="61">
        <v>0</v>
      </c>
      <c r="L45" s="61">
        <v>0</v>
      </c>
      <c r="M45" s="9" t="str">
        <f>VLOOKUP(C45,TB!C:F,3,0)</f>
        <v>Current account in BDT</v>
      </c>
      <c r="N45" s="9" t="str">
        <f>VLOOKUP(C45,TB!C:F,4,0)</f>
        <v>Cash and cash equivalents</v>
      </c>
      <c r="P45" s="179"/>
      <c r="Q45" s="179"/>
    </row>
    <row r="46" spans="1:17" ht="14.5" hidden="1">
      <c r="A46" s="12" t="str">
        <f t="shared" si="1"/>
        <v>1</v>
      </c>
      <c r="B46" s="13" t="str">
        <f t="shared" si="2"/>
        <v>10340030</v>
      </c>
      <c r="C46" s="60" t="s">
        <v>1003</v>
      </c>
      <c r="D46" s="60" t="s">
        <v>1004</v>
      </c>
      <c r="E46" s="61">
        <v>39753585.280000001</v>
      </c>
      <c r="F46" s="61">
        <v>2814423207</v>
      </c>
      <c r="G46" s="61">
        <v>2851510747.3299999</v>
      </c>
      <c r="H46" s="61">
        <v>2666044.9500000002</v>
      </c>
      <c r="I46" s="61">
        <v>467964.58</v>
      </c>
      <c r="J46" s="61">
        <v>33118804.649999999</v>
      </c>
      <c r="K46" s="61">
        <v>33558255.770000003</v>
      </c>
      <c r="L46" s="61">
        <v>28513.46</v>
      </c>
      <c r="M46" s="9" t="str">
        <f>VLOOKUP(C46,TB!C:F,3,0)</f>
        <v>Current account in BDT</v>
      </c>
      <c r="N46" s="9" t="str">
        <f>VLOOKUP(C46,TB!C:F,4,0)</f>
        <v>Cash and cash equivalents</v>
      </c>
      <c r="P46" s="179"/>
      <c r="Q46" s="179"/>
    </row>
    <row r="47" spans="1:17" ht="14.5" hidden="1">
      <c r="A47" s="12" t="str">
        <f t="shared" si="1"/>
        <v>1</v>
      </c>
      <c r="B47" s="13" t="str">
        <f t="shared" si="2"/>
        <v>10340031</v>
      </c>
      <c r="C47" s="60" t="s">
        <v>1005</v>
      </c>
      <c r="D47" s="60" t="s">
        <v>1006</v>
      </c>
      <c r="E47" s="61">
        <v>0</v>
      </c>
      <c r="F47" s="61">
        <v>656888861.21000004</v>
      </c>
      <c r="G47" s="61">
        <v>656888861.21000004</v>
      </c>
      <c r="H47" s="61">
        <v>0</v>
      </c>
      <c r="I47" s="61">
        <v>0</v>
      </c>
      <c r="J47" s="61">
        <v>7680721.25</v>
      </c>
      <c r="K47" s="61">
        <v>7680721.25</v>
      </c>
      <c r="L47" s="61">
        <v>0</v>
      </c>
      <c r="M47" s="9" t="str">
        <f>VLOOKUP(C47,TB!C:F,3,0)</f>
        <v>Current account in BDT</v>
      </c>
      <c r="N47" s="9" t="str">
        <f>VLOOKUP(C47,TB!C:F,4,0)</f>
        <v>Cash and cash equivalents</v>
      </c>
      <c r="P47" s="179"/>
      <c r="Q47" s="179"/>
    </row>
    <row r="48" spans="1:17" ht="14.5" hidden="1">
      <c r="A48" s="12" t="str">
        <f t="shared" si="1"/>
        <v>1</v>
      </c>
      <c r="B48" s="13" t="str">
        <f t="shared" si="2"/>
        <v>10340032</v>
      </c>
      <c r="C48" s="60" t="s">
        <v>1007</v>
      </c>
      <c r="D48" s="60" t="s">
        <v>1008</v>
      </c>
      <c r="E48" s="61">
        <v>-0.02</v>
      </c>
      <c r="F48" s="61">
        <v>1251014114.28</v>
      </c>
      <c r="G48" s="61">
        <v>1251014114.28</v>
      </c>
      <c r="H48" s="61">
        <v>-0.02</v>
      </c>
      <c r="I48" s="61">
        <v>0.32</v>
      </c>
      <c r="J48" s="61">
        <v>14622748.67</v>
      </c>
      <c r="K48" s="61">
        <v>14622748.67</v>
      </c>
      <c r="L48" s="61">
        <v>0.32</v>
      </c>
      <c r="M48" s="9" t="str">
        <f>VLOOKUP(C48,TB!C:F,3,0)</f>
        <v>Current account in BDT</v>
      </c>
      <c r="N48" s="9" t="str">
        <f>VLOOKUP(C48,TB!C:F,4,0)</f>
        <v>Cash and cash equivalents</v>
      </c>
      <c r="P48" s="179"/>
      <c r="Q48" s="179"/>
    </row>
    <row r="49" spans="1:17" ht="14.5" hidden="1">
      <c r="A49" s="12" t="str">
        <f t="shared" si="1"/>
        <v>1</v>
      </c>
      <c r="B49" s="13" t="str">
        <f t="shared" si="2"/>
        <v>10340040</v>
      </c>
      <c r="C49" s="60" t="s">
        <v>1009</v>
      </c>
      <c r="D49" s="60" t="s">
        <v>1010</v>
      </c>
      <c r="E49" s="61">
        <v>320.89999999999998</v>
      </c>
      <c r="F49" s="61">
        <v>0</v>
      </c>
      <c r="G49" s="61">
        <v>0</v>
      </c>
      <c r="H49" s="61">
        <v>320.89999999999998</v>
      </c>
      <c r="I49" s="61">
        <v>3.29</v>
      </c>
      <c r="J49" s="61">
        <v>0</v>
      </c>
      <c r="K49" s="61">
        <v>0</v>
      </c>
      <c r="L49" s="61">
        <v>3.29</v>
      </c>
      <c r="M49" s="9" t="str">
        <f>VLOOKUP(C49,TB!C:F,3,0)</f>
        <v>Current account in BDT</v>
      </c>
      <c r="N49" s="9" t="str">
        <f>VLOOKUP(C49,TB!C:F,4,0)</f>
        <v>Cash and cash equivalents</v>
      </c>
      <c r="P49" s="179"/>
      <c r="Q49" s="179"/>
    </row>
    <row r="50" spans="1:17" ht="14.5" hidden="1">
      <c r="A50" s="12" t="str">
        <f t="shared" si="1"/>
        <v>1</v>
      </c>
      <c r="B50" s="13" t="str">
        <f t="shared" si="2"/>
        <v>10340041</v>
      </c>
      <c r="C50" s="60" t="s">
        <v>1011</v>
      </c>
      <c r="D50" s="60" t="s">
        <v>1012</v>
      </c>
      <c r="E50" s="61">
        <v>0</v>
      </c>
      <c r="F50" s="61">
        <v>0</v>
      </c>
      <c r="G50" s="61">
        <v>0</v>
      </c>
      <c r="H50" s="61">
        <v>0</v>
      </c>
      <c r="I50" s="61">
        <v>0</v>
      </c>
      <c r="J50" s="61">
        <v>0</v>
      </c>
      <c r="K50" s="61">
        <v>0</v>
      </c>
      <c r="L50" s="61">
        <v>0</v>
      </c>
      <c r="M50" s="9" t="str">
        <f>VLOOKUP(C50,TB!C:F,3,0)</f>
        <v>Current account in BDT</v>
      </c>
      <c r="N50" s="9" t="str">
        <f>VLOOKUP(C50,TB!C:F,4,0)</f>
        <v>Cash and cash equivalents</v>
      </c>
      <c r="P50" s="179"/>
      <c r="Q50" s="179"/>
    </row>
    <row r="51" spans="1:17" ht="14.5" hidden="1">
      <c r="A51" s="12" t="str">
        <f t="shared" si="1"/>
        <v>1</v>
      </c>
      <c r="B51" s="13" t="str">
        <f t="shared" si="2"/>
        <v>10340042</v>
      </c>
      <c r="C51" s="60" t="s">
        <v>1013</v>
      </c>
      <c r="D51" s="60" t="s">
        <v>1014</v>
      </c>
      <c r="E51" s="61">
        <v>0.05</v>
      </c>
      <c r="F51" s="61">
        <v>0</v>
      </c>
      <c r="G51" s="61">
        <v>0</v>
      </c>
      <c r="H51" s="61">
        <v>0.05</v>
      </c>
      <c r="I51" s="61">
        <v>0</v>
      </c>
      <c r="J51" s="61">
        <v>0</v>
      </c>
      <c r="K51" s="61">
        <v>0</v>
      </c>
      <c r="L51" s="61">
        <v>0</v>
      </c>
      <c r="M51" s="9" t="str">
        <f>VLOOKUP(C51,TB!C:F,3,0)</f>
        <v>Current account in BDT</v>
      </c>
      <c r="N51" s="9" t="str">
        <f>VLOOKUP(C51,TB!C:F,4,0)</f>
        <v>Cash and cash equivalents</v>
      </c>
      <c r="P51" s="179"/>
      <c r="Q51" s="179"/>
    </row>
    <row r="52" spans="1:17" ht="14.5" hidden="1">
      <c r="A52" s="12" t="str">
        <f t="shared" si="1"/>
        <v>1</v>
      </c>
      <c r="B52" s="13" t="str">
        <f t="shared" si="2"/>
        <v>10340050</v>
      </c>
      <c r="C52" s="60" t="s">
        <v>1015</v>
      </c>
      <c r="D52" s="60" t="s">
        <v>1016</v>
      </c>
      <c r="E52" s="61">
        <v>1621289.87</v>
      </c>
      <c r="F52" s="61">
        <v>760665037.38999999</v>
      </c>
      <c r="G52" s="61">
        <v>762286327.25999999</v>
      </c>
      <c r="H52" s="61">
        <v>0</v>
      </c>
      <c r="I52" s="61">
        <v>19084.939999999999</v>
      </c>
      <c r="J52" s="61">
        <v>8924719.5800000001</v>
      </c>
      <c r="K52" s="61">
        <v>8943804.5399999991</v>
      </c>
      <c r="L52" s="61">
        <v>-0.02</v>
      </c>
      <c r="M52" s="9" t="str">
        <f>VLOOKUP(C52,TB!C:F,3,0)</f>
        <v>Current account in BDT(DBBL)</v>
      </c>
      <c r="N52" s="9" t="str">
        <f>VLOOKUP(C52,TB!C:F,4,0)</f>
        <v>Cash and cash equivalents</v>
      </c>
      <c r="P52" s="179"/>
      <c r="Q52" s="179"/>
    </row>
    <row r="53" spans="1:17" ht="14.5" hidden="1">
      <c r="A53" s="12" t="str">
        <f t="shared" si="1"/>
        <v>1</v>
      </c>
      <c r="B53" s="13" t="str">
        <f t="shared" si="2"/>
        <v>10340051</v>
      </c>
      <c r="C53" s="60" t="s">
        <v>1017</v>
      </c>
      <c r="D53" s="60" t="s">
        <v>1018</v>
      </c>
      <c r="E53" s="61">
        <v>0</v>
      </c>
      <c r="F53" s="61">
        <v>523515000</v>
      </c>
      <c r="G53" s="61">
        <v>523515000</v>
      </c>
      <c r="H53" s="61">
        <v>0</v>
      </c>
      <c r="I53" s="61">
        <v>0</v>
      </c>
      <c r="J53" s="61">
        <v>6126530.9199999999</v>
      </c>
      <c r="K53" s="61">
        <v>6126530.9199999999</v>
      </c>
      <c r="L53" s="61">
        <v>0</v>
      </c>
      <c r="M53" s="9" t="str">
        <f>VLOOKUP(C53,TB!C:F,3,0)</f>
        <v>Current account in BDT(DBBL)</v>
      </c>
      <c r="N53" s="9" t="str">
        <f>VLOOKUP(C53,TB!C:F,4,0)</f>
        <v>Cash and cash equivalents</v>
      </c>
      <c r="P53" s="179"/>
      <c r="Q53" s="179"/>
    </row>
    <row r="54" spans="1:17" ht="14.5" hidden="1">
      <c r="A54" s="12" t="str">
        <f t="shared" si="1"/>
        <v>1</v>
      </c>
      <c r="B54" s="13" t="str">
        <f t="shared" si="2"/>
        <v>10340052</v>
      </c>
      <c r="C54" s="60" t="s">
        <v>1019</v>
      </c>
      <c r="D54" s="60" t="s">
        <v>1020</v>
      </c>
      <c r="E54" s="61">
        <v>0</v>
      </c>
      <c r="F54" s="61">
        <v>766535239.25</v>
      </c>
      <c r="G54" s="61">
        <v>766535239.25</v>
      </c>
      <c r="H54" s="61">
        <v>0</v>
      </c>
      <c r="I54" s="61">
        <v>-0.46</v>
      </c>
      <c r="J54" s="61">
        <v>8973437.6899999995</v>
      </c>
      <c r="K54" s="61">
        <v>8973437.2300000004</v>
      </c>
      <c r="L54" s="61">
        <v>0</v>
      </c>
      <c r="M54" s="9" t="str">
        <f>VLOOKUP(C54,TB!C:F,3,0)</f>
        <v>Current account in BDT(DBBL)</v>
      </c>
      <c r="N54" s="9" t="str">
        <f>VLOOKUP(C54,TB!C:F,4,0)</f>
        <v>Cash and cash equivalents</v>
      </c>
      <c r="P54" s="179"/>
      <c r="Q54" s="179"/>
    </row>
    <row r="55" spans="1:17" ht="14.5" hidden="1">
      <c r="A55" s="12" t="str">
        <f t="shared" si="1"/>
        <v>1</v>
      </c>
      <c r="B55" s="13" t="str">
        <f t="shared" si="2"/>
        <v>10340060</v>
      </c>
      <c r="C55" s="60" t="s">
        <v>1021</v>
      </c>
      <c r="D55" s="60" t="s">
        <v>1022</v>
      </c>
      <c r="E55" s="61">
        <v>16.260000000000002</v>
      </c>
      <c r="F55" s="61">
        <v>100481748.17</v>
      </c>
      <c r="G55" s="61">
        <v>100476804.02</v>
      </c>
      <c r="H55" s="61">
        <v>4960.41</v>
      </c>
      <c r="I55" s="61">
        <v>0.17</v>
      </c>
      <c r="J55" s="61">
        <v>1209796.8799999999</v>
      </c>
      <c r="K55" s="61">
        <v>1209744.42</v>
      </c>
      <c r="L55" s="61">
        <v>52.63</v>
      </c>
      <c r="M55" s="9" t="str">
        <f>VLOOKUP(C55,TB!C:F,3,0)</f>
        <v>Current account in BDT</v>
      </c>
      <c r="N55" s="9" t="str">
        <f>VLOOKUP(C55,TB!C:F,4,0)</f>
        <v>Cash and cash equivalents</v>
      </c>
      <c r="P55" s="179"/>
      <c r="Q55" s="179"/>
    </row>
    <row r="56" spans="1:17" ht="14.5" hidden="1">
      <c r="A56" s="12" t="str">
        <f t="shared" si="1"/>
        <v>1</v>
      </c>
      <c r="B56" s="13" t="str">
        <f t="shared" si="2"/>
        <v>10340062</v>
      </c>
      <c r="C56" s="60" t="s">
        <v>1023</v>
      </c>
      <c r="D56" s="60" t="s">
        <v>1024</v>
      </c>
      <c r="E56" s="61">
        <v>0</v>
      </c>
      <c r="F56" s="61">
        <v>43350000</v>
      </c>
      <c r="G56" s="61">
        <v>43350000</v>
      </c>
      <c r="H56" s="61">
        <v>0</v>
      </c>
      <c r="I56" s="61">
        <v>0</v>
      </c>
      <c r="J56" s="61">
        <v>505539.36</v>
      </c>
      <c r="K56" s="61">
        <v>505539.36</v>
      </c>
      <c r="L56" s="61">
        <v>0</v>
      </c>
      <c r="M56" s="9" t="str">
        <f>VLOOKUP(C56,TB!C:F,3,0)</f>
        <v>Current account in BDT</v>
      </c>
      <c r="N56" s="9" t="str">
        <f>VLOOKUP(C56,TB!C:F,4,0)</f>
        <v>Cash and cash equivalents</v>
      </c>
      <c r="P56" s="179"/>
      <c r="Q56" s="179"/>
    </row>
    <row r="57" spans="1:17" ht="14.5" hidden="1">
      <c r="A57" s="12" t="str">
        <f t="shared" si="1"/>
        <v>1</v>
      </c>
      <c r="B57" s="13" t="str">
        <f t="shared" si="2"/>
        <v>10340070</v>
      </c>
      <c r="C57" s="60" t="s">
        <v>1025</v>
      </c>
      <c r="D57" s="60" t="s">
        <v>1026</v>
      </c>
      <c r="E57" s="61">
        <v>-0.1</v>
      </c>
      <c r="F57" s="61">
        <v>292327249</v>
      </c>
      <c r="G57" s="61">
        <v>274817099</v>
      </c>
      <c r="H57" s="61">
        <v>17510149.899999999</v>
      </c>
      <c r="I57" s="61">
        <v>0</v>
      </c>
      <c r="J57" s="61">
        <v>3160000</v>
      </c>
      <c r="K57" s="61">
        <v>2997036.22</v>
      </c>
      <c r="L57" s="61">
        <v>162963.78</v>
      </c>
      <c r="M57" s="9" t="str">
        <f>VLOOKUP(C57,TB!C:F,3,0)</f>
        <v>Current account in USD</v>
      </c>
      <c r="N57" s="9" t="str">
        <f>VLOOKUP(C57,TB!C:F,4,0)</f>
        <v>Cash and cash equivalents</v>
      </c>
      <c r="P57" s="179"/>
      <c r="Q57" s="179"/>
    </row>
    <row r="58" spans="1:17" ht="14.5" hidden="1">
      <c r="A58" s="12" t="str">
        <f t="shared" si="1"/>
        <v>1</v>
      </c>
      <c r="B58" s="13" t="str">
        <f t="shared" si="2"/>
        <v>10340072</v>
      </c>
      <c r="C58" s="60" t="s">
        <v>1292</v>
      </c>
      <c r="D58" s="60" t="s">
        <v>1026</v>
      </c>
      <c r="E58" s="61">
        <v>0</v>
      </c>
      <c r="F58" s="61">
        <v>287209500</v>
      </c>
      <c r="G58" s="61">
        <v>287209500</v>
      </c>
      <c r="H58" s="61">
        <v>0</v>
      </c>
      <c r="I58" s="61">
        <v>0</v>
      </c>
      <c r="J58" s="61">
        <v>3370000</v>
      </c>
      <c r="K58" s="61">
        <v>3370000</v>
      </c>
      <c r="L58" s="61">
        <v>0</v>
      </c>
      <c r="M58" s="9" t="e">
        <f>VLOOKUP(C58,TB!C:F,3,0)</f>
        <v>#N/A</v>
      </c>
      <c r="N58" s="9" t="e">
        <f>VLOOKUP(C58,TB!C:F,4,0)</f>
        <v>#N/A</v>
      </c>
      <c r="P58" s="179"/>
      <c r="Q58" s="179"/>
    </row>
    <row r="59" spans="1:17" ht="14.5" hidden="1">
      <c r="A59" s="12" t="str">
        <f t="shared" si="1"/>
        <v>1</v>
      </c>
      <c r="B59" s="13" t="str">
        <f t="shared" si="2"/>
        <v>10340080</v>
      </c>
      <c r="C59" s="60" t="s">
        <v>1027</v>
      </c>
      <c r="D59" s="60" t="s">
        <v>1028</v>
      </c>
      <c r="E59" s="61">
        <v>21073362.07</v>
      </c>
      <c r="F59" s="61">
        <v>876411022.57000005</v>
      </c>
      <c r="G59" s="61">
        <v>884118041.36000001</v>
      </c>
      <c r="H59" s="61">
        <v>13366343.279999999</v>
      </c>
      <c r="I59" s="61">
        <v>251022.78</v>
      </c>
      <c r="J59" s="61">
        <v>9970451.7599999998</v>
      </c>
      <c r="K59" s="61">
        <v>10076973.529999999</v>
      </c>
      <c r="L59" s="61">
        <v>144501.01</v>
      </c>
      <c r="M59" s="9" t="str">
        <f>VLOOKUP(C59,TB!C:F,3,0)</f>
        <v>Export retention quota (ERQ) account in USD</v>
      </c>
      <c r="N59" s="9" t="str">
        <f>VLOOKUP(C59,TB!C:F,4,0)</f>
        <v>Cash and cash equivalents</v>
      </c>
      <c r="P59" s="179"/>
      <c r="Q59" s="179"/>
    </row>
    <row r="60" spans="1:17" ht="14.5" hidden="1">
      <c r="A60" s="12" t="str">
        <f t="shared" si="1"/>
        <v>1</v>
      </c>
      <c r="B60" s="13" t="str">
        <f t="shared" si="2"/>
        <v>10340081</v>
      </c>
      <c r="C60" s="60" t="s">
        <v>1029</v>
      </c>
      <c r="D60" s="60" t="s">
        <v>1028</v>
      </c>
      <c r="E60" s="61">
        <v>0</v>
      </c>
      <c r="F60" s="61">
        <v>0</v>
      </c>
      <c r="G60" s="61">
        <v>0</v>
      </c>
      <c r="H60" s="61">
        <v>0</v>
      </c>
      <c r="I60" s="61">
        <v>0</v>
      </c>
      <c r="J60" s="61">
        <v>0</v>
      </c>
      <c r="K60" s="61">
        <v>0</v>
      </c>
      <c r="L60" s="61">
        <v>0</v>
      </c>
      <c r="M60" s="9" t="str">
        <f>VLOOKUP(C60,TB!C:F,3,0)</f>
        <v>Export retention quota (ERQ) account in USD</v>
      </c>
      <c r="N60" s="9" t="str">
        <f>VLOOKUP(C60,TB!C:F,4,0)</f>
        <v>Cash and cash equivalents</v>
      </c>
      <c r="P60" s="179"/>
      <c r="Q60" s="179"/>
    </row>
    <row r="61" spans="1:17" ht="14.5" hidden="1">
      <c r="A61" s="12" t="str">
        <f t="shared" si="1"/>
        <v>1</v>
      </c>
      <c r="B61" s="13" t="str">
        <f t="shared" si="2"/>
        <v>10340082</v>
      </c>
      <c r="C61" s="60" t="s">
        <v>1030</v>
      </c>
      <c r="D61" s="60" t="s">
        <v>1028</v>
      </c>
      <c r="E61" s="61">
        <v>0</v>
      </c>
      <c r="F61" s="61">
        <v>237432955.66</v>
      </c>
      <c r="G61" s="61">
        <v>237432955.66</v>
      </c>
      <c r="H61" s="61">
        <v>0</v>
      </c>
      <c r="I61" s="61">
        <v>0</v>
      </c>
      <c r="J61" s="61">
        <v>2769609.14</v>
      </c>
      <c r="K61" s="61">
        <v>2769609.14</v>
      </c>
      <c r="L61" s="61">
        <v>0</v>
      </c>
      <c r="M61" s="9" t="str">
        <f>VLOOKUP(C61,TB!C:F,3,0)</f>
        <v>Export retention quota (ERQ) account in USD</v>
      </c>
      <c r="N61" s="9" t="str">
        <f>VLOOKUP(C61,TB!C:F,4,0)</f>
        <v>Cash and cash equivalents</v>
      </c>
      <c r="P61" s="179"/>
      <c r="Q61" s="179"/>
    </row>
    <row r="62" spans="1:17" ht="14.5" hidden="1">
      <c r="A62" s="12" t="str">
        <f t="shared" si="1"/>
        <v>1</v>
      </c>
      <c r="B62" s="13" t="str">
        <f t="shared" si="2"/>
        <v>10340090</v>
      </c>
      <c r="C62" s="60" t="s">
        <v>1031</v>
      </c>
      <c r="D62" s="60" t="s">
        <v>1032</v>
      </c>
      <c r="E62" s="61">
        <v>72592.94</v>
      </c>
      <c r="F62" s="61">
        <v>0</v>
      </c>
      <c r="G62" s="61">
        <v>0</v>
      </c>
      <c r="H62" s="61">
        <v>72592.94</v>
      </c>
      <c r="I62" s="61">
        <v>854.29</v>
      </c>
      <c r="J62" s="61">
        <v>70</v>
      </c>
      <c r="K62" s="61">
        <v>148</v>
      </c>
      <c r="L62" s="61">
        <v>776.29</v>
      </c>
      <c r="M62" s="9" t="str">
        <f>VLOOKUP(C62,TB!C:F,3,0)</f>
        <v>Current account in BDT</v>
      </c>
      <c r="N62" s="9" t="str">
        <f>VLOOKUP(C62,TB!C:F,4,0)</f>
        <v>Cash and cash equivalents</v>
      </c>
      <c r="P62" s="179"/>
      <c r="Q62" s="179"/>
    </row>
    <row r="63" spans="1:17" ht="14.5" hidden="1">
      <c r="A63" s="12" t="str">
        <f t="shared" si="1"/>
        <v>1</v>
      </c>
      <c r="B63" s="13" t="str">
        <f t="shared" si="2"/>
        <v>10340100</v>
      </c>
      <c r="C63" s="60" t="s">
        <v>1033</v>
      </c>
      <c r="D63" s="60" t="s">
        <v>1034</v>
      </c>
      <c r="E63" s="61">
        <v>116974.21</v>
      </c>
      <c r="F63" s="61">
        <v>0</v>
      </c>
      <c r="G63" s="61">
        <v>839.98</v>
      </c>
      <c r="H63" s="61">
        <v>116134.23</v>
      </c>
      <c r="I63" s="61">
        <v>1376.8</v>
      </c>
      <c r="J63" s="61">
        <v>109</v>
      </c>
      <c r="K63" s="61">
        <v>243.82</v>
      </c>
      <c r="L63" s="61">
        <v>1241.98</v>
      </c>
      <c r="M63" s="9" t="str">
        <f>VLOOKUP(C63,TB!C:F,3,0)</f>
        <v>Current account in BDT</v>
      </c>
      <c r="N63" s="9" t="str">
        <f>VLOOKUP(C63,TB!C:F,4,0)</f>
        <v>Cash and cash equivalents</v>
      </c>
      <c r="P63" s="179"/>
      <c r="Q63" s="179"/>
    </row>
    <row r="64" spans="1:17" ht="14.5" hidden="1">
      <c r="A64" s="12" t="str">
        <f t="shared" si="1"/>
        <v>1</v>
      </c>
      <c r="B64" s="13" t="str">
        <f t="shared" si="2"/>
        <v>10340102</v>
      </c>
      <c r="C64" s="60" t="s">
        <v>1035</v>
      </c>
      <c r="D64" s="60" t="s">
        <v>1036</v>
      </c>
      <c r="E64" s="61">
        <v>0</v>
      </c>
      <c r="F64" s="61">
        <v>0</v>
      </c>
      <c r="G64" s="61">
        <v>0</v>
      </c>
      <c r="H64" s="61">
        <v>0</v>
      </c>
      <c r="I64" s="61">
        <v>0</v>
      </c>
      <c r="J64" s="61">
        <v>0</v>
      </c>
      <c r="K64" s="61">
        <v>0</v>
      </c>
      <c r="L64" s="61">
        <v>0</v>
      </c>
      <c r="M64" s="9" t="str">
        <f>VLOOKUP(C64,TB!C:F,3,0)</f>
        <v>Current account in BDT</v>
      </c>
      <c r="N64" s="9" t="str">
        <f>VLOOKUP(C64,TB!C:F,4,0)</f>
        <v>Cash and cash equivalents</v>
      </c>
      <c r="P64" s="179"/>
      <c r="Q64" s="179"/>
    </row>
    <row r="65" spans="1:17" ht="14.5" hidden="1">
      <c r="A65" s="12" t="str">
        <f t="shared" si="1"/>
        <v>1</v>
      </c>
      <c r="B65" s="13" t="str">
        <f t="shared" si="2"/>
        <v>10340110</v>
      </c>
      <c r="C65" s="60" t="s">
        <v>1037</v>
      </c>
      <c r="D65" s="60" t="s">
        <v>1038</v>
      </c>
      <c r="E65" s="61">
        <v>101598797.95999999</v>
      </c>
      <c r="F65" s="61">
        <v>6404852593.5799999</v>
      </c>
      <c r="G65" s="61">
        <v>6499081727.7399998</v>
      </c>
      <c r="H65" s="61">
        <v>7369663.7999999998</v>
      </c>
      <c r="I65" s="61">
        <v>1210229.8799999999</v>
      </c>
      <c r="J65" s="61">
        <v>75307110.469999999</v>
      </c>
      <c r="K65" s="61">
        <v>76437668.310000002</v>
      </c>
      <c r="L65" s="61">
        <v>79672.039999999994</v>
      </c>
      <c r="M65" s="9" t="str">
        <f>VLOOKUP(C65,TB!C:F,3,0)</f>
        <v>Current account in USD</v>
      </c>
      <c r="N65" s="9" t="str">
        <f>VLOOKUP(C65,TB!C:F,4,0)</f>
        <v>Cash and cash equivalents</v>
      </c>
      <c r="P65" s="179"/>
      <c r="Q65" s="179"/>
    </row>
    <row r="66" spans="1:17" ht="14.5" hidden="1">
      <c r="A66" s="12" t="str">
        <f t="shared" si="1"/>
        <v>1</v>
      </c>
      <c r="B66" s="13" t="str">
        <f t="shared" si="2"/>
        <v>10340111</v>
      </c>
      <c r="C66" s="60" t="s">
        <v>1039</v>
      </c>
      <c r="D66" s="60" t="s">
        <v>1040</v>
      </c>
      <c r="E66" s="61">
        <v>0</v>
      </c>
      <c r="F66" s="61">
        <v>0</v>
      </c>
      <c r="G66" s="61">
        <v>0</v>
      </c>
      <c r="H66" s="61">
        <v>0</v>
      </c>
      <c r="I66" s="61">
        <v>0</v>
      </c>
      <c r="J66" s="61">
        <v>0</v>
      </c>
      <c r="K66" s="61">
        <v>0</v>
      </c>
      <c r="L66" s="61">
        <v>0</v>
      </c>
      <c r="M66" s="9" t="str">
        <f>VLOOKUP(C66,TB!C:F,3,0)</f>
        <v>Current account in USD</v>
      </c>
      <c r="N66" s="9" t="str">
        <f>VLOOKUP(C66,TB!C:F,4,0)</f>
        <v>Cash and cash equivalents</v>
      </c>
      <c r="P66" s="179"/>
      <c r="Q66" s="179"/>
    </row>
    <row r="67" spans="1:17" ht="14.5" hidden="1">
      <c r="A67" s="12" t="str">
        <f t="shared" ref="A67:A130" si="3">LEFT(B67,1)</f>
        <v>1</v>
      </c>
      <c r="B67" s="13" t="str">
        <f t="shared" ref="B67:B130" si="4">RIGHT(C67,8)</f>
        <v>10340120</v>
      </c>
      <c r="C67" s="60" t="s">
        <v>1043</v>
      </c>
      <c r="D67" s="60" t="s">
        <v>1044</v>
      </c>
      <c r="E67" s="61">
        <v>21574623.530000001</v>
      </c>
      <c r="F67" s="61">
        <v>493771644.17000002</v>
      </c>
      <c r="G67" s="61">
        <v>503470608.06</v>
      </c>
      <c r="H67" s="61">
        <v>11875659.640000001</v>
      </c>
      <c r="I67" s="61">
        <v>256993.73</v>
      </c>
      <c r="J67" s="61">
        <v>5523847.1699999999</v>
      </c>
      <c r="K67" s="61">
        <v>5652455.3899999997</v>
      </c>
      <c r="L67" s="61">
        <v>128385.51</v>
      </c>
      <c r="M67" s="9" t="str">
        <f>VLOOKUP(C67,TB!C:F,3,0)</f>
        <v>Current account in USD</v>
      </c>
      <c r="N67" s="9" t="str">
        <f>VLOOKUP(C67,TB!C:F,4,0)</f>
        <v>Cash and cash equivalents</v>
      </c>
      <c r="P67" s="179"/>
      <c r="Q67" s="179"/>
    </row>
    <row r="68" spans="1:17" ht="14.5" hidden="1">
      <c r="A68" s="12" t="str">
        <f t="shared" si="3"/>
        <v>1</v>
      </c>
      <c r="B68" s="13" t="str">
        <f t="shared" si="4"/>
        <v>10340121</v>
      </c>
      <c r="C68" s="60" t="s">
        <v>1045</v>
      </c>
      <c r="D68" s="60" t="s">
        <v>1046</v>
      </c>
      <c r="E68" s="61">
        <v>0</v>
      </c>
      <c r="F68" s="61">
        <v>0</v>
      </c>
      <c r="G68" s="61">
        <v>0</v>
      </c>
      <c r="H68" s="61">
        <v>0</v>
      </c>
      <c r="I68" s="61">
        <v>0</v>
      </c>
      <c r="J68" s="61">
        <v>0</v>
      </c>
      <c r="K68" s="61">
        <v>0</v>
      </c>
      <c r="L68" s="61">
        <v>0</v>
      </c>
      <c r="M68" s="9" t="str">
        <f>VLOOKUP(C68,TB!C:F,3,0)</f>
        <v>Current account in USD</v>
      </c>
      <c r="N68" s="9" t="str">
        <f>VLOOKUP(C68,TB!C:F,4,0)</f>
        <v>Cash and cash equivalents</v>
      </c>
      <c r="P68" s="179"/>
      <c r="Q68" s="179"/>
    </row>
    <row r="69" spans="1:17" ht="14.5" hidden="1">
      <c r="A69" s="12" t="str">
        <f t="shared" si="3"/>
        <v>1</v>
      </c>
      <c r="B69" s="13" t="str">
        <f t="shared" si="4"/>
        <v>10340122</v>
      </c>
      <c r="C69" s="60" t="s">
        <v>1047</v>
      </c>
      <c r="D69" s="60" t="s">
        <v>1048</v>
      </c>
      <c r="E69" s="61">
        <v>0</v>
      </c>
      <c r="F69" s="61">
        <v>142595482.72</v>
      </c>
      <c r="G69" s="61">
        <v>142595482.72</v>
      </c>
      <c r="H69" s="61">
        <v>0</v>
      </c>
      <c r="I69" s="61">
        <v>0</v>
      </c>
      <c r="J69" s="61">
        <v>1649973.26</v>
      </c>
      <c r="K69" s="61">
        <v>1649973.26</v>
      </c>
      <c r="L69" s="61">
        <v>0</v>
      </c>
      <c r="M69" s="9" t="str">
        <f>VLOOKUP(C69,TB!C:F,3,0)</f>
        <v>Current account in USD</v>
      </c>
      <c r="N69" s="9" t="str">
        <f>VLOOKUP(C69,TB!C:F,4,0)</f>
        <v>Cash and cash equivalents</v>
      </c>
      <c r="P69" s="179"/>
      <c r="Q69" s="179"/>
    </row>
    <row r="70" spans="1:17" ht="14.5" hidden="1">
      <c r="A70" s="12" t="str">
        <f t="shared" si="3"/>
        <v>1</v>
      </c>
      <c r="B70" s="13" t="str">
        <f t="shared" si="4"/>
        <v>10340130</v>
      </c>
      <c r="C70" s="60" t="s">
        <v>1049</v>
      </c>
      <c r="D70" s="60" t="s">
        <v>1050</v>
      </c>
      <c r="E70" s="61">
        <v>1208921.68</v>
      </c>
      <c r="F70" s="61">
        <v>419855272.56</v>
      </c>
      <c r="G70" s="61">
        <v>418307337.25</v>
      </c>
      <c r="H70" s="61">
        <v>2756856.99</v>
      </c>
      <c r="I70" s="61">
        <v>14230.91</v>
      </c>
      <c r="J70" s="61">
        <v>4873040.6100000003</v>
      </c>
      <c r="K70" s="61">
        <v>4857786.87</v>
      </c>
      <c r="L70" s="61">
        <v>29484.65</v>
      </c>
      <c r="M70" s="9" t="str">
        <f>VLOOKUP(C70,TB!C:F,3,0)</f>
        <v>Current account in BDT (SCB)</v>
      </c>
      <c r="N70" s="9" t="str">
        <f>VLOOKUP(C70,TB!C:F,4,0)</f>
        <v>Cash and cash equivalents</v>
      </c>
      <c r="P70" s="179"/>
      <c r="Q70" s="179"/>
    </row>
    <row r="71" spans="1:17" ht="14.5" hidden="1">
      <c r="A71" s="12" t="str">
        <f t="shared" si="3"/>
        <v>1</v>
      </c>
      <c r="B71" s="13" t="str">
        <f t="shared" si="4"/>
        <v>10340131</v>
      </c>
      <c r="C71" s="60" t="s">
        <v>1051</v>
      </c>
      <c r="D71" s="60" t="s">
        <v>1052</v>
      </c>
      <c r="E71" s="61">
        <v>0</v>
      </c>
      <c r="F71" s="61">
        <v>209300000</v>
      </c>
      <c r="G71" s="61">
        <v>209300000</v>
      </c>
      <c r="H71" s="61">
        <v>0</v>
      </c>
      <c r="I71" s="61">
        <v>0.21</v>
      </c>
      <c r="J71" s="61">
        <v>2445092.98</v>
      </c>
      <c r="K71" s="61">
        <v>2445092.98</v>
      </c>
      <c r="L71" s="61">
        <v>0.21</v>
      </c>
      <c r="M71" s="9" t="str">
        <f>VLOOKUP(C71,TB!C:F,3,0)</f>
        <v>Current account in BDT (SCB)</v>
      </c>
      <c r="N71" s="9" t="str">
        <f>VLOOKUP(C71,TB!C:F,4,0)</f>
        <v>Cash and cash equivalents</v>
      </c>
      <c r="P71" s="179"/>
      <c r="Q71" s="179"/>
    </row>
    <row r="72" spans="1:17" ht="14.5" hidden="1">
      <c r="A72" s="12" t="str">
        <f t="shared" si="3"/>
        <v>1</v>
      </c>
      <c r="B72" s="13" t="str">
        <f t="shared" si="4"/>
        <v>10340132</v>
      </c>
      <c r="C72" s="60" t="s">
        <v>1053</v>
      </c>
      <c r="D72" s="60" t="s">
        <v>1054</v>
      </c>
      <c r="E72" s="61">
        <v>0</v>
      </c>
      <c r="F72" s="61">
        <v>343875325.27999997</v>
      </c>
      <c r="G72" s="61">
        <v>343875325.27999997</v>
      </c>
      <c r="H72" s="61">
        <v>0</v>
      </c>
      <c r="I72" s="61">
        <v>0.44</v>
      </c>
      <c r="J72" s="61">
        <v>3999728.44</v>
      </c>
      <c r="K72" s="61">
        <v>3999728.44</v>
      </c>
      <c r="L72" s="61">
        <v>0.44</v>
      </c>
      <c r="M72" s="9" t="str">
        <f>VLOOKUP(C72,TB!C:F,3,0)</f>
        <v>Current account in BDT (SCB)</v>
      </c>
      <c r="N72" s="9" t="str">
        <f>VLOOKUP(C72,TB!C:F,4,0)</f>
        <v>Cash and cash equivalents</v>
      </c>
      <c r="P72" s="179"/>
      <c r="Q72" s="179"/>
    </row>
    <row r="73" spans="1:17" ht="14.5" hidden="1">
      <c r="A73" s="12" t="str">
        <f t="shared" si="3"/>
        <v>1</v>
      </c>
      <c r="B73" s="13" t="str">
        <f t="shared" si="4"/>
        <v>10340140</v>
      </c>
      <c r="C73" s="60" t="s">
        <v>1055</v>
      </c>
      <c r="D73" s="60" t="s">
        <v>1056</v>
      </c>
      <c r="E73" s="61">
        <v>8435</v>
      </c>
      <c r="F73" s="61">
        <v>0</v>
      </c>
      <c r="G73" s="61">
        <v>690</v>
      </c>
      <c r="H73" s="61">
        <v>7745</v>
      </c>
      <c r="I73" s="61">
        <v>99.3</v>
      </c>
      <c r="J73" s="61">
        <v>11</v>
      </c>
      <c r="K73" s="61">
        <v>27.89</v>
      </c>
      <c r="L73" s="61">
        <v>82.41</v>
      </c>
      <c r="M73" s="9" t="str">
        <f>VLOOKUP(C73,TB!C:F,3,0)</f>
        <v>Current account in BDT (EBL)</v>
      </c>
      <c r="N73" s="9" t="str">
        <f>VLOOKUP(C73,TB!C:F,4,0)</f>
        <v>Cash and cash equivalents</v>
      </c>
      <c r="P73" s="179"/>
      <c r="Q73" s="179"/>
    </row>
    <row r="74" spans="1:17" ht="14.5" hidden="1">
      <c r="A74" s="12" t="str">
        <f t="shared" si="3"/>
        <v>1</v>
      </c>
      <c r="B74" s="13" t="str">
        <f t="shared" si="4"/>
        <v>10340150</v>
      </c>
      <c r="C74" s="60" t="s">
        <v>1724</v>
      </c>
      <c r="D74" s="60" t="s">
        <v>1725</v>
      </c>
      <c r="E74" s="61">
        <v>0</v>
      </c>
      <c r="F74" s="61">
        <v>661633422.57000005</v>
      </c>
      <c r="G74" s="61">
        <v>660631576.62</v>
      </c>
      <c r="H74" s="61">
        <v>1001845.95</v>
      </c>
      <c r="I74" s="61">
        <v>0</v>
      </c>
      <c r="J74" s="61">
        <v>7644891.1799999997</v>
      </c>
      <c r="K74" s="61">
        <v>7634176.7000000002</v>
      </c>
      <c r="L74" s="61">
        <v>10714.48</v>
      </c>
      <c r="M74" s="9" t="str">
        <f>VLOOKUP(C74,TB!C:F,3,0)</f>
        <v>Current account in BDT(DBBL)</v>
      </c>
      <c r="N74" s="9" t="str">
        <f>VLOOKUP(C74,TB!C:F,4,0)</f>
        <v>Cash and cash equivalents</v>
      </c>
      <c r="P74" s="179"/>
      <c r="Q74" s="179"/>
    </row>
    <row r="75" spans="1:17" ht="14.5" hidden="1">
      <c r="A75" s="12" t="str">
        <f t="shared" si="3"/>
        <v>1</v>
      </c>
      <c r="B75" s="13" t="str">
        <f t="shared" si="4"/>
        <v>10340151</v>
      </c>
      <c r="C75" s="60" t="s">
        <v>1726</v>
      </c>
      <c r="D75" s="60" t="s">
        <v>1727</v>
      </c>
      <c r="E75" s="61">
        <v>0</v>
      </c>
      <c r="F75" s="61">
        <v>77000000</v>
      </c>
      <c r="G75" s="61">
        <v>77000000</v>
      </c>
      <c r="H75" s="61">
        <v>0</v>
      </c>
      <c r="I75" s="61">
        <v>0</v>
      </c>
      <c r="J75" s="61">
        <v>895290.66</v>
      </c>
      <c r="K75" s="61">
        <v>895290.66</v>
      </c>
      <c r="L75" s="61">
        <v>0</v>
      </c>
      <c r="M75" s="9" t="str">
        <f>VLOOKUP(C75,TB!C:F,3,0)</f>
        <v>Current account in BDT(DBBL)</v>
      </c>
      <c r="N75" s="9" t="str">
        <f>VLOOKUP(C75,TB!C:F,4,0)</f>
        <v>Cash and cash equivalents</v>
      </c>
      <c r="P75" s="179"/>
      <c r="Q75" s="179"/>
    </row>
    <row r="76" spans="1:17" ht="14.5" hidden="1">
      <c r="A76" s="12" t="str">
        <f t="shared" si="3"/>
        <v>1</v>
      </c>
      <c r="B76" s="13" t="str">
        <f t="shared" si="4"/>
        <v>10340152</v>
      </c>
      <c r="C76" s="60" t="s">
        <v>1728</v>
      </c>
      <c r="D76" s="60" t="s">
        <v>1729</v>
      </c>
      <c r="E76" s="61">
        <v>0</v>
      </c>
      <c r="F76" s="61">
        <v>140982908</v>
      </c>
      <c r="G76" s="61">
        <v>140982908</v>
      </c>
      <c r="H76" s="61">
        <v>0</v>
      </c>
      <c r="I76" s="61">
        <v>0</v>
      </c>
      <c r="J76" s="61">
        <v>1639013.01</v>
      </c>
      <c r="K76" s="61">
        <v>1639013.01</v>
      </c>
      <c r="L76" s="61">
        <v>0</v>
      </c>
      <c r="M76" s="9" t="str">
        <f>VLOOKUP(C76,TB!C:F,3,0)</f>
        <v>Current account in BDT(DBBL)</v>
      </c>
      <c r="N76" s="9" t="str">
        <f>VLOOKUP(C76,TB!C:F,4,0)</f>
        <v>Cash and cash equivalents</v>
      </c>
      <c r="P76" s="179"/>
      <c r="Q76" s="179"/>
    </row>
    <row r="77" spans="1:17" ht="14.5" hidden="1">
      <c r="A77" s="12" t="str">
        <f t="shared" si="3"/>
        <v>1</v>
      </c>
      <c r="B77" s="13" t="str">
        <f t="shared" si="4"/>
        <v>10340210</v>
      </c>
      <c r="C77" s="60" t="s">
        <v>1730</v>
      </c>
      <c r="D77" s="60" t="s">
        <v>1731</v>
      </c>
      <c r="E77" s="61">
        <v>0</v>
      </c>
      <c r="F77" s="61">
        <v>130456240.95</v>
      </c>
      <c r="G77" s="61">
        <v>130186856.81999999</v>
      </c>
      <c r="H77" s="61">
        <v>269384.13</v>
      </c>
      <c r="I77" s="61">
        <v>0</v>
      </c>
      <c r="J77" s="61">
        <v>1482926.85</v>
      </c>
      <c r="K77" s="61">
        <v>1480045.58</v>
      </c>
      <c r="L77" s="61">
        <v>2881.27</v>
      </c>
      <c r="M77" s="9" t="str">
        <f>VLOOKUP(C77,TB!C:F,3,0)</f>
        <v>Current account in USD (CBL)</v>
      </c>
      <c r="N77" s="9" t="str">
        <f>VLOOKUP(C77,TB!C:F,4,0)</f>
        <v>Cash and cash equivalents</v>
      </c>
      <c r="P77" s="179"/>
      <c r="Q77" s="179"/>
    </row>
    <row r="78" spans="1:17" ht="14.5" hidden="1">
      <c r="A78" s="12" t="str">
        <f t="shared" si="3"/>
        <v>1</v>
      </c>
      <c r="B78" s="13" t="str">
        <f t="shared" si="4"/>
        <v>10340220</v>
      </c>
      <c r="C78" s="60" t="s">
        <v>1732</v>
      </c>
      <c r="D78" s="60" t="s">
        <v>1733</v>
      </c>
      <c r="E78" s="61">
        <v>0</v>
      </c>
      <c r="F78" s="61">
        <v>34288494.310000002</v>
      </c>
      <c r="G78" s="61">
        <v>21614639.920000002</v>
      </c>
      <c r="H78" s="61">
        <v>12673854.390000001</v>
      </c>
      <c r="I78" s="61">
        <v>0</v>
      </c>
      <c r="J78" s="61">
        <v>361543.61</v>
      </c>
      <c r="K78" s="61">
        <v>224528.97</v>
      </c>
      <c r="L78" s="61">
        <v>137014.64000000001</v>
      </c>
      <c r="M78" s="9" t="str">
        <f>VLOOKUP(C78,TB!C:F,3,0)</f>
        <v>Current account in USD (CBL)</v>
      </c>
      <c r="N78" s="9" t="str">
        <f>VLOOKUP(C78,TB!C:F,4,0)</f>
        <v>Cash and cash equivalents</v>
      </c>
      <c r="P78" s="179"/>
      <c r="Q78" s="179"/>
    </row>
    <row r="79" spans="1:17" ht="14.5" hidden="1">
      <c r="A79" s="12" t="str">
        <f t="shared" si="3"/>
        <v>1</v>
      </c>
      <c r="B79" s="13" t="str">
        <f t="shared" si="4"/>
        <v>10340221</v>
      </c>
      <c r="C79" s="60" t="s">
        <v>1734</v>
      </c>
      <c r="D79" s="60" t="s">
        <v>1735</v>
      </c>
      <c r="E79" s="61">
        <v>0</v>
      </c>
      <c r="F79" s="61">
        <v>680400</v>
      </c>
      <c r="G79" s="61">
        <v>680400</v>
      </c>
      <c r="H79" s="61">
        <v>0</v>
      </c>
      <c r="I79" s="61">
        <v>0</v>
      </c>
      <c r="J79" s="61">
        <v>8000</v>
      </c>
      <c r="K79" s="61">
        <v>8000</v>
      </c>
      <c r="L79" s="61">
        <v>0</v>
      </c>
      <c r="M79" s="9" t="str">
        <f>VLOOKUP(C79,TB!C:F,3,0)</f>
        <v>Current account in BDT (CBL)</v>
      </c>
      <c r="N79" s="9" t="str">
        <f>VLOOKUP(C79,TB!C:F,4,0)</f>
        <v>Cash and cash equivalents</v>
      </c>
      <c r="P79" s="179"/>
      <c r="Q79" s="179"/>
    </row>
    <row r="80" spans="1:17" ht="14.5" hidden="1">
      <c r="A80" s="12" t="str">
        <f t="shared" si="3"/>
        <v>1</v>
      </c>
      <c r="B80" s="13" t="str">
        <f t="shared" si="4"/>
        <v>10340230</v>
      </c>
      <c r="C80" s="60" t="s">
        <v>1736</v>
      </c>
      <c r="D80" s="60" t="s">
        <v>1737</v>
      </c>
      <c r="E80" s="61">
        <v>0</v>
      </c>
      <c r="F80" s="61">
        <v>0</v>
      </c>
      <c r="G80" s="61">
        <v>30168058.600000001</v>
      </c>
      <c r="H80" s="61">
        <v>-30168058.600000001</v>
      </c>
      <c r="I80" s="61">
        <v>0</v>
      </c>
      <c r="J80" s="61">
        <v>20922</v>
      </c>
      <c r="K80" s="61">
        <v>343575.05</v>
      </c>
      <c r="L80" s="61">
        <v>-322653.05</v>
      </c>
      <c r="M80" s="9" t="str">
        <f>VLOOKUP(C80,TB!C:F,3,0)</f>
        <v>Current account in BDT (CBL)</v>
      </c>
      <c r="N80" s="9" t="str">
        <f>VLOOKUP(C80,TB!C:F,4,0)</f>
        <v>Cash and cash equivalents</v>
      </c>
      <c r="P80" s="179"/>
      <c r="Q80" s="179"/>
    </row>
    <row r="81" spans="1:17" ht="14.5" hidden="1">
      <c r="A81" s="12" t="str">
        <f t="shared" si="3"/>
        <v>1</v>
      </c>
      <c r="B81" s="13" t="str">
        <f t="shared" si="4"/>
        <v>10340240</v>
      </c>
      <c r="C81" s="60" t="s">
        <v>2336</v>
      </c>
      <c r="D81" s="60" t="s">
        <v>2337</v>
      </c>
      <c r="E81" s="61">
        <v>0</v>
      </c>
      <c r="F81" s="61">
        <v>36861202.439999998</v>
      </c>
      <c r="G81" s="61">
        <v>1240032.49</v>
      </c>
      <c r="H81" s="61">
        <v>35621169.950000003</v>
      </c>
      <c r="I81" s="61">
        <v>0</v>
      </c>
      <c r="J81" s="61">
        <v>395375.2</v>
      </c>
      <c r="K81" s="61">
        <v>10281.469999999999</v>
      </c>
      <c r="L81" s="61">
        <v>385093.73</v>
      </c>
      <c r="M81" s="9" t="str">
        <f>VLOOKUP(C81,TB!C:F,3,0)</f>
        <v>Current account in USD (CBL)</v>
      </c>
      <c r="N81" s="9" t="str">
        <f>VLOOKUP(C81,TB!C:F,4,0)</f>
        <v>Cash and cash equivalents</v>
      </c>
      <c r="P81" s="179"/>
      <c r="Q81" s="179"/>
    </row>
    <row r="82" spans="1:17" ht="14.5" hidden="1">
      <c r="A82" s="12" t="str">
        <f t="shared" si="3"/>
        <v>1</v>
      </c>
      <c r="B82" s="13" t="str">
        <f t="shared" si="4"/>
        <v>10340250</v>
      </c>
      <c r="C82" s="60" t="s">
        <v>2338</v>
      </c>
      <c r="D82" s="60" t="s">
        <v>2339</v>
      </c>
      <c r="E82" s="61">
        <v>0</v>
      </c>
      <c r="F82" s="61">
        <v>7057086.1500000004</v>
      </c>
      <c r="G82" s="61">
        <v>4373857.4000000004</v>
      </c>
      <c r="H82" s="61">
        <v>2683228.75</v>
      </c>
      <c r="I82" s="61">
        <v>0</v>
      </c>
      <c r="J82" s="61">
        <v>74376.34</v>
      </c>
      <c r="K82" s="61">
        <v>45368.46</v>
      </c>
      <c r="L82" s="61">
        <v>29007.88</v>
      </c>
      <c r="M82" s="9" t="str">
        <f>VLOOKUP(C82,TB!C:F,3,0)</f>
        <v>Current account in USD (CBL)</v>
      </c>
      <c r="N82" s="9" t="str">
        <f>VLOOKUP(C82,TB!C:F,4,0)</f>
        <v>Cash and cash equivalents</v>
      </c>
      <c r="P82" s="179"/>
      <c r="Q82" s="179"/>
    </row>
    <row r="83" spans="1:17" ht="14.5" hidden="1">
      <c r="A83" s="12" t="str">
        <f t="shared" si="3"/>
        <v>1</v>
      </c>
      <c r="B83" s="13" t="str">
        <f t="shared" si="4"/>
        <v>10349998</v>
      </c>
      <c r="C83" s="60" t="s">
        <v>356</v>
      </c>
      <c r="D83" s="60" t="s">
        <v>292</v>
      </c>
      <c r="E83" s="61">
        <v>-0.37</v>
      </c>
      <c r="F83" s="61">
        <v>1200772935.96</v>
      </c>
      <c r="G83" s="61">
        <v>1006151379.1799999</v>
      </c>
      <c r="H83" s="61">
        <v>194621556.41</v>
      </c>
      <c r="I83" s="61">
        <v>0</v>
      </c>
      <c r="J83" s="61">
        <v>13902559.289999999</v>
      </c>
      <c r="K83" s="61">
        <v>11798542.460000001</v>
      </c>
      <c r="L83" s="61">
        <v>2104016.83</v>
      </c>
      <c r="M83" s="9" t="str">
        <f>VLOOKUP(C83,TB!C:F,3,0)</f>
        <v>Funds-in-transit</v>
      </c>
      <c r="N83" s="9" t="str">
        <f>VLOOKUP(C83,TB!C:F,4,0)</f>
        <v>Cash and cash equivalents</v>
      </c>
      <c r="P83" s="179"/>
      <c r="Q83" s="179"/>
    </row>
    <row r="84" spans="1:17" ht="14.5" hidden="1">
      <c r="A84" s="12" t="str">
        <f t="shared" si="3"/>
        <v>1</v>
      </c>
      <c r="B84" s="13" t="str">
        <f t="shared" si="4"/>
        <v>10350001</v>
      </c>
      <c r="C84" s="60" t="s">
        <v>358</v>
      </c>
      <c r="D84" s="60" t="s">
        <v>44</v>
      </c>
      <c r="E84" s="61">
        <v>0</v>
      </c>
      <c r="F84" s="61">
        <v>0</v>
      </c>
      <c r="G84" s="61">
        <v>0</v>
      </c>
      <c r="H84" s="61">
        <v>0</v>
      </c>
      <c r="I84" s="61">
        <v>0</v>
      </c>
      <c r="J84" s="61">
        <v>0</v>
      </c>
      <c r="K84" s="61">
        <v>0</v>
      </c>
      <c r="L84" s="61">
        <v>0</v>
      </c>
      <c r="M84" s="9" t="str">
        <f>VLOOKUP(C84,TB!C:F,3,0)</f>
        <v>Raw materials</v>
      </c>
      <c r="N84" s="9" t="str">
        <f>VLOOKUP(C84,TB!C:F,4,0)</f>
        <v>Inventories</v>
      </c>
      <c r="P84" s="179"/>
      <c r="Q84" s="179"/>
    </row>
    <row r="85" spans="1:17" ht="14.5" hidden="1">
      <c r="A85" s="12" t="str">
        <f t="shared" si="3"/>
        <v>1</v>
      </c>
      <c r="B85" s="13" t="str">
        <f t="shared" si="4"/>
        <v>10350002</v>
      </c>
      <c r="C85" s="60" t="s">
        <v>359</v>
      </c>
      <c r="D85" s="60" t="s">
        <v>45</v>
      </c>
      <c r="E85" s="61">
        <v>0</v>
      </c>
      <c r="F85" s="61">
        <v>0</v>
      </c>
      <c r="G85" s="61">
        <v>0</v>
      </c>
      <c r="H85" s="61">
        <v>0</v>
      </c>
      <c r="I85" s="61">
        <v>0</v>
      </c>
      <c r="J85" s="61">
        <v>0</v>
      </c>
      <c r="K85" s="61">
        <v>0</v>
      </c>
      <c r="L85" s="61">
        <v>0</v>
      </c>
      <c r="M85" s="9" t="str">
        <f>VLOOKUP(C85,TB!C:F,3,0)</f>
        <v>Raw materials</v>
      </c>
      <c r="N85" s="9" t="str">
        <f>VLOOKUP(C85,TB!C:F,4,0)</f>
        <v>Inventories</v>
      </c>
      <c r="P85" s="179"/>
      <c r="Q85" s="179"/>
    </row>
    <row r="86" spans="1:17" ht="14.5" hidden="1">
      <c r="A86" s="12" t="str">
        <f t="shared" si="3"/>
        <v>1</v>
      </c>
      <c r="B86" s="13" t="str">
        <f t="shared" si="4"/>
        <v>10350003</v>
      </c>
      <c r="C86" s="60" t="s">
        <v>360</v>
      </c>
      <c r="D86" s="60" t="s">
        <v>46</v>
      </c>
      <c r="E86" s="61">
        <v>5327053.63</v>
      </c>
      <c r="F86" s="61">
        <v>19228783.079999998</v>
      </c>
      <c r="G86" s="61">
        <v>20228343.390000001</v>
      </c>
      <c r="H86" s="61">
        <v>4327493.32</v>
      </c>
      <c r="I86" s="61">
        <v>83608.08</v>
      </c>
      <c r="J86" s="61">
        <v>224875.14</v>
      </c>
      <c r="K86" s="61">
        <v>235394.37</v>
      </c>
      <c r="L86" s="61">
        <v>73088.850000000006</v>
      </c>
      <c r="M86" s="9" t="str">
        <f>VLOOKUP(C86,TB!C:F,3,0)</f>
        <v>Raw materials</v>
      </c>
      <c r="N86" s="9" t="str">
        <f>VLOOKUP(C86,TB!C:F,4,0)</f>
        <v>Inventories</v>
      </c>
      <c r="P86" s="179"/>
      <c r="Q86" s="179"/>
    </row>
    <row r="87" spans="1:17" ht="14.5" hidden="1">
      <c r="A87" s="12" t="str">
        <f t="shared" si="3"/>
        <v>1</v>
      </c>
      <c r="B87" s="13" t="str">
        <f t="shared" si="4"/>
        <v>10350004</v>
      </c>
      <c r="C87" s="60" t="s">
        <v>361</v>
      </c>
      <c r="D87" s="60" t="s">
        <v>293</v>
      </c>
      <c r="E87" s="61">
        <v>279278.59000000003</v>
      </c>
      <c r="F87" s="61">
        <v>20478116.469999999</v>
      </c>
      <c r="G87" s="61">
        <v>20468802.41</v>
      </c>
      <c r="H87" s="61">
        <v>288592.65000000002</v>
      </c>
      <c r="I87" s="61">
        <v>4537.9399999999996</v>
      </c>
      <c r="J87" s="61">
        <v>238040.47</v>
      </c>
      <c r="K87" s="61">
        <v>237816.18</v>
      </c>
      <c r="L87" s="61">
        <v>4762.2299999999996</v>
      </c>
      <c r="M87" s="9" t="str">
        <f>VLOOKUP(C87,TB!C:F,3,0)</f>
        <v>Spares parts and consumables</v>
      </c>
      <c r="N87" s="9" t="str">
        <f>VLOOKUP(C87,TB!C:F,4,0)</f>
        <v>Inventories</v>
      </c>
      <c r="P87" s="179"/>
      <c r="Q87" s="179"/>
    </row>
    <row r="88" spans="1:17" ht="14.5" hidden="1">
      <c r="A88" s="12" t="str">
        <f t="shared" si="3"/>
        <v>1</v>
      </c>
      <c r="B88" s="13" t="str">
        <f t="shared" si="4"/>
        <v>10350005</v>
      </c>
      <c r="C88" s="60" t="s">
        <v>362</v>
      </c>
      <c r="D88" s="60" t="s">
        <v>307</v>
      </c>
      <c r="E88" s="61">
        <v>3048766.63</v>
      </c>
      <c r="F88" s="61">
        <v>79643474.650000006</v>
      </c>
      <c r="G88" s="61">
        <v>80060434.840000004</v>
      </c>
      <c r="H88" s="61">
        <v>2631806.44</v>
      </c>
      <c r="I88" s="61">
        <v>74868.77</v>
      </c>
      <c r="J88" s="61">
        <v>935865.78</v>
      </c>
      <c r="K88" s="61">
        <v>929873.77</v>
      </c>
      <c r="L88" s="61">
        <v>80860.78</v>
      </c>
      <c r="M88" s="9" t="str">
        <f>VLOOKUP(C88,TB!C:F,3,0)</f>
        <v>Packing materials</v>
      </c>
      <c r="N88" s="9" t="str">
        <f>VLOOKUP(C88,TB!C:F,4,0)</f>
        <v>Inventories</v>
      </c>
      <c r="P88" s="179"/>
      <c r="Q88" s="179"/>
    </row>
    <row r="89" spans="1:17" s="207" customFormat="1" ht="14.5" hidden="1">
      <c r="A89" s="203" t="str">
        <f t="shared" si="3"/>
        <v>1</v>
      </c>
      <c r="B89" s="204" t="str">
        <f t="shared" si="4"/>
        <v>10350006</v>
      </c>
      <c r="C89" s="205" t="s">
        <v>363</v>
      </c>
      <c r="D89" s="205" t="s">
        <v>294</v>
      </c>
      <c r="E89" s="206">
        <v>4832873.9000000004</v>
      </c>
      <c r="F89" s="206">
        <v>12532846.640000001</v>
      </c>
      <c r="G89" s="206">
        <v>16189035.189999999</v>
      </c>
      <c r="H89" s="206">
        <v>1176685.3500000001</v>
      </c>
      <c r="I89" s="206">
        <v>67201.58</v>
      </c>
      <c r="J89" s="206">
        <v>146676.65</v>
      </c>
      <c r="K89" s="206">
        <v>186859.61</v>
      </c>
      <c r="L89" s="206">
        <v>27018.62</v>
      </c>
      <c r="M89" s="207" t="str">
        <f>VLOOKUP(C89,TB!C:F,3,0)</f>
        <v>Spares parts and consumables</v>
      </c>
      <c r="N89" s="207" t="str">
        <f>VLOOKUP(C89,TB!C:F,4,0)</f>
        <v>Inventories</v>
      </c>
      <c r="P89" s="208"/>
      <c r="Q89" s="208"/>
    </row>
    <row r="90" spans="1:17" ht="14.5" hidden="1">
      <c r="A90" s="12" t="str">
        <f t="shared" si="3"/>
        <v>1</v>
      </c>
      <c r="B90" s="13" t="str">
        <f t="shared" si="4"/>
        <v>10350007</v>
      </c>
      <c r="C90" s="60" t="s">
        <v>364</v>
      </c>
      <c r="D90" s="60" t="s">
        <v>77</v>
      </c>
      <c r="E90" s="61">
        <v>0</v>
      </c>
      <c r="F90" s="61">
        <v>0</v>
      </c>
      <c r="G90" s="61">
        <v>0</v>
      </c>
      <c r="H90" s="61">
        <v>0</v>
      </c>
      <c r="I90" s="61">
        <v>0</v>
      </c>
      <c r="J90" s="61">
        <v>0</v>
      </c>
      <c r="K90" s="61">
        <v>0</v>
      </c>
      <c r="L90" s="61">
        <v>0</v>
      </c>
      <c r="M90" s="9" t="str">
        <f>VLOOKUP(C90,TB!C:F,3,0)</f>
        <v>Work-in-process</v>
      </c>
      <c r="N90" s="9" t="str">
        <f>VLOOKUP(C90,TB!C:F,4,0)</f>
        <v>Inventories</v>
      </c>
      <c r="P90" s="179"/>
      <c r="Q90" s="179"/>
    </row>
    <row r="91" spans="1:17" ht="14.5" hidden="1">
      <c r="A91" s="12" t="str">
        <f t="shared" si="3"/>
        <v>1</v>
      </c>
      <c r="B91" s="13" t="str">
        <f t="shared" si="4"/>
        <v>10350008</v>
      </c>
      <c r="C91" s="60" t="s">
        <v>365</v>
      </c>
      <c r="D91" s="60" t="s">
        <v>187</v>
      </c>
      <c r="E91" s="61">
        <v>0</v>
      </c>
      <c r="F91" s="61">
        <v>0</v>
      </c>
      <c r="G91" s="61">
        <v>0</v>
      </c>
      <c r="H91" s="61">
        <v>0</v>
      </c>
      <c r="I91" s="61">
        <v>0</v>
      </c>
      <c r="J91" s="61">
        <v>0</v>
      </c>
      <c r="K91" s="61">
        <v>0</v>
      </c>
      <c r="L91" s="61">
        <v>0</v>
      </c>
      <c r="M91" s="9" t="str">
        <f>VLOOKUP(C91,TB!C:F,3,0)</f>
        <v>Finished goods</v>
      </c>
      <c r="N91" s="9" t="str">
        <f>VLOOKUP(C91,TB!C:F,4,0)</f>
        <v>Inventories</v>
      </c>
      <c r="P91" s="179"/>
      <c r="Q91" s="179"/>
    </row>
    <row r="92" spans="1:17" ht="14.5" hidden="1">
      <c r="A92" s="12" t="str">
        <f t="shared" si="3"/>
        <v>1</v>
      </c>
      <c r="B92" s="13" t="str">
        <f t="shared" si="4"/>
        <v>10350011</v>
      </c>
      <c r="C92" s="60" t="s">
        <v>366</v>
      </c>
      <c r="D92" s="60" t="s">
        <v>188</v>
      </c>
      <c r="E92" s="61">
        <v>0</v>
      </c>
      <c r="F92" s="61">
        <v>7466838.8799999999</v>
      </c>
      <c r="G92" s="61">
        <v>7466838.8799999999</v>
      </c>
      <c r="H92" s="61">
        <v>0</v>
      </c>
      <c r="I92" s="61">
        <v>0</v>
      </c>
      <c r="J92" s="61">
        <v>87793.52</v>
      </c>
      <c r="K92" s="61">
        <v>87793.52</v>
      </c>
      <c r="L92" s="61">
        <v>0</v>
      </c>
      <c r="M92" s="9" t="str">
        <f>VLOOKUP(C92,TB!C:F,3,0)</f>
        <v>Goods-in-transit</v>
      </c>
      <c r="N92" s="9" t="str">
        <f>VLOOKUP(C92,TB!C:F,4,0)</f>
        <v>Inventories</v>
      </c>
      <c r="P92" s="179"/>
      <c r="Q92" s="179"/>
    </row>
    <row r="93" spans="1:17" ht="14.5" hidden="1">
      <c r="A93" s="12" t="str">
        <f t="shared" si="3"/>
        <v>1</v>
      </c>
      <c r="B93" s="13" t="str">
        <f t="shared" si="4"/>
        <v>10350012</v>
      </c>
      <c r="C93" s="60" t="s">
        <v>367</v>
      </c>
      <c r="D93" s="60" t="s">
        <v>189</v>
      </c>
      <c r="E93" s="61">
        <v>11869104.529999999</v>
      </c>
      <c r="F93" s="61">
        <v>268072596.46000001</v>
      </c>
      <c r="G93" s="61">
        <v>258894160.34</v>
      </c>
      <c r="H93" s="61">
        <v>21047540.649999999</v>
      </c>
      <c r="I93" s="61">
        <v>141383.01999999999</v>
      </c>
      <c r="J93" s="61">
        <v>3108730.31</v>
      </c>
      <c r="K93" s="61">
        <v>3022572.35</v>
      </c>
      <c r="L93" s="61">
        <v>227540.98</v>
      </c>
      <c r="M93" s="9" t="str">
        <f>VLOOKUP(C93,TB!C:F,3,0)</f>
        <v>Goods-in-transit</v>
      </c>
      <c r="N93" s="9" t="str">
        <f>VLOOKUP(C93,TB!C:F,4,0)</f>
        <v>Inventories</v>
      </c>
      <c r="P93" s="179"/>
      <c r="Q93" s="179"/>
    </row>
    <row r="94" spans="1:17" ht="14.5" hidden="1">
      <c r="A94" s="12" t="str">
        <f t="shared" si="3"/>
        <v>1</v>
      </c>
      <c r="B94" s="13" t="str">
        <f t="shared" si="4"/>
        <v>10350013</v>
      </c>
      <c r="C94" s="60" t="s">
        <v>1293</v>
      </c>
      <c r="D94" s="60" t="s">
        <v>1294</v>
      </c>
      <c r="E94" s="61">
        <v>288611</v>
      </c>
      <c r="F94" s="61">
        <v>17644803.739999998</v>
      </c>
      <c r="G94" s="61">
        <v>15982973.220000001</v>
      </c>
      <c r="H94" s="61">
        <v>1950441.52</v>
      </c>
      <c r="I94" s="61">
        <v>3397.29</v>
      </c>
      <c r="J94" s="61">
        <v>204666.53</v>
      </c>
      <c r="K94" s="61">
        <v>185157.87</v>
      </c>
      <c r="L94" s="61">
        <v>22905.95</v>
      </c>
      <c r="M94" s="9" t="str">
        <f>VLOOKUP(C94,TB!C:F,3,0)</f>
        <v>Spares parts and consumables</v>
      </c>
      <c r="N94" s="9" t="str">
        <f>VLOOKUP(C94,TB!C:F,4,0)</f>
        <v>Inventories</v>
      </c>
      <c r="P94" s="179"/>
      <c r="Q94" s="179"/>
    </row>
    <row r="95" spans="1:17" ht="14.5" hidden="1">
      <c r="A95" s="12" t="str">
        <f t="shared" si="3"/>
        <v>1</v>
      </c>
      <c r="B95" s="13" t="str">
        <f t="shared" si="4"/>
        <v>10350014</v>
      </c>
      <c r="C95" s="60" t="s">
        <v>1295</v>
      </c>
      <c r="D95" s="60" t="s">
        <v>1296</v>
      </c>
      <c r="E95" s="61">
        <v>0</v>
      </c>
      <c r="F95" s="61">
        <v>1149923</v>
      </c>
      <c r="G95" s="61">
        <v>1149923</v>
      </c>
      <c r="H95" s="61">
        <v>0</v>
      </c>
      <c r="I95" s="61">
        <v>0.27</v>
      </c>
      <c r="J95" s="61">
        <v>13348.29</v>
      </c>
      <c r="K95" s="61">
        <v>13321.4</v>
      </c>
      <c r="L95" s="61">
        <v>27.16</v>
      </c>
      <c r="M95" s="9" t="str">
        <f>VLOOKUP(C95,TB!C:F,3,0)</f>
        <v>Spares parts and consumables</v>
      </c>
      <c r="N95" s="9" t="str">
        <f>VLOOKUP(C95,TB!C:F,4,0)</f>
        <v>Inventories</v>
      </c>
      <c r="P95" s="179"/>
      <c r="Q95" s="179"/>
    </row>
    <row r="96" spans="1:17" ht="14.5" hidden="1">
      <c r="A96" s="12" t="str">
        <f t="shared" si="3"/>
        <v>1</v>
      </c>
      <c r="B96" s="13" t="str">
        <f t="shared" si="4"/>
        <v>10350900</v>
      </c>
      <c r="C96" s="60" t="s">
        <v>369</v>
      </c>
      <c r="D96" s="60" t="s">
        <v>370</v>
      </c>
      <c r="E96" s="61">
        <v>333092715.68000001</v>
      </c>
      <c r="F96" s="61">
        <v>6611043056.6499996</v>
      </c>
      <c r="G96" s="61">
        <v>6385622116.25</v>
      </c>
      <c r="H96" s="61">
        <v>558513656.08000004</v>
      </c>
      <c r="I96" s="61">
        <v>3967751.38</v>
      </c>
      <c r="J96" s="61">
        <v>78059637.349999994</v>
      </c>
      <c r="K96" s="61">
        <v>75989403.319999993</v>
      </c>
      <c r="L96" s="61">
        <v>6037985.4100000001</v>
      </c>
      <c r="M96" s="9" t="str">
        <f>VLOOKUP(C96,TB!C:F,3,0)</f>
        <v>Raw materials</v>
      </c>
      <c r="N96" s="9" t="str">
        <f>VLOOKUP(C96,TB!C:F,4,0)</f>
        <v>Inventories</v>
      </c>
      <c r="P96" s="179"/>
      <c r="Q96" s="179"/>
    </row>
    <row r="97" spans="1:17" ht="14.5" hidden="1">
      <c r="A97" s="12" t="str">
        <f t="shared" si="3"/>
        <v>1</v>
      </c>
      <c r="B97" s="13" t="str">
        <f t="shared" si="4"/>
        <v>10350901</v>
      </c>
      <c r="C97" s="60" t="s">
        <v>371</v>
      </c>
      <c r="D97" s="60" t="s">
        <v>372</v>
      </c>
      <c r="E97" s="61">
        <v>124975623.8</v>
      </c>
      <c r="F97" s="61">
        <v>2229121011.4200001</v>
      </c>
      <c r="G97" s="61">
        <v>2102297379.1099999</v>
      </c>
      <c r="H97" s="61">
        <v>251799256.11000001</v>
      </c>
      <c r="I97" s="61">
        <v>1488691.57</v>
      </c>
      <c r="J97" s="61">
        <v>26510355.32</v>
      </c>
      <c r="K97" s="61">
        <v>25276893.149999999</v>
      </c>
      <c r="L97" s="61">
        <v>2722153.74</v>
      </c>
      <c r="M97" s="9" t="str">
        <f>VLOOKUP(C97,TB!C:F,3,0)</f>
        <v>Raw materials</v>
      </c>
      <c r="N97" s="9" t="str">
        <f>VLOOKUP(C97,TB!C:F,4,0)</f>
        <v>Inventories</v>
      </c>
      <c r="P97" s="179"/>
      <c r="Q97" s="179"/>
    </row>
    <row r="98" spans="1:17" ht="14.5" hidden="1">
      <c r="A98" s="12" t="str">
        <f t="shared" si="3"/>
        <v>1</v>
      </c>
      <c r="B98" s="13" t="str">
        <f t="shared" si="4"/>
        <v>10350902</v>
      </c>
      <c r="C98" s="60" t="s">
        <v>373</v>
      </c>
      <c r="D98" s="60" t="s">
        <v>32</v>
      </c>
      <c r="E98" s="61">
        <v>0</v>
      </c>
      <c r="F98" s="61">
        <v>0</v>
      </c>
      <c r="G98" s="61">
        <v>0</v>
      </c>
      <c r="H98" s="61">
        <v>0</v>
      </c>
      <c r="I98" s="61">
        <v>0</v>
      </c>
      <c r="J98" s="61">
        <v>0</v>
      </c>
      <c r="K98" s="61">
        <v>0</v>
      </c>
      <c r="L98" s="61">
        <v>0</v>
      </c>
      <c r="M98" s="9" t="str">
        <f>VLOOKUP(C98,TB!C:F,3,0)</f>
        <v>Raw materials</v>
      </c>
      <c r="N98" s="9" t="str">
        <f>VLOOKUP(C98,TB!C:F,4,0)</f>
        <v>Inventories</v>
      </c>
      <c r="P98" s="179"/>
      <c r="Q98" s="179"/>
    </row>
    <row r="99" spans="1:17" ht="14.5" hidden="1">
      <c r="A99" s="12" t="str">
        <f t="shared" si="3"/>
        <v>1</v>
      </c>
      <c r="B99" s="13" t="str">
        <f t="shared" si="4"/>
        <v>10350903</v>
      </c>
      <c r="C99" s="60" t="s">
        <v>375</v>
      </c>
      <c r="D99" s="60" t="s">
        <v>376</v>
      </c>
      <c r="E99" s="61">
        <v>0</v>
      </c>
      <c r="F99" s="61">
        <v>0</v>
      </c>
      <c r="G99" s="61">
        <v>0</v>
      </c>
      <c r="H99" s="61">
        <v>0</v>
      </c>
      <c r="I99" s="61">
        <v>0</v>
      </c>
      <c r="J99" s="61">
        <v>0</v>
      </c>
      <c r="K99" s="61">
        <v>0</v>
      </c>
      <c r="L99" s="61">
        <v>0</v>
      </c>
      <c r="M99" s="9" t="str">
        <f>VLOOKUP(C99,TB!C:F,3,0)</f>
        <v>Packing materials</v>
      </c>
      <c r="N99" s="9" t="str">
        <f>VLOOKUP(C99,TB!C:F,4,0)</f>
        <v>Inventories</v>
      </c>
      <c r="P99" s="179"/>
      <c r="Q99" s="179"/>
    </row>
    <row r="100" spans="1:17" ht="14.5" hidden="1">
      <c r="A100" s="12" t="str">
        <f t="shared" si="3"/>
        <v>1</v>
      </c>
      <c r="B100" s="13" t="str">
        <f t="shared" si="4"/>
        <v>10350904</v>
      </c>
      <c r="C100" s="60" t="s">
        <v>377</v>
      </c>
      <c r="D100" s="60" t="s">
        <v>294</v>
      </c>
      <c r="E100" s="61">
        <v>0</v>
      </c>
      <c r="F100" s="61">
        <v>0</v>
      </c>
      <c r="G100" s="61">
        <v>0</v>
      </c>
      <c r="H100" s="61">
        <v>0</v>
      </c>
      <c r="I100" s="61">
        <v>0</v>
      </c>
      <c r="J100" s="61">
        <v>0</v>
      </c>
      <c r="K100" s="61">
        <v>0</v>
      </c>
      <c r="L100" s="61">
        <v>0</v>
      </c>
      <c r="M100" s="9" t="str">
        <f>VLOOKUP(C100,TB!C:F,3,0)</f>
        <v>Spares parts and consumables</v>
      </c>
      <c r="N100" s="9" t="str">
        <f>VLOOKUP(C100,TB!C:F,4,0)</f>
        <v>Inventories</v>
      </c>
      <c r="P100" s="179"/>
      <c r="Q100" s="179"/>
    </row>
    <row r="101" spans="1:17" ht="14.5" hidden="1">
      <c r="A101" s="12" t="str">
        <f t="shared" si="3"/>
        <v>1</v>
      </c>
      <c r="B101" s="13" t="str">
        <f t="shared" si="4"/>
        <v>10350905</v>
      </c>
      <c r="C101" s="60" t="s">
        <v>378</v>
      </c>
      <c r="D101" s="60" t="s">
        <v>379</v>
      </c>
      <c r="E101" s="61">
        <v>232971842.19999999</v>
      </c>
      <c r="F101" s="61">
        <v>11325571273</v>
      </c>
      <c r="G101" s="61">
        <v>11339441172</v>
      </c>
      <c r="H101" s="61">
        <v>219101943.19999999</v>
      </c>
      <c r="I101" s="61">
        <v>2775126.05</v>
      </c>
      <c r="J101" s="61">
        <v>135858488</v>
      </c>
      <c r="K101" s="61">
        <v>136264944</v>
      </c>
      <c r="L101" s="61">
        <v>2368670.0499999998</v>
      </c>
      <c r="M101" s="9" t="str">
        <f>VLOOKUP(C101,TB!C:F,3,0)</f>
        <v>Work-in-process</v>
      </c>
      <c r="N101" s="9" t="str">
        <f>VLOOKUP(C101,TB!C:F,4,0)</f>
        <v>Inventories</v>
      </c>
      <c r="P101" s="179"/>
      <c r="Q101" s="179"/>
    </row>
    <row r="102" spans="1:17" ht="14.5" hidden="1">
      <c r="A102" s="12" t="str">
        <f t="shared" si="3"/>
        <v>1</v>
      </c>
      <c r="B102" s="13" t="str">
        <f t="shared" si="4"/>
        <v>10350906</v>
      </c>
      <c r="C102" s="60" t="s">
        <v>374</v>
      </c>
      <c r="D102" s="60" t="s">
        <v>1</v>
      </c>
      <c r="E102" s="61">
        <v>374288592.81999999</v>
      </c>
      <c r="F102" s="61">
        <v>11647735375</v>
      </c>
      <c r="G102" s="61">
        <v>11405441921</v>
      </c>
      <c r="H102" s="61">
        <v>616582046.82000005</v>
      </c>
      <c r="I102" s="61">
        <v>4458470.3600000003</v>
      </c>
      <c r="J102" s="61">
        <v>141475323</v>
      </c>
      <c r="K102" s="61">
        <v>139268041</v>
      </c>
      <c r="L102" s="61">
        <v>6665752.3600000003</v>
      </c>
      <c r="M102" s="9" t="str">
        <f>VLOOKUP(C102,TB!C:F,3,0)</f>
        <v>Finished goods</v>
      </c>
      <c r="N102" s="9" t="str">
        <f>VLOOKUP(C102,TB!C:F,4,0)</f>
        <v>Inventories</v>
      </c>
      <c r="P102" s="179"/>
      <c r="Q102" s="179"/>
    </row>
    <row r="103" spans="1:17" ht="14.5" hidden="1">
      <c r="A103" s="12" t="str">
        <f t="shared" si="3"/>
        <v>1</v>
      </c>
      <c r="B103" s="13" t="str">
        <f t="shared" si="4"/>
        <v>10360001</v>
      </c>
      <c r="C103" s="60" t="s">
        <v>381</v>
      </c>
      <c r="D103" s="60" t="s">
        <v>78</v>
      </c>
      <c r="E103" s="61">
        <v>95359944.319999993</v>
      </c>
      <c r="F103" s="61">
        <v>154568790.11000001</v>
      </c>
      <c r="G103" s="61">
        <v>183975418.16</v>
      </c>
      <c r="H103" s="61">
        <v>65953316.270000003</v>
      </c>
      <c r="I103" s="61">
        <v>1132156.83</v>
      </c>
      <c r="J103" s="61">
        <v>1797023.66</v>
      </c>
      <c r="K103" s="61">
        <v>2173706.5699999998</v>
      </c>
      <c r="L103" s="61">
        <v>755473.92000000004</v>
      </c>
      <c r="M103" s="9" t="str">
        <f>VLOOKUP(C103,TB!C:F,3,0)</f>
        <v>Advances paid for capital expenses</v>
      </c>
      <c r="N103" s="9" t="str">
        <f>VLOOKUP(C103,TB!C:F,4,0)</f>
        <v xml:space="preserve">Advances and deposits </v>
      </c>
      <c r="P103" s="179"/>
      <c r="Q103" s="179"/>
    </row>
    <row r="104" spans="1:17" ht="14.5" hidden="1">
      <c r="A104" s="12" t="str">
        <f t="shared" si="3"/>
        <v>1</v>
      </c>
      <c r="B104" s="13" t="str">
        <f t="shared" si="4"/>
        <v>10360002</v>
      </c>
      <c r="C104" s="60" t="s">
        <v>368</v>
      </c>
      <c r="D104" s="60" t="s">
        <v>48</v>
      </c>
      <c r="E104" s="61">
        <v>104150963.22</v>
      </c>
      <c r="F104" s="61">
        <v>5477529127.5100002</v>
      </c>
      <c r="G104" s="61">
        <v>5163570113.6800003</v>
      </c>
      <c r="H104" s="61">
        <v>418109977.05000001</v>
      </c>
      <c r="I104" s="61">
        <v>1240630.8899999999</v>
      </c>
      <c r="J104" s="61">
        <v>64358276.079999998</v>
      </c>
      <c r="K104" s="61">
        <v>60828414.049999997</v>
      </c>
      <c r="L104" s="61">
        <v>4770492.92</v>
      </c>
      <c r="M104" s="9" t="str">
        <f>VLOOKUP(C104,TB!C:F,3,0)</f>
        <v>Goods-in-transit</v>
      </c>
      <c r="N104" s="9" t="str">
        <f>VLOOKUP(C104,TB!C:F,4,0)</f>
        <v>Inventories</v>
      </c>
      <c r="P104" s="179"/>
      <c r="Q104" s="179"/>
    </row>
    <row r="105" spans="1:17" ht="14.5" hidden="1">
      <c r="A105" s="12" t="str">
        <f t="shared" si="3"/>
        <v>1</v>
      </c>
      <c r="B105" s="13" t="str">
        <f t="shared" si="4"/>
        <v>10360003</v>
      </c>
      <c r="C105" s="60" t="s">
        <v>382</v>
      </c>
      <c r="D105" s="60" t="s">
        <v>79</v>
      </c>
      <c r="E105" s="61">
        <v>6440374.5899999999</v>
      </c>
      <c r="F105" s="61">
        <v>112405157.86</v>
      </c>
      <c r="G105" s="61">
        <v>117267735.11</v>
      </c>
      <c r="H105" s="61">
        <v>1577797.34</v>
      </c>
      <c r="I105" s="61">
        <v>75888.17</v>
      </c>
      <c r="J105" s="61">
        <v>1310142.5</v>
      </c>
      <c r="K105" s="61">
        <v>1368043.32</v>
      </c>
      <c r="L105" s="61">
        <v>17987.349999999999</v>
      </c>
      <c r="M105" s="9" t="str">
        <f>VLOOKUP(C105,TB!C:F,3,0)</f>
        <v>Spares and others</v>
      </c>
      <c r="N105" s="9" t="str">
        <f>VLOOKUP(C105,TB!C:F,4,0)</f>
        <v xml:space="preserve">Advances and deposits </v>
      </c>
      <c r="P105" s="179"/>
      <c r="Q105" s="179"/>
    </row>
    <row r="106" spans="1:17" ht="14.5" hidden="1">
      <c r="A106" s="12" t="str">
        <f t="shared" si="3"/>
        <v>1</v>
      </c>
      <c r="B106" s="13" t="str">
        <f t="shared" si="4"/>
        <v>10360004</v>
      </c>
      <c r="C106" s="60" t="s">
        <v>383</v>
      </c>
      <c r="D106" s="60" t="s">
        <v>80</v>
      </c>
      <c r="E106" s="61">
        <v>0</v>
      </c>
      <c r="F106" s="61">
        <v>22060743.050000001</v>
      </c>
      <c r="G106" s="61">
        <v>21247359.129999999</v>
      </c>
      <c r="H106" s="61">
        <v>813383.92</v>
      </c>
      <c r="I106" s="61">
        <v>0</v>
      </c>
      <c r="J106" s="61">
        <v>255894</v>
      </c>
      <c r="K106" s="61">
        <v>246605.14</v>
      </c>
      <c r="L106" s="61">
        <v>9288.86</v>
      </c>
      <c r="M106" s="9" t="str">
        <f>VLOOKUP(C106,TB!C:F,3,0)</f>
        <v>Spares and others</v>
      </c>
      <c r="N106" s="9" t="str">
        <f>VLOOKUP(C106,TB!C:F,4,0)</f>
        <v xml:space="preserve">Advances and deposits </v>
      </c>
      <c r="P106" s="179"/>
      <c r="Q106" s="179"/>
    </row>
    <row r="107" spans="1:17" ht="14.5" hidden="1">
      <c r="A107" s="12" t="str">
        <f t="shared" si="3"/>
        <v>1</v>
      </c>
      <c r="B107" s="13" t="str">
        <f t="shared" si="4"/>
        <v>10360010</v>
      </c>
      <c r="C107" s="60" t="s">
        <v>1738</v>
      </c>
      <c r="D107" s="60" t="s">
        <v>1739</v>
      </c>
      <c r="E107" s="61">
        <v>0</v>
      </c>
      <c r="F107" s="61">
        <v>6242112</v>
      </c>
      <c r="G107" s="61">
        <v>6242112</v>
      </c>
      <c r="H107" s="61">
        <v>0</v>
      </c>
      <c r="I107" s="61">
        <v>0</v>
      </c>
      <c r="J107" s="61">
        <v>72540.52</v>
      </c>
      <c r="K107" s="61">
        <v>72540.52</v>
      </c>
      <c r="L107" s="61">
        <v>0</v>
      </c>
      <c r="M107" s="9" t="e">
        <f>VLOOKUP(C107,TB!C:F,3,0)</f>
        <v>#N/A</v>
      </c>
      <c r="N107" s="9" t="e">
        <f>VLOOKUP(C107,TB!C:F,4,0)</f>
        <v>#N/A</v>
      </c>
      <c r="P107" s="179"/>
      <c r="Q107" s="179"/>
    </row>
    <row r="108" spans="1:17" ht="14.5" hidden="1">
      <c r="A108" s="12" t="str">
        <f t="shared" si="3"/>
        <v>1</v>
      </c>
      <c r="B108" s="13" t="str">
        <f t="shared" si="4"/>
        <v>10361001</v>
      </c>
      <c r="C108" s="60" t="s">
        <v>384</v>
      </c>
      <c r="D108" s="60" t="s">
        <v>81</v>
      </c>
      <c r="E108" s="61">
        <v>414017</v>
      </c>
      <c r="F108" s="61">
        <v>144006453.78</v>
      </c>
      <c r="G108" s="61">
        <v>117752738.78</v>
      </c>
      <c r="H108" s="61">
        <v>26667732</v>
      </c>
      <c r="I108" s="61">
        <v>4835.4799999999996</v>
      </c>
      <c r="J108" s="61">
        <v>1658591.48</v>
      </c>
      <c r="K108" s="61">
        <v>1363883.64</v>
      </c>
      <c r="L108" s="61">
        <v>299543.32</v>
      </c>
      <c r="M108" s="9" t="str">
        <f>VLOOKUP(C108,TB!C:F,3,0)</f>
        <v>Employees</v>
      </c>
      <c r="N108" s="9" t="str">
        <f>VLOOKUP(C108,TB!C:F,4,0)</f>
        <v xml:space="preserve">Advances and deposits </v>
      </c>
      <c r="P108" s="179"/>
      <c r="Q108" s="179"/>
    </row>
    <row r="109" spans="1:17" ht="14.5" hidden="1">
      <c r="A109" s="12" t="str">
        <f t="shared" si="3"/>
        <v>1</v>
      </c>
      <c r="B109" s="13" t="str">
        <f t="shared" si="4"/>
        <v>10361003</v>
      </c>
      <c r="C109" s="60" t="s">
        <v>385</v>
      </c>
      <c r="D109" s="60" t="s">
        <v>82</v>
      </c>
      <c r="E109" s="61">
        <v>46814</v>
      </c>
      <c r="F109" s="61">
        <v>756327</v>
      </c>
      <c r="G109" s="61">
        <v>795641</v>
      </c>
      <c r="H109" s="61">
        <v>7500</v>
      </c>
      <c r="I109" s="61">
        <v>551.08000000000004</v>
      </c>
      <c r="J109" s="61">
        <v>8811.94</v>
      </c>
      <c r="K109" s="61">
        <v>9274.73</v>
      </c>
      <c r="L109" s="61">
        <v>88.29</v>
      </c>
      <c r="M109" s="9" t="str">
        <f>VLOOKUP(C109,TB!C:F,3,0)</f>
        <v>Employees</v>
      </c>
      <c r="N109" s="9" t="str">
        <f>VLOOKUP(C109,TB!C:F,4,0)</f>
        <v xml:space="preserve">Advances and deposits </v>
      </c>
      <c r="P109" s="179"/>
      <c r="Q109" s="179"/>
    </row>
    <row r="110" spans="1:17" ht="14.5" hidden="1">
      <c r="A110" s="12" t="str">
        <f t="shared" si="3"/>
        <v>1</v>
      </c>
      <c r="B110" s="13" t="str">
        <f t="shared" si="4"/>
        <v>10362003</v>
      </c>
      <c r="C110" s="60" t="s">
        <v>386</v>
      </c>
      <c r="D110" s="60" t="s">
        <v>49</v>
      </c>
      <c r="E110" s="61">
        <v>1296949.42</v>
      </c>
      <c r="F110" s="61">
        <v>1733981.45</v>
      </c>
      <c r="G110" s="61">
        <v>3030930.87</v>
      </c>
      <c r="H110" s="61">
        <v>0</v>
      </c>
      <c r="I110" s="61">
        <v>15267.07</v>
      </c>
      <c r="J110" s="61">
        <v>20575.669999999998</v>
      </c>
      <c r="K110" s="61">
        <v>35842.74</v>
      </c>
      <c r="L110" s="61">
        <v>0</v>
      </c>
      <c r="M110" s="9" t="str">
        <f>VLOOKUP(C110,TB!C:F,3,0)</f>
        <v>Income tax</v>
      </c>
      <c r="N110" s="9" t="str">
        <f>VLOOKUP(C110,TB!C:F,4,0)</f>
        <v xml:space="preserve">Advances and deposits </v>
      </c>
      <c r="P110" s="179"/>
      <c r="Q110" s="179"/>
    </row>
    <row r="111" spans="1:17" ht="14.5" hidden="1">
      <c r="A111" s="12" t="str">
        <f t="shared" si="3"/>
        <v>1</v>
      </c>
      <c r="B111" s="13" t="str">
        <f t="shared" si="4"/>
        <v>10363001</v>
      </c>
      <c r="C111" s="60" t="s">
        <v>387</v>
      </c>
      <c r="D111" s="60" t="s">
        <v>50</v>
      </c>
      <c r="E111" s="61">
        <v>23418620</v>
      </c>
      <c r="F111" s="61">
        <v>0</v>
      </c>
      <c r="G111" s="61">
        <v>615465</v>
      </c>
      <c r="H111" s="61">
        <v>22803155</v>
      </c>
      <c r="I111" s="61">
        <v>280111.65000000002</v>
      </c>
      <c r="J111" s="61">
        <v>0</v>
      </c>
      <c r="K111" s="61">
        <v>7194.55</v>
      </c>
      <c r="L111" s="61">
        <v>272917.09999999998</v>
      </c>
      <c r="M111" s="9" t="str">
        <f>VLOOKUP(C111,TB!C:F,3,0)</f>
        <v>Deposits</v>
      </c>
      <c r="N111" s="9" t="str">
        <f>VLOOKUP(C111,TB!C:F,4,0)</f>
        <v xml:space="preserve">Advances and deposits </v>
      </c>
      <c r="P111" s="179"/>
      <c r="Q111" s="179"/>
    </row>
    <row r="112" spans="1:17" ht="14.5" hidden="1">
      <c r="A112" s="12" t="str">
        <f t="shared" si="3"/>
        <v>1</v>
      </c>
      <c r="B112" s="13" t="str">
        <f t="shared" si="4"/>
        <v>10364001</v>
      </c>
      <c r="C112" s="60" t="s">
        <v>388</v>
      </c>
      <c r="D112" s="60" t="s">
        <v>83</v>
      </c>
      <c r="E112" s="61">
        <v>0</v>
      </c>
      <c r="F112" s="61">
        <v>6300741</v>
      </c>
      <c r="G112" s="61">
        <v>5053926</v>
      </c>
      <c r="H112" s="61">
        <v>1246815</v>
      </c>
      <c r="I112" s="61">
        <v>0</v>
      </c>
      <c r="J112" s="61">
        <v>74088.39</v>
      </c>
      <c r="K112" s="61">
        <v>60753</v>
      </c>
      <c r="L112" s="61">
        <v>13335.39</v>
      </c>
      <c r="M112" s="9" t="str">
        <f>VLOOKUP(C112,TB!C:F,3,0)</f>
        <v>Prepayments</v>
      </c>
      <c r="N112" s="9" t="str">
        <f>VLOOKUP(C112,TB!C:F,4,0)</f>
        <v xml:space="preserve">Advances and deposits </v>
      </c>
      <c r="P112" s="179"/>
      <c r="Q112" s="179"/>
    </row>
    <row r="113" spans="1:17" ht="14.5" hidden="1">
      <c r="A113" s="12" t="str">
        <f t="shared" si="3"/>
        <v>1</v>
      </c>
      <c r="B113" s="13" t="str">
        <f t="shared" si="4"/>
        <v>10364003</v>
      </c>
      <c r="C113" s="60" t="s">
        <v>389</v>
      </c>
      <c r="D113" s="60" t="s">
        <v>33</v>
      </c>
      <c r="E113" s="61">
        <v>0</v>
      </c>
      <c r="F113" s="61">
        <v>0</v>
      </c>
      <c r="G113" s="61">
        <v>0</v>
      </c>
      <c r="H113" s="61">
        <v>0</v>
      </c>
      <c r="I113" s="61">
        <v>0</v>
      </c>
      <c r="J113" s="61">
        <v>0</v>
      </c>
      <c r="K113" s="61">
        <v>0</v>
      </c>
      <c r="L113" s="61">
        <v>0</v>
      </c>
      <c r="M113" s="9" t="str">
        <f>VLOOKUP(C113,TB!C:F,3,0)</f>
        <v>Prepaid Rent</v>
      </c>
      <c r="N113" s="9" t="str">
        <f>VLOOKUP(C113,TB!C:F,4,0)</f>
        <v xml:space="preserve">Advances and deposits </v>
      </c>
      <c r="P113" s="179"/>
      <c r="Q113" s="179"/>
    </row>
    <row r="114" spans="1:17" ht="14.5" hidden="1">
      <c r="A114" s="12" t="str">
        <f t="shared" si="3"/>
        <v>1</v>
      </c>
      <c r="B114" s="13" t="str">
        <f t="shared" si="4"/>
        <v>10364004</v>
      </c>
      <c r="C114" s="60" t="s">
        <v>390</v>
      </c>
      <c r="D114" s="60" t="s">
        <v>295</v>
      </c>
      <c r="E114" s="61">
        <v>0</v>
      </c>
      <c r="F114" s="61">
        <v>0</v>
      </c>
      <c r="G114" s="61">
        <v>0</v>
      </c>
      <c r="H114" s="61">
        <v>0</v>
      </c>
      <c r="I114" s="61">
        <v>0</v>
      </c>
      <c r="J114" s="61">
        <v>0</v>
      </c>
      <c r="K114" s="61">
        <v>0</v>
      </c>
      <c r="L114" s="61">
        <v>0</v>
      </c>
      <c r="M114" s="9" t="str">
        <f>VLOOKUP(C114,TB!C:F,3,0)</f>
        <v>Other Prepayments</v>
      </c>
      <c r="N114" s="9" t="str">
        <f>VLOOKUP(C114,TB!C:F,4,0)</f>
        <v xml:space="preserve">Advances and deposits </v>
      </c>
      <c r="P114" s="179"/>
      <c r="Q114" s="179"/>
    </row>
    <row r="115" spans="1:17" ht="14.5" hidden="1">
      <c r="A115" s="12" t="str">
        <f t="shared" si="3"/>
        <v>1</v>
      </c>
      <c r="B115" s="13" t="str">
        <f t="shared" si="4"/>
        <v>10367001</v>
      </c>
      <c r="C115" s="60" t="s">
        <v>391</v>
      </c>
      <c r="D115" s="60" t="s">
        <v>35</v>
      </c>
      <c r="E115" s="61">
        <v>0</v>
      </c>
      <c r="F115" s="61">
        <v>0</v>
      </c>
      <c r="G115" s="61">
        <v>0</v>
      </c>
      <c r="H115" s="61">
        <v>0</v>
      </c>
      <c r="I115" s="61">
        <v>0.06</v>
      </c>
      <c r="J115" s="61">
        <v>0</v>
      </c>
      <c r="K115" s="61">
        <v>0</v>
      </c>
      <c r="L115" s="61">
        <v>0.06</v>
      </c>
      <c r="M115" s="9" t="str">
        <f>VLOOKUP(C115,TB!C:F,3,0)</f>
        <v>Salaries and allowances</v>
      </c>
      <c r="N115" s="9" t="str">
        <f>VLOOKUP(C115,TB!C:F,4,0)</f>
        <v>Accrued expenses and other liabilities</v>
      </c>
      <c r="P115" s="179"/>
      <c r="Q115" s="179"/>
    </row>
    <row r="116" spans="1:17" ht="14.5" hidden="1">
      <c r="A116" s="12" t="str">
        <f t="shared" si="3"/>
        <v>2</v>
      </c>
      <c r="B116" s="13" t="str">
        <f t="shared" si="4"/>
        <v>20100001</v>
      </c>
      <c r="C116" s="60" t="s">
        <v>393</v>
      </c>
      <c r="D116" s="60" t="s">
        <v>84</v>
      </c>
      <c r="E116" s="61">
        <v>-14155686.779999999</v>
      </c>
      <c r="F116" s="61">
        <v>918514515.69000006</v>
      </c>
      <c r="G116" s="61">
        <v>943032227.17999995</v>
      </c>
      <c r="H116" s="61">
        <v>-38673398.270000003</v>
      </c>
      <c r="I116" s="61">
        <v>-168620.45</v>
      </c>
      <c r="J116" s="61">
        <v>10743304.5</v>
      </c>
      <c r="K116" s="61">
        <v>11002496.689999999</v>
      </c>
      <c r="L116" s="61">
        <v>-427812.64</v>
      </c>
      <c r="M116" s="9" t="str">
        <f>VLOOKUP(C116,TB!C:F,3,0)</f>
        <v>Trade -Int.Com.Pcble</v>
      </c>
      <c r="N116" s="9" t="str">
        <f>VLOOKUP(C116,TB!C:F,4,0)</f>
        <v>Intercompany payables</v>
      </c>
      <c r="P116" s="179"/>
      <c r="Q116" s="179"/>
    </row>
    <row r="117" spans="1:17" ht="14.5" hidden="1">
      <c r="A117" s="12" t="str">
        <f t="shared" si="3"/>
        <v>2</v>
      </c>
      <c r="B117" s="13" t="str">
        <f t="shared" si="4"/>
        <v>20100002</v>
      </c>
      <c r="C117" s="60" t="s">
        <v>394</v>
      </c>
      <c r="D117" s="60" t="s">
        <v>85</v>
      </c>
      <c r="E117" s="61">
        <v>0</v>
      </c>
      <c r="F117" s="61">
        <v>3882752.64</v>
      </c>
      <c r="G117" s="61">
        <v>3882752.64</v>
      </c>
      <c r="H117" s="61">
        <v>0</v>
      </c>
      <c r="I117" s="61">
        <v>0</v>
      </c>
      <c r="J117" s="61">
        <v>46054.080000000002</v>
      </c>
      <c r="K117" s="61">
        <v>46054.080000000002</v>
      </c>
      <c r="L117" s="61">
        <v>0</v>
      </c>
      <c r="M117" s="9" t="str">
        <f>VLOOKUP(C117,TB!C:F,3,0)</f>
        <v>N.Trade-Int.Com.Pcbl</v>
      </c>
      <c r="N117" s="9" t="str">
        <f>VLOOKUP(C117,TB!C:F,4,0)</f>
        <v>Intercompany payables</v>
      </c>
      <c r="P117" s="179"/>
      <c r="Q117" s="179"/>
    </row>
    <row r="118" spans="1:17" ht="14.5" hidden="1">
      <c r="A118" s="12" t="str">
        <f t="shared" si="3"/>
        <v>2</v>
      </c>
      <c r="B118" s="13" t="str">
        <f t="shared" si="4"/>
        <v>20100003</v>
      </c>
      <c r="C118" s="60" t="s">
        <v>395</v>
      </c>
      <c r="D118" s="60" t="s">
        <v>86</v>
      </c>
      <c r="E118" s="61">
        <v>-68791086.980000004</v>
      </c>
      <c r="F118" s="61">
        <v>4175851179.1799998</v>
      </c>
      <c r="G118" s="61">
        <v>4269187732.1500001</v>
      </c>
      <c r="H118" s="61">
        <v>-162127639.94999999</v>
      </c>
      <c r="I118" s="61">
        <v>-819451.01</v>
      </c>
      <c r="J118" s="61">
        <v>49119720.409999996</v>
      </c>
      <c r="K118" s="61">
        <v>50152482.469999999</v>
      </c>
      <c r="L118" s="61">
        <v>-1852213.07</v>
      </c>
      <c r="M118" s="9" t="str">
        <f>VLOOKUP(C118,TB!C:F,3,0)</f>
        <v>Raw materials</v>
      </c>
      <c r="N118" s="9" t="str">
        <f>VLOOKUP(C118,TB!C:F,4,0)</f>
        <v>Accounts payable</v>
      </c>
      <c r="P118" s="179"/>
      <c r="Q118" s="179"/>
    </row>
    <row r="119" spans="1:17" ht="14.5" hidden="1">
      <c r="A119" s="12" t="str">
        <f t="shared" si="3"/>
        <v>2</v>
      </c>
      <c r="B119" s="13" t="str">
        <f t="shared" si="4"/>
        <v>20100004</v>
      </c>
      <c r="C119" s="60" t="s">
        <v>396</v>
      </c>
      <c r="D119" s="60" t="s">
        <v>87</v>
      </c>
      <c r="E119" s="61">
        <v>-49459538.829999998</v>
      </c>
      <c r="F119" s="61">
        <v>955414585.90999997</v>
      </c>
      <c r="G119" s="61">
        <v>1035529410.17</v>
      </c>
      <c r="H119" s="61">
        <v>-129574363.09</v>
      </c>
      <c r="I119" s="61">
        <v>-589197.48</v>
      </c>
      <c r="J119" s="61">
        <v>11244659.43</v>
      </c>
      <c r="K119" s="61">
        <v>12148413.369999999</v>
      </c>
      <c r="L119" s="61">
        <v>-1492951.42</v>
      </c>
      <c r="M119" s="9" t="str">
        <f>VLOOKUP(C119,TB!C:F,3,0)</f>
        <v>Raw materials</v>
      </c>
      <c r="N119" s="9" t="str">
        <f>VLOOKUP(C119,TB!C:F,4,0)</f>
        <v>Accounts payable</v>
      </c>
      <c r="P119" s="179"/>
      <c r="Q119" s="179"/>
    </row>
    <row r="120" spans="1:17" ht="14.5" hidden="1">
      <c r="A120" s="12" t="str">
        <f t="shared" si="3"/>
        <v>2</v>
      </c>
      <c r="B120" s="13" t="str">
        <f t="shared" si="4"/>
        <v>20100005</v>
      </c>
      <c r="C120" s="60" t="s">
        <v>397</v>
      </c>
      <c r="D120" s="60" t="s">
        <v>88</v>
      </c>
      <c r="E120" s="61">
        <v>-1323624.98</v>
      </c>
      <c r="F120" s="61">
        <v>16016930.300000001</v>
      </c>
      <c r="G120" s="61">
        <v>17120639.32</v>
      </c>
      <c r="H120" s="61">
        <v>-2427334</v>
      </c>
      <c r="I120" s="61">
        <v>-15585.06</v>
      </c>
      <c r="J120" s="61">
        <v>187647.33</v>
      </c>
      <c r="K120" s="61">
        <v>199906.56</v>
      </c>
      <c r="L120" s="61">
        <v>-27844.29</v>
      </c>
      <c r="M120" s="9" t="str">
        <f>VLOOKUP(C120,TB!C:F,3,0)</f>
        <v>Raw materials</v>
      </c>
      <c r="N120" s="9" t="str">
        <f>VLOOKUP(C120,TB!C:F,4,0)</f>
        <v>Accounts payable</v>
      </c>
      <c r="P120" s="179"/>
      <c r="Q120" s="179"/>
    </row>
    <row r="121" spans="1:17" ht="14.5" hidden="1">
      <c r="A121" s="12" t="str">
        <f t="shared" si="3"/>
        <v>2</v>
      </c>
      <c r="B121" s="13" t="str">
        <f t="shared" si="4"/>
        <v>20100006</v>
      </c>
      <c r="C121" s="60" t="s">
        <v>398</v>
      </c>
      <c r="D121" s="60" t="s">
        <v>89</v>
      </c>
      <c r="E121" s="61">
        <v>0</v>
      </c>
      <c r="F121" s="61">
        <v>0</v>
      </c>
      <c r="G121" s="61">
        <v>0</v>
      </c>
      <c r="H121" s="61">
        <v>0</v>
      </c>
      <c r="I121" s="61">
        <v>0</v>
      </c>
      <c r="J121" s="61">
        <v>0</v>
      </c>
      <c r="K121" s="61">
        <v>0</v>
      </c>
      <c r="L121" s="61">
        <v>0</v>
      </c>
      <c r="M121" s="9" t="str">
        <f>VLOOKUP(C121,TB!C:F,3,0)</f>
        <v>Raw materials</v>
      </c>
      <c r="N121" s="9" t="str">
        <f>VLOOKUP(C121,TB!C:F,4,0)</f>
        <v>Accounts payable</v>
      </c>
      <c r="P121" s="179"/>
      <c r="Q121" s="179"/>
    </row>
    <row r="122" spans="1:17" ht="14.5" hidden="1">
      <c r="A122" s="12" t="str">
        <f t="shared" si="3"/>
        <v>2</v>
      </c>
      <c r="B122" s="13" t="str">
        <f t="shared" si="4"/>
        <v>20100007</v>
      </c>
      <c r="C122" s="60" t="s">
        <v>399</v>
      </c>
      <c r="D122" s="60" t="s">
        <v>90</v>
      </c>
      <c r="E122" s="61">
        <v>-11581169.439999999</v>
      </c>
      <c r="F122" s="61">
        <v>82157837.510000005</v>
      </c>
      <c r="G122" s="61">
        <v>78464211.079999998</v>
      </c>
      <c r="H122" s="61">
        <v>-7887543.0099999998</v>
      </c>
      <c r="I122" s="61">
        <v>-138136.41</v>
      </c>
      <c r="J122" s="61">
        <v>970163.74</v>
      </c>
      <c r="K122" s="61">
        <v>921949.24</v>
      </c>
      <c r="L122" s="61">
        <v>-89921.91</v>
      </c>
      <c r="M122" s="9" t="str">
        <f>VLOOKUP(C122,TB!C:F,3,0)</f>
        <v>Raw materials</v>
      </c>
      <c r="N122" s="9" t="str">
        <f>VLOOKUP(C122,TB!C:F,4,0)</f>
        <v>Accounts payable</v>
      </c>
      <c r="P122" s="179"/>
      <c r="Q122" s="179"/>
    </row>
    <row r="123" spans="1:17" ht="14.5" hidden="1">
      <c r="A123" s="12" t="str">
        <f t="shared" si="3"/>
        <v>2</v>
      </c>
      <c r="B123" s="13" t="str">
        <f t="shared" si="4"/>
        <v>20100008</v>
      </c>
      <c r="C123" s="60" t="s">
        <v>400</v>
      </c>
      <c r="D123" s="60" t="s">
        <v>91</v>
      </c>
      <c r="E123" s="61">
        <v>-15638412.390000001</v>
      </c>
      <c r="F123" s="61">
        <v>273692606.39999998</v>
      </c>
      <c r="G123" s="61">
        <v>278949725.88999999</v>
      </c>
      <c r="H123" s="61">
        <v>-20895531.879999999</v>
      </c>
      <c r="I123" s="61">
        <v>-184089.58</v>
      </c>
      <c r="J123" s="61">
        <v>3206966.91</v>
      </c>
      <c r="K123" s="61">
        <v>3256884.26</v>
      </c>
      <c r="L123" s="61">
        <v>-234006.93</v>
      </c>
      <c r="M123" s="9" t="str">
        <f>VLOOKUP(C123,TB!C:F,3,0)</f>
        <v>Fixed assets and capital work-in-progress</v>
      </c>
      <c r="N123" s="9" t="str">
        <f>VLOOKUP(C123,TB!C:F,4,0)</f>
        <v>Accounts payable</v>
      </c>
      <c r="P123" s="179"/>
      <c r="Q123" s="179"/>
    </row>
    <row r="124" spans="1:17" ht="14.5" hidden="1">
      <c r="A124" s="12" t="str">
        <f t="shared" si="3"/>
        <v>2</v>
      </c>
      <c r="B124" s="13" t="str">
        <f t="shared" si="4"/>
        <v>20100009</v>
      </c>
      <c r="C124" s="60" t="s">
        <v>401</v>
      </c>
      <c r="D124" s="60" t="s">
        <v>92</v>
      </c>
      <c r="E124" s="61">
        <v>-19902325.920000002</v>
      </c>
      <c r="F124" s="61">
        <v>285666523.69</v>
      </c>
      <c r="G124" s="61">
        <v>293653555.47000003</v>
      </c>
      <c r="H124" s="61">
        <v>-27889357.699999999</v>
      </c>
      <c r="I124" s="61">
        <v>-234358.47</v>
      </c>
      <c r="J124" s="61">
        <v>3322882.27</v>
      </c>
      <c r="K124" s="61">
        <v>3394181.68</v>
      </c>
      <c r="L124" s="61">
        <v>-305657.88</v>
      </c>
      <c r="M124" s="9" t="str">
        <f>VLOOKUP(C124,TB!C:F,3,0)</f>
        <v>Other payables</v>
      </c>
      <c r="N124" s="9" t="str">
        <f>VLOOKUP(C124,TB!C:F,4,0)</f>
        <v>Accounts payable</v>
      </c>
      <c r="P124" s="179"/>
      <c r="Q124" s="179"/>
    </row>
    <row r="125" spans="1:17" ht="14.5" hidden="1">
      <c r="A125" s="12" t="str">
        <f t="shared" si="3"/>
        <v>2</v>
      </c>
      <c r="B125" s="13" t="str">
        <f t="shared" si="4"/>
        <v>20100010</v>
      </c>
      <c r="C125" s="60" t="s">
        <v>402</v>
      </c>
      <c r="D125" s="60" t="s">
        <v>93</v>
      </c>
      <c r="E125" s="61">
        <v>0</v>
      </c>
      <c r="F125" s="61">
        <v>0</v>
      </c>
      <c r="G125" s="61">
        <v>0</v>
      </c>
      <c r="H125" s="61">
        <v>0</v>
      </c>
      <c r="I125" s="61">
        <v>0</v>
      </c>
      <c r="J125" s="61">
        <v>0</v>
      </c>
      <c r="K125" s="61">
        <v>0</v>
      </c>
      <c r="L125" s="61">
        <v>0</v>
      </c>
      <c r="M125" s="9" t="str">
        <f>VLOOKUP(C125,TB!C:F,3,0)</f>
        <v>Raw materials</v>
      </c>
      <c r="N125" s="9" t="str">
        <f>VLOOKUP(C125,TB!C:F,4,0)</f>
        <v>Accounts payable</v>
      </c>
      <c r="P125" s="179"/>
      <c r="Q125" s="179"/>
    </row>
    <row r="126" spans="1:17" ht="14.5" hidden="1">
      <c r="A126" s="12" t="str">
        <f t="shared" si="3"/>
        <v>2</v>
      </c>
      <c r="B126" s="13" t="str">
        <f t="shared" si="4"/>
        <v>20100012</v>
      </c>
      <c r="C126" s="60" t="s">
        <v>1061</v>
      </c>
      <c r="D126" s="60" t="s">
        <v>1062</v>
      </c>
      <c r="E126" s="61">
        <v>0</v>
      </c>
      <c r="F126" s="61">
        <v>0</v>
      </c>
      <c r="G126" s="61">
        <v>0</v>
      </c>
      <c r="H126" s="61">
        <v>0</v>
      </c>
      <c r="I126" s="61">
        <v>0</v>
      </c>
      <c r="J126" s="61">
        <v>0</v>
      </c>
      <c r="K126" s="61">
        <v>0</v>
      </c>
      <c r="L126" s="61">
        <v>0</v>
      </c>
      <c r="M126" s="9" t="str">
        <f>VLOOKUP(C126,TB!C:F,3,0)</f>
        <v>Raw materials</v>
      </c>
      <c r="N126" s="9" t="str">
        <f>VLOOKUP(C126,TB!C:F,4,0)</f>
        <v>Accounts payable</v>
      </c>
      <c r="P126" s="179"/>
      <c r="Q126" s="179"/>
    </row>
    <row r="127" spans="1:17" ht="14.5" hidden="1">
      <c r="A127" s="12" t="str">
        <f t="shared" si="3"/>
        <v>2</v>
      </c>
      <c r="B127" s="13" t="str">
        <f t="shared" si="4"/>
        <v>20100013</v>
      </c>
      <c r="C127" s="60" t="s">
        <v>403</v>
      </c>
      <c r="D127" s="60" t="s">
        <v>94</v>
      </c>
      <c r="E127" s="61">
        <v>-24442250.190000001</v>
      </c>
      <c r="F127" s="61">
        <v>222395721.94999999</v>
      </c>
      <c r="G127" s="61">
        <v>245708435.24000001</v>
      </c>
      <c r="H127" s="61">
        <v>-47754963.479999997</v>
      </c>
      <c r="I127" s="61">
        <v>-287728.48</v>
      </c>
      <c r="J127" s="61">
        <v>2604497.5299999998</v>
      </c>
      <c r="K127" s="61">
        <v>2862485.72</v>
      </c>
      <c r="L127" s="61">
        <v>-545716.67000000004</v>
      </c>
      <c r="M127" s="9" t="str">
        <f>VLOOKUP(C127,TB!C:F,3,0)</f>
        <v>Other payables</v>
      </c>
      <c r="N127" s="9" t="str">
        <f>VLOOKUP(C127,TB!C:F,4,0)</f>
        <v>Accounts payable</v>
      </c>
      <c r="P127" s="179"/>
      <c r="Q127" s="179"/>
    </row>
    <row r="128" spans="1:17" ht="14.5" hidden="1">
      <c r="A128" s="12" t="str">
        <f t="shared" si="3"/>
        <v>2</v>
      </c>
      <c r="B128" s="13" t="str">
        <f t="shared" si="4"/>
        <v>20100015</v>
      </c>
      <c r="C128" s="60" t="s">
        <v>1063</v>
      </c>
      <c r="D128" s="60" t="s">
        <v>1064</v>
      </c>
      <c r="E128" s="61">
        <v>0</v>
      </c>
      <c r="F128" s="61">
        <v>0</v>
      </c>
      <c r="G128" s="61">
        <v>0</v>
      </c>
      <c r="H128" s="61">
        <v>0</v>
      </c>
      <c r="I128" s="61">
        <v>0</v>
      </c>
      <c r="J128" s="61">
        <v>0</v>
      </c>
      <c r="K128" s="61">
        <v>0</v>
      </c>
      <c r="L128" s="61">
        <v>0</v>
      </c>
      <c r="M128" s="9" t="str">
        <f>VLOOKUP(C128,TB!C:F,3,0)</f>
        <v>Raw materials</v>
      </c>
      <c r="N128" s="9" t="str">
        <f>VLOOKUP(C128,TB!C:F,4,0)</f>
        <v>Accounts payable</v>
      </c>
      <c r="P128" s="179"/>
      <c r="Q128" s="179"/>
    </row>
    <row r="129" spans="1:17" ht="14.5" hidden="1">
      <c r="A129" s="12" t="str">
        <f t="shared" si="3"/>
        <v>2</v>
      </c>
      <c r="B129" s="13" t="str">
        <f t="shared" si="4"/>
        <v>20100016</v>
      </c>
      <c r="C129" s="60" t="s">
        <v>1065</v>
      </c>
      <c r="D129" s="60" t="s">
        <v>1066</v>
      </c>
      <c r="E129" s="61">
        <v>0</v>
      </c>
      <c r="F129" s="61">
        <v>3830000</v>
      </c>
      <c r="G129" s="61">
        <v>7143395.3499999996</v>
      </c>
      <c r="H129" s="61">
        <v>-3313395.35</v>
      </c>
      <c r="I129" s="61">
        <v>0</v>
      </c>
      <c r="J129" s="61">
        <v>44612.7</v>
      </c>
      <c r="K129" s="61">
        <v>83207.87</v>
      </c>
      <c r="L129" s="61">
        <v>-38595.17</v>
      </c>
      <c r="M129" s="9" t="str">
        <f>VLOOKUP(C129,TB!C:F,3,0)</f>
        <v>Retention money</v>
      </c>
      <c r="N129" s="9" t="str">
        <f>VLOOKUP(C129,TB!C:F,4,0)</f>
        <v>Accrued expenses and other liabilities</v>
      </c>
      <c r="P129" s="179"/>
      <c r="Q129" s="179"/>
    </row>
    <row r="130" spans="1:17" ht="14.5" hidden="1">
      <c r="A130" s="12" t="str">
        <f t="shared" si="3"/>
        <v>2</v>
      </c>
      <c r="B130" s="13" t="str">
        <f t="shared" si="4"/>
        <v>20100020</v>
      </c>
      <c r="C130" s="60" t="s">
        <v>1740</v>
      </c>
      <c r="D130" s="60" t="s">
        <v>1741</v>
      </c>
      <c r="E130" s="61">
        <v>0</v>
      </c>
      <c r="F130" s="61">
        <v>0</v>
      </c>
      <c r="G130" s="61">
        <v>267578.40999999997</v>
      </c>
      <c r="H130" s="61">
        <v>-267578.40999999997</v>
      </c>
      <c r="I130" s="61">
        <v>0</v>
      </c>
      <c r="J130" s="61">
        <v>0</v>
      </c>
      <c r="K130" s="61">
        <v>3026.75</v>
      </c>
      <c r="L130" s="61">
        <v>-3026.75</v>
      </c>
      <c r="M130" s="9" t="str">
        <f>VLOOKUP(C130,TB!C:F,3,0)</f>
        <v>Retention money</v>
      </c>
      <c r="N130" s="9" t="str">
        <f>VLOOKUP(C130,TB!C:F,4,0)</f>
        <v>Accrued expenses and other liabilities</v>
      </c>
      <c r="P130" s="179"/>
      <c r="Q130" s="179"/>
    </row>
    <row r="131" spans="1:17" ht="14.5" hidden="1">
      <c r="A131" s="12" t="str">
        <f t="shared" ref="A131:A194" si="5">LEFT(B131,1)</f>
        <v>2</v>
      </c>
      <c r="B131" s="13" t="str">
        <f t="shared" ref="B131:B194" si="6">RIGHT(C131,8)</f>
        <v>20120001</v>
      </c>
      <c r="C131" s="60" t="s">
        <v>1067</v>
      </c>
      <c r="D131" s="60" t="s">
        <v>1068</v>
      </c>
      <c r="E131" s="61">
        <v>0</v>
      </c>
      <c r="F131" s="61">
        <v>0</v>
      </c>
      <c r="G131" s="61">
        <v>0</v>
      </c>
      <c r="H131" s="61">
        <v>0</v>
      </c>
      <c r="I131" s="61">
        <v>0</v>
      </c>
      <c r="J131" s="61">
        <v>0</v>
      </c>
      <c r="K131" s="61">
        <v>0</v>
      </c>
      <c r="L131" s="61">
        <v>0</v>
      </c>
      <c r="M131" s="9" t="str">
        <f>VLOOKUP(C131,TB!C:F,3,0)</f>
        <v>Loan on negotiation</v>
      </c>
      <c r="N131" s="9" t="str">
        <f>VLOOKUP(C131,TB!C:F,4,0)</f>
        <v>Short term loan</v>
      </c>
      <c r="P131" s="179"/>
      <c r="Q131" s="179"/>
    </row>
    <row r="132" spans="1:17" ht="14.5" hidden="1">
      <c r="A132" s="12" t="str">
        <f t="shared" si="5"/>
        <v>2</v>
      </c>
      <c r="B132" s="13" t="str">
        <f t="shared" si="6"/>
        <v>20121001</v>
      </c>
      <c r="C132" s="60" t="s">
        <v>404</v>
      </c>
      <c r="D132" s="60" t="s">
        <v>296</v>
      </c>
      <c r="E132" s="61">
        <v>-76902271.310000002</v>
      </c>
      <c r="F132" s="61">
        <v>2719181550.3600001</v>
      </c>
      <c r="G132" s="61">
        <v>2750634757.04</v>
      </c>
      <c r="H132" s="61">
        <v>-108355477.98999999</v>
      </c>
      <c r="I132" s="61">
        <v>-907077</v>
      </c>
      <c r="J132" s="61">
        <v>31775881.059999999</v>
      </c>
      <c r="K132" s="61">
        <v>32044297.469999999</v>
      </c>
      <c r="L132" s="61">
        <v>-1175493.4099999999</v>
      </c>
      <c r="M132" s="9" t="str">
        <f>VLOOKUP(C132,TB!C:F,3,0)</f>
        <v>Advance from buyers</v>
      </c>
      <c r="N132" s="9" t="str">
        <f>VLOOKUP(C132,TB!C:F,4,0)</f>
        <v xml:space="preserve">Advance from buyers </v>
      </c>
      <c r="P132" s="179"/>
      <c r="Q132" s="179"/>
    </row>
    <row r="133" spans="1:17" ht="14.5" hidden="1">
      <c r="A133" s="12" t="str">
        <f t="shared" si="5"/>
        <v>2</v>
      </c>
      <c r="B133" s="13" t="str">
        <f t="shared" si="6"/>
        <v>20122009</v>
      </c>
      <c r="C133" s="60" t="s">
        <v>1069</v>
      </c>
      <c r="D133" s="60" t="s">
        <v>1070</v>
      </c>
      <c r="E133" s="61">
        <v>-120874880.70999999</v>
      </c>
      <c r="F133" s="61">
        <v>894634017.55999994</v>
      </c>
      <c r="G133" s="61">
        <v>777217045.66999996</v>
      </c>
      <c r="H133" s="61">
        <v>-3457908.82</v>
      </c>
      <c r="I133" s="61">
        <v>-1439843.73</v>
      </c>
      <c r="J133" s="61">
        <v>10537608.050000001</v>
      </c>
      <c r="K133" s="61">
        <v>9135147.1199999992</v>
      </c>
      <c r="L133" s="61">
        <v>-37382.800000000003</v>
      </c>
      <c r="M133" s="9" t="str">
        <f>VLOOKUP(C133,TB!C:F,3,0)</f>
        <v>Export Development Fund (EDF) loan</v>
      </c>
      <c r="N133" s="9" t="str">
        <f>VLOOKUP(C133,TB!C:F,4,0)</f>
        <v>Short term loan</v>
      </c>
      <c r="P133" s="179"/>
      <c r="Q133" s="179"/>
    </row>
    <row r="134" spans="1:17" ht="14.5" hidden="1">
      <c r="A134" s="12" t="str">
        <f t="shared" si="5"/>
        <v>2</v>
      </c>
      <c r="B134" s="13" t="str">
        <f t="shared" si="6"/>
        <v>20122010</v>
      </c>
      <c r="C134" s="60" t="s">
        <v>1071</v>
      </c>
      <c r="D134" s="60" t="s">
        <v>1072</v>
      </c>
      <c r="E134" s="61">
        <v>-20122069.149999999</v>
      </c>
      <c r="F134" s="61">
        <v>77721980.230000004</v>
      </c>
      <c r="G134" s="61">
        <v>200519948.78999999</v>
      </c>
      <c r="H134" s="61">
        <v>-142920037.71000001</v>
      </c>
      <c r="I134" s="61">
        <v>-239691.11</v>
      </c>
      <c r="J134" s="61">
        <v>831583.61</v>
      </c>
      <c r="K134" s="61">
        <v>2136973.9900000002</v>
      </c>
      <c r="L134" s="61">
        <v>-1545081.49</v>
      </c>
      <c r="M134" s="9" t="str">
        <f>VLOOKUP(C134,TB!C:F,3,0)</f>
        <v>UPAS loan</v>
      </c>
      <c r="N134" s="9" t="str">
        <f>VLOOKUP(C134,TB!C:F,4,0)</f>
        <v>Short term loan</v>
      </c>
      <c r="P134" s="179"/>
      <c r="Q134" s="179"/>
    </row>
    <row r="135" spans="1:17" ht="14.5" hidden="1">
      <c r="A135" s="12" t="str">
        <f t="shared" si="5"/>
        <v>2</v>
      </c>
      <c r="B135" s="13" t="str">
        <f t="shared" si="6"/>
        <v>20124004</v>
      </c>
      <c r="C135" s="60" t="s">
        <v>1297</v>
      </c>
      <c r="D135" s="60" t="s">
        <v>1298</v>
      </c>
      <c r="E135" s="61">
        <v>0</v>
      </c>
      <c r="F135" s="61">
        <v>344030000</v>
      </c>
      <c r="G135" s="61">
        <v>344030000</v>
      </c>
      <c r="H135" s="61">
        <v>0</v>
      </c>
      <c r="I135" s="61">
        <v>0</v>
      </c>
      <c r="J135" s="61">
        <v>4023947.07</v>
      </c>
      <c r="K135" s="61">
        <v>4023947.07</v>
      </c>
      <c r="L135" s="61">
        <v>0</v>
      </c>
      <c r="M135" s="9">
        <f>VLOOKUP(C135,TB!C:F,3,0)</f>
        <v>0</v>
      </c>
      <c r="N135" s="9" t="str">
        <f>VLOOKUP(C135,TB!C:F,4,0)</f>
        <v>Short term loan</v>
      </c>
      <c r="P135" s="179"/>
      <c r="Q135" s="179"/>
    </row>
    <row r="136" spans="1:17" ht="14.5" hidden="1">
      <c r="A136" s="12" t="str">
        <f t="shared" si="5"/>
        <v>2</v>
      </c>
      <c r="B136" s="13" t="str">
        <f t="shared" si="6"/>
        <v>20124006</v>
      </c>
      <c r="C136" s="60" t="s">
        <v>1073</v>
      </c>
      <c r="D136" s="60" t="s">
        <v>741</v>
      </c>
      <c r="E136" s="61">
        <v>-19368682.940000001</v>
      </c>
      <c r="F136" s="61">
        <v>2759671.56</v>
      </c>
      <c r="G136" s="61">
        <v>113358.5</v>
      </c>
      <c r="H136" s="61">
        <v>-16722369.880000001</v>
      </c>
      <c r="I136" s="61">
        <v>-230716.89</v>
      </c>
      <c r="J136" s="61">
        <v>32872.800000000003</v>
      </c>
      <c r="K136" s="61">
        <v>495</v>
      </c>
      <c r="L136" s="61">
        <v>-198339.09</v>
      </c>
      <c r="M136" s="9" t="str">
        <f>VLOOKUP(C136,TB!C:F,3,0)</f>
        <v>Lease Liability</v>
      </c>
      <c r="N136" s="9" t="str">
        <f>VLOOKUP(C136,TB!C:F,4,0)</f>
        <v>Lease liability- net of current portion</v>
      </c>
      <c r="P136" s="179"/>
      <c r="Q136" s="179"/>
    </row>
    <row r="137" spans="1:17" ht="14.5" hidden="1">
      <c r="A137" s="12" t="str">
        <f t="shared" si="5"/>
        <v>2</v>
      </c>
      <c r="B137" s="13" t="str">
        <f t="shared" si="6"/>
        <v>20130001</v>
      </c>
      <c r="C137" s="60" t="s">
        <v>405</v>
      </c>
      <c r="D137" s="60" t="s">
        <v>95</v>
      </c>
      <c r="E137" s="61">
        <v>-88431907.599999994</v>
      </c>
      <c r="F137" s="61">
        <v>1886348837.0999999</v>
      </c>
      <c r="G137" s="61">
        <v>1897499305.5</v>
      </c>
      <c r="H137" s="61">
        <v>-99582376</v>
      </c>
      <c r="I137" s="61">
        <v>-1040987.75</v>
      </c>
      <c r="J137" s="61">
        <v>21947791.329999998</v>
      </c>
      <c r="K137" s="61">
        <v>21971855.670000002</v>
      </c>
      <c r="L137" s="61">
        <v>-1065052.0900000001</v>
      </c>
      <c r="M137" s="9" t="str">
        <f>VLOOKUP(C137,TB!C:F,3,0)</f>
        <v>Salaries and allowances</v>
      </c>
      <c r="N137" s="9" t="str">
        <f>VLOOKUP(C137,TB!C:F,4,0)</f>
        <v>Accrued expenses and other liabilities</v>
      </c>
      <c r="P137" s="179"/>
      <c r="Q137" s="179"/>
    </row>
    <row r="138" spans="1:17" ht="14.5" hidden="1">
      <c r="A138" s="12" t="str">
        <f t="shared" si="5"/>
        <v>2</v>
      </c>
      <c r="B138" s="13" t="str">
        <f t="shared" si="6"/>
        <v>20130004</v>
      </c>
      <c r="C138" s="60" t="s">
        <v>406</v>
      </c>
      <c r="D138" s="60" t="s">
        <v>96</v>
      </c>
      <c r="E138" s="61">
        <v>-737614</v>
      </c>
      <c r="F138" s="61">
        <v>0</v>
      </c>
      <c r="G138" s="61">
        <v>0</v>
      </c>
      <c r="H138" s="61">
        <v>-737614</v>
      </c>
      <c r="I138" s="61">
        <v>-8683.02</v>
      </c>
      <c r="J138" s="61">
        <v>794</v>
      </c>
      <c r="K138" s="61">
        <v>0</v>
      </c>
      <c r="L138" s="61">
        <v>-7889.02</v>
      </c>
      <c r="M138" s="9" t="str">
        <f>VLOOKUP(C138,TB!C:F,3,0)</f>
        <v>Salaries and allowances</v>
      </c>
      <c r="N138" s="9" t="str">
        <f>VLOOKUP(C138,TB!C:F,4,0)</f>
        <v>Accrued expenses and other liabilities</v>
      </c>
      <c r="P138" s="179"/>
      <c r="Q138" s="179"/>
    </row>
    <row r="139" spans="1:17" ht="14.5" hidden="1">
      <c r="A139" s="12" t="str">
        <f t="shared" si="5"/>
        <v>2</v>
      </c>
      <c r="B139" s="13" t="str">
        <f t="shared" si="6"/>
        <v>20130007</v>
      </c>
      <c r="C139" s="60" t="s">
        <v>407</v>
      </c>
      <c r="D139" s="60" t="s">
        <v>97</v>
      </c>
      <c r="E139" s="61">
        <v>-8341408.1500000004</v>
      </c>
      <c r="F139" s="61">
        <v>180307922.27000001</v>
      </c>
      <c r="G139" s="61">
        <v>181655087.55000001</v>
      </c>
      <c r="H139" s="61">
        <v>-9688573.4299999997</v>
      </c>
      <c r="I139" s="61">
        <v>-98192.06</v>
      </c>
      <c r="J139" s="61">
        <v>2120810.73</v>
      </c>
      <c r="K139" s="61">
        <v>2127360</v>
      </c>
      <c r="L139" s="61">
        <v>-104741.33</v>
      </c>
      <c r="M139" s="9" t="str">
        <f>VLOOKUP(C139,TB!C:F,3,0)</f>
        <v>Salaries and allowances</v>
      </c>
      <c r="N139" s="9" t="str">
        <f>VLOOKUP(C139,TB!C:F,4,0)</f>
        <v>Accrued expenses and other liabilities</v>
      </c>
      <c r="P139" s="179"/>
      <c r="Q139" s="179"/>
    </row>
    <row r="140" spans="1:17" ht="14.5" hidden="1">
      <c r="A140" s="12" t="str">
        <f t="shared" si="5"/>
        <v>2</v>
      </c>
      <c r="B140" s="13" t="str">
        <f t="shared" si="6"/>
        <v>20130009</v>
      </c>
      <c r="C140" s="60" t="s">
        <v>408</v>
      </c>
      <c r="D140" s="60" t="s">
        <v>98</v>
      </c>
      <c r="E140" s="61">
        <v>-312795.40999999997</v>
      </c>
      <c r="F140" s="61">
        <v>1549120</v>
      </c>
      <c r="G140" s="61">
        <v>1267049.5900000001</v>
      </c>
      <c r="H140" s="61">
        <v>-30725</v>
      </c>
      <c r="I140" s="61">
        <v>-3682.1</v>
      </c>
      <c r="J140" s="61">
        <v>18066.12</v>
      </c>
      <c r="K140" s="61">
        <v>14713.08</v>
      </c>
      <c r="L140" s="61">
        <v>-329.06</v>
      </c>
      <c r="M140" s="9" t="str">
        <f>VLOOKUP(C140,TB!C:F,3,0)</f>
        <v>Salaries and allowances</v>
      </c>
      <c r="N140" s="9" t="str">
        <f>VLOOKUP(C140,TB!C:F,4,0)</f>
        <v>Accrued expenses and other liabilities</v>
      </c>
      <c r="P140" s="179"/>
      <c r="Q140" s="179"/>
    </row>
    <row r="141" spans="1:17" ht="14.5" hidden="1">
      <c r="A141" s="12" t="str">
        <f t="shared" si="5"/>
        <v>2</v>
      </c>
      <c r="B141" s="13" t="str">
        <f t="shared" si="6"/>
        <v>20130010</v>
      </c>
      <c r="C141" s="60" t="s">
        <v>409</v>
      </c>
      <c r="D141" s="60" t="s">
        <v>99</v>
      </c>
      <c r="E141" s="61">
        <v>-293267</v>
      </c>
      <c r="F141" s="61">
        <v>0</v>
      </c>
      <c r="G141" s="61">
        <v>0</v>
      </c>
      <c r="H141" s="61">
        <v>-293267</v>
      </c>
      <c r="I141" s="61">
        <v>-3451.82</v>
      </c>
      <c r="J141" s="61">
        <v>315</v>
      </c>
      <c r="K141" s="61">
        <v>0</v>
      </c>
      <c r="L141" s="61">
        <v>-3136.82</v>
      </c>
      <c r="M141" s="9" t="str">
        <f>VLOOKUP(C141,TB!C:F,3,0)</f>
        <v>Salaries and allowances</v>
      </c>
      <c r="N141" s="9" t="str">
        <f>VLOOKUP(C141,TB!C:F,4,0)</f>
        <v>Accrued expenses and other liabilities</v>
      </c>
      <c r="P141" s="179"/>
      <c r="Q141" s="179"/>
    </row>
    <row r="142" spans="1:17" ht="14.5" hidden="1">
      <c r="A142" s="14" t="str">
        <f t="shared" si="5"/>
        <v>2</v>
      </c>
      <c r="B142" s="125" t="str">
        <f t="shared" si="6"/>
        <v>20130011</v>
      </c>
      <c r="C142" s="60" t="s">
        <v>410</v>
      </c>
      <c r="D142" s="60" t="s">
        <v>100</v>
      </c>
      <c r="E142" s="61">
        <v>-4115900</v>
      </c>
      <c r="F142" s="61">
        <v>37367748</v>
      </c>
      <c r="G142" s="61">
        <v>37498032</v>
      </c>
      <c r="H142" s="61">
        <v>-4246184</v>
      </c>
      <c r="I142" s="61">
        <v>-48450.75</v>
      </c>
      <c r="J142" s="61">
        <v>435704.32000000001</v>
      </c>
      <c r="K142" s="61">
        <v>432667.44</v>
      </c>
      <c r="L142" s="61">
        <v>-45413.87</v>
      </c>
      <c r="M142" s="15" t="str">
        <f>VLOOKUP(C142,TB!C:F,3,0)</f>
        <v>Salaries and allowances</v>
      </c>
      <c r="N142" s="15" t="str">
        <f>VLOOKUP(C142,TB!C:F,4,0)</f>
        <v>Accrued expenses and other liabilities</v>
      </c>
      <c r="P142" s="179"/>
      <c r="Q142" s="179"/>
    </row>
    <row r="143" spans="1:17" ht="14.5" hidden="1">
      <c r="A143" s="12" t="str">
        <f t="shared" si="5"/>
        <v>2</v>
      </c>
      <c r="B143" s="13" t="str">
        <f t="shared" si="6"/>
        <v>20130021</v>
      </c>
      <c r="C143" s="60" t="s">
        <v>700</v>
      </c>
      <c r="D143" s="60" t="s">
        <v>649</v>
      </c>
      <c r="E143" s="61">
        <v>-128971188.95999999</v>
      </c>
      <c r="F143" s="61">
        <v>41623785</v>
      </c>
      <c r="G143" s="61">
        <v>112416417</v>
      </c>
      <c r="H143" s="61">
        <v>-199763820.96000001</v>
      </c>
      <c r="I143" s="61">
        <v>-1518201.11</v>
      </c>
      <c r="J143" s="61">
        <v>539784.71</v>
      </c>
      <c r="K143" s="61">
        <v>1158094.78</v>
      </c>
      <c r="L143" s="61">
        <v>-2136511.1800000002</v>
      </c>
      <c r="M143" s="9" t="str">
        <f>VLOOKUP(C143,TB!C:F,3,0)</f>
        <v>Service Benefit</v>
      </c>
      <c r="N143" s="9" t="str">
        <f>VLOOKUP(C143,TB!C:F,4,0)</f>
        <v>Accrued expenses and other liabilities</v>
      </c>
      <c r="P143" s="179"/>
      <c r="Q143" s="179"/>
    </row>
    <row r="144" spans="1:17" ht="14.5" hidden="1">
      <c r="A144" s="12" t="str">
        <f t="shared" si="5"/>
        <v>2</v>
      </c>
      <c r="B144" s="13" t="str">
        <f t="shared" si="6"/>
        <v>20135001</v>
      </c>
      <c r="C144" s="60" t="s">
        <v>411</v>
      </c>
      <c r="D144" s="60" t="s">
        <v>34</v>
      </c>
      <c r="E144" s="61">
        <v>-41637847.100000001</v>
      </c>
      <c r="F144" s="61">
        <v>620958167.13</v>
      </c>
      <c r="G144" s="61">
        <v>610420633.03999996</v>
      </c>
      <c r="H144" s="61">
        <v>-31100313.010000002</v>
      </c>
      <c r="I144" s="61">
        <v>-495946.89</v>
      </c>
      <c r="J144" s="61">
        <v>7204179.8499999996</v>
      </c>
      <c r="K144" s="61">
        <v>7040856.6200000001</v>
      </c>
      <c r="L144" s="61">
        <v>-332623.65999999997</v>
      </c>
      <c r="M144" s="9" t="str">
        <f>VLOOKUP(C144,TB!C:F,3,0)</f>
        <v>Payable for utility, rental, testing, compliance &amp; other charges</v>
      </c>
      <c r="N144" s="9" t="str">
        <f>VLOOKUP(C144,TB!C:F,4,0)</f>
        <v>Accrued expenses and other liabilities</v>
      </c>
      <c r="P144" s="179"/>
      <c r="Q144" s="179"/>
    </row>
    <row r="145" spans="1:18" ht="14.5" hidden="1">
      <c r="A145" s="12" t="str">
        <f t="shared" si="5"/>
        <v>2</v>
      </c>
      <c r="B145" s="13" t="str">
        <f t="shared" si="6"/>
        <v>20135002</v>
      </c>
      <c r="C145" s="60" t="s">
        <v>1074</v>
      </c>
      <c r="D145" s="60" t="s">
        <v>1075</v>
      </c>
      <c r="E145" s="61">
        <v>-21481421.280000001</v>
      </c>
      <c r="F145" s="61">
        <v>0</v>
      </c>
      <c r="G145" s="61">
        <v>0</v>
      </c>
      <c r="H145" s="61">
        <v>-21481421.280000001</v>
      </c>
      <c r="I145" s="61">
        <v>-283208.56</v>
      </c>
      <c r="J145" s="61">
        <v>0</v>
      </c>
      <c r="K145" s="61">
        <v>0</v>
      </c>
      <c r="L145" s="61">
        <v>-283208.56</v>
      </c>
      <c r="M145" s="9" t="str">
        <f>VLOOKUP(C145,TB!C:F,3,0)</f>
        <v>Deferred tax liability</v>
      </c>
      <c r="N145" s="9" t="str">
        <f>VLOOKUP(C145,TB!C:F,4,0)</f>
        <v>Deferred tax liability</v>
      </c>
      <c r="P145" s="179"/>
      <c r="Q145" s="179"/>
    </row>
    <row r="146" spans="1:18" ht="14.5" hidden="1">
      <c r="A146" s="12" t="str">
        <f t="shared" si="5"/>
        <v>2</v>
      </c>
      <c r="B146" s="13" t="str">
        <f t="shared" si="6"/>
        <v>20140001</v>
      </c>
      <c r="C146" s="60" t="s">
        <v>412</v>
      </c>
      <c r="D146" s="60" t="s">
        <v>201</v>
      </c>
      <c r="E146" s="61">
        <v>0</v>
      </c>
      <c r="F146" s="61">
        <v>0</v>
      </c>
      <c r="G146" s="61">
        <v>0</v>
      </c>
      <c r="H146" s="61">
        <v>0</v>
      </c>
      <c r="I146" s="61">
        <v>0</v>
      </c>
      <c r="J146" s="61">
        <v>0</v>
      </c>
      <c r="K146" s="61">
        <v>0</v>
      </c>
      <c r="L146" s="61">
        <v>0</v>
      </c>
      <c r="M146" s="9" t="str">
        <f>VLOOKUP(C146,TB!C:F,3,0)</f>
        <v>Interest on EDF and UPAS loan</v>
      </c>
      <c r="N146" s="9" t="str">
        <f>VLOOKUP(C146,TB!C:F,4,0)</f>
        <v>Accrued expenses and other liabilities</v>
      </c>
      <c r="P146" s="179"/>
      <c r="Q146" s="179"/>
    </row>
    <row r="147" spans="1:18" ht="14.5" hidden="1">
      <c r="A147" s="12" t="str">
        <f t="shared" si="5"/>
        <v>2</v>
      </c>
      <c r="B147" s="13" t="str">
        <f t="shared" si="6"/>
        <v>20140002</v>
      </c>
      <c r="C147" s="60" t="s">
        <v>413</v>
      </c>
      <c r="D147" s="60" t="s">
        <v>52</v>
      </c>
      <c r="E147" s="61">
        <v>-1756569.8</v>
      </c>
      <c r="F147" s="61">
        <v>2335241.1</v>
      </c>
      <c r="G147" s="61">
        <v>578671.30000000005</v>
      </c>
      <c r="H147" s="61">
        <v>0</v>
      </c>
      <c r="I147" s="61">
        <v>-20924</v>
      </c>
      <c r="J147" s="61">
        <v>27718</v>
      </c>
      <c r="K147" s="61">
        <v>6794</v>
      </c>
      <c r="L147" s="61">
        <v>0</v>
      </c>
      <c r="M147" s="9" t="str">
        <f>VLOOKUP(C147,TB!C:F,3,0)</f>
        <v>Interest on Stimulus loan</v>
      </c>
      <c r="N147" s="9" t="str">
        <f>VLOOKUP(C147,TB!C:F,4,0)</f>
        <v>Accrued expenses and other liabilities</v>
      </c>
      <c r="P147" s="179"/>
      <c r="Q147" s="179"/>
    </row>
    <row r="148" spans="1:18" ht="14.5" hidden="1">
      <c r="A148" s="12" t="str">
        <f t="shared" si="5"/>
        <v>2</v>
      </c>
      <c r="B148" s="13" t="str">
        <f t="shared" si="6"/>
        <v>20140004</v>
      </c>
      <c r="C148" s="60" t="s">
        <v>617</v>
      </c>
      <c r="D148" s="60" t="s">
        <v>605</v>
      </c>
      <c r="E148" s="61">
        <v>-346209.8</v>
      </c>
      <c r="F148" s="61">
        <v>9151851</v>
      </c>
      <c r="G148" s="61">
        <v>10317923.699999999</v>
      </c>
      <c r="H148" s="61">
        <v>-1512282.5</v>
      </c>
      <c r="I148" s="61">
        <v>-4124</v>
      </c>
      <c r="J148" s="61">
        <v>107218</v>
      </c>
      <c r="K148" s="61">
        <v>119443</v>
      </c>
      <c r="L148" s="61">
        <v>-16349</v>
      </c>
      <c r="M148" s="9" t="str">
        <f>VLOOKUP(C148,TB!C:F,3,0)</f>
        <v>Interest on EDF and UPAS loan</v>
      </c>
      <c r="N148" s="9" t="str">
        <f>VLOOKUP(C148,TB!C:F,4,0)</f>
        <v>Accrued expenses and other liabilities</v>
      </c>
      <c r="P148" s="179"/>
      <c r="Q148" s="179"/>
    </row>
    <row r="149" spans="1:18" ht="14.5" hidden="1">
      <c r="A149" s="12" t="str">
        <f t="shared" si="5"/>
        <v>2</v>
      </c>
      <c r="B149" s="13" t="str">
        <f t="shared" si="6"/>
        <v>20141001</v>
      </c>
      <c r="C149" s="60" t="s">
        <v>414</v>
      </c>
      <c r="D149" s="60" t="s">
        <v>101</v>
      </c>
      <c r="E149" s="61">
        <v>-1412003.54</v>
      </c>
      <c r="F149" s="61">
        <v>12913748.73</v>
      </c>
      <c r="G149" s="61">
        <v>13938678.98</v>
      </c>
      <c r="H149" s="61">
        <v>-2436933.79</v>
      </c>
      <c r="I149" s="61">
        <v>-16621.82</v>
      </c>
      <c r="J149" s="61">
        <v>152006.15</v>
      </c>
      <c r="K149" s="61">
        <v>161447.44</v>
      </c>
      <c r="L149" s="61">
        <v>-26063.11</v>
      </c>
      <c r="M149" s="9" t="str">
        <f>VLOOKUP(C149,TB!C:F,3,0)</f>
        <v>TDS payable</v>
      </c>
      <c r="N149" s="9" t="str">
        <f>VLOOKUP(C149,TB!C:F,4,0)</f>
        <v>Accrued expenses and other liabilities</v>
      </c>
      <c r="P149" s="179"/>
      <c r="Q149" s="179"/>
    </row>
    <row r="150" spans="1:18" ht="14.5" hidden="1">
      <c r="A150" s="12" t="str">
        <f t="shared" si="5"/>
        <v>2</v>
      </c>
      <c r="B150" s="13" t="str">
        <f t="shared" si="6"/>
        <v>20141002</v>
      </c>
      <c r="C150" s="60" t="s">
        <v>416</v>
      </c>
      <c r="D150" s="60" t="s">
        <v>102</v>
      </c>
      <c r="E150" s="61">
        <v>-1924696.46</v>
      </c>
      <c r="F150" s="61">
        <v>8401005.2599999998</v>
      </c>
      <c r="G150" s="61">
        <v>7427723.8899999997</v>
      </c>
      <c r="H150" s="61">
        <v>-951415.09</v>
      </c>
      <c r="I150" s="61">
        <v>-22673.79</v>
      </c>
      <c r="J150" s="61">
        <v>98767.87</v>
      </c>
      <c r="K150" s="61">
        <v>86269.21</v>
      </c>
      <c r="L150" s="61">
        <v>-10175.129999999999</v>
      </c>
      <c r="M150" s="9" t="str">
        <f>VLOOKUP(C150,TB!C:F,3,0)</f>
        <v>TDS payable</v>
      </c>
      <c r="N150" s="9" t="str">
        <f>VLOOKUP(C150,TB!C:F,4,0)</f>
        <v>Accrued expenses and other liabilities</v>
      </c>
      <c r="P150" s="179"/>
      <c r="Q150" s="179"/>
      <c r="R150" s="21"/>
    </row>
    <row r="151" spans="1:18" ht="14.5" hidden="1">
      <c r="A151" s="12" t="str">
        <f t="shared" si="5"/>
        <v>2</v>
      </c>
      <c r="B151" s="13" t="str">
        <f t="shared" si="6"/>
        <v>20141003</v>
      </c>
      <c r="C151" s="60" t="s">
        <v>417</v>
      </c>
      <c r="D151" s="60" t="s">
        <v>103</v>
      </c>
      <c r="E151" s="61">
        <v>-42731</v>
      </c>
      <c r="F151" s="61">
        <v>2092848.76</v>
      </c>
      <c r="G151" s="61">
        <v>2456107.5699999998</v>
      </c>
      <c r="H151" s="61">
        <v>-405989.81</v>
      </c>
      <c r="I151" s="61">
        <v>-503.01</v>
      </c>
      <c r="J151" s="61">
        <v>24596.93</v>
      </c>
      <c r="K151" s="61">
        <v>28436.48</v>
      </c>
      <c r="L151" s="61">
        <v>-4342.5600000000004</v>
      </c>
      <c r="M151" s="9" t="str">
        <f>VLOOKUP(C151,TB!C:F,3,0)</f>
        <v>TDS payable</v>
      </c>
      <c r="N151" s="9" t="str">
        <f>VLOOKUP(C151,TB!C:F,4,0)</f>
        <v>Accrued expenses and other liabilities</v>
      </c>
      <c r="P151" s="179"/>
      <c r="Q151" s="179"/>
    </row>
    <row r="152" spans="1:18" ht="14.5" hidden="1">
      <c r="A152" s="12" t="str">
        <f t="shared" si="5"/>
        <v>2</v>
      </c>
      <c r="B152" s="13" t="str">
        <f t="shared" si="6"/>
        <v>20141004</v>
      </c>
      <c r="C152" s="60" t="s">
        <v>418</v>
      </c>
      <c r="D152" s="60" t="s">
        <v>104</v>
      </c>
      <c r="E152" s="61">
        <v>0</v>
      </c>
      <c r="F152" s="61">
        <v>187284</v>
      </c>
      <c r="G152" s="61">
        <v>190419</v>
      </c>
      <c r="H152" s="61">
        <v>-3135</v>
      </c>
      <c r="I152" s="61">
        <v>0</v>
      </c>
      <c r="J152" s="61">
        <v>2181.17</v>
      </c>
      <c r="K152" s="61">
        <v>2214.34</v>
      </c>
      <c r="L152" s="61">
        <v>-33.17</v>
      </c>
      <c r="M152" s="9" t="str">
        <f>VLOOKUP(C152,TB!C:F,3,0)</f>
        <v>TDS payable</v>
      </c>
      <c r="N152" s="9" t="str">
        <f>VLOOKUP(C152,TB!C:F,4,0)</f>
        <v>Accrued expenses and other liabilities</v>
      </c>
      <c r="P152" s="179"/>
      <c r="Q152" s="179"/>
    </row>
    <row r="153" spans="1:18" ht="14.5" hidden="1">
      <c r="A153" s="12" t="str">
        <f t="shared" si="5"/>
        <v>2</v>
      </c>
      <c r="B153" s="13" t="str">
        <f t="shared" si="6"/>
        <v>20141005</v>
      </c>
      <c r="C153" s="60" t="s">
        <v>419</v>
      </c>
      <c r="D153" s="60" t="s">
        <v>105</v>
      </c>
      <c r="E153" s="61">
        <v>-31624</v>
      </c>
      <c r="F153" s="61">
        <v>286432</v>
      </c>
      <c r="G153" s="61">
        <v>377097</v>
      </c>
      <c r="H153" s="61">
        <v>-122289</v>
      </c>
      <c r="I153" s="61">
        <v>-372.27</v>
      </c>
      <c r="J153" s="61">
        <v>3395.96</v>
      </c>
      <c r="K153" s="61">
        <v>4331.7700000000004</v>
      </c>
      <c r="L153" s="61">
        <v>-1308.08</v>
      </c>
      <c r="M153" s="9" t="str">
        <f>VLOOKUP(C153,TB!C:F,3,0)</f>
        <v>TDS payable</v>
      </c>
      <c r="N153" s="9" t="str">
        <f>VLOOKUP(C153,TB!C:F,4,0)</f>
        <v>Accrued expenses and other liabilities</v>
      </c>
      <c r="P153" s="179"/>
      <c r="Q153" s="179"/>
    </row>
    <row r="154" spans="1:18" ht="14.5" hidden="1">
      <c r="A154" s="12" t="str">
        <f t="shared" si="5"/>
        <v>2</v>
      </c>
      <c r="B154" s="13" t="str">
        <f t="shared" si="6"/>
        <v>20141006</v>
      </c>
      <c r="C154" s="60" t="s">
        <v>420</v>
      </c>
      <c r="D154" s="60" t="s">
        <v>190</v>
      </c>
      <c r="E154" s="61">
        <v>-22620</v>
      </c>
      <c r="F154" s="61">
        <v>23145</v>
      </c>
      <c r="G154" s="61">
        <v>4425</v>
      </c>
      <c r="H154" s="61">
        <v>-3900</v>
      </c>
      <c r="I154" s="61">
        <v>-266.27999999999997</v>
      </c>
      <c r="J154" s="61">
        <v>274.45999999999998</v>
      </c>
      <c r="K154" s="61">
        <v>49.93</v>
      </c>
      <c r="L154" s="61">
        <v>-41.75</v>
      </c>
      <c r="M154" s="9" t="str">
        <f>VLOOKUP(C154,TB!C:F,3,0)</f>
        <v>TDS payable</v>
      </c>
      <c r="N154" s="9" t="str">
        <f>VLOOKUP(C154,TB!C:F,4,0)</f>
        <v>Accrued expenses and other liabilities</v>
      </c>
      <c r="P154" s="179"/>
      <c r="Q154" s="179"/>
    </row>
    <row r="155" spans="1:18" ht="14.5" hidden="1">
      <c r="A155" s="12" t="str">
        <f t="shared" si="5"/>
        <v>2</v>
      </c>
      <c r="B155" s="13" t="str">
        <f t="shared" si="6"/>
        <v>20141007</v>
      </c>
      <c r="C155" s="60" t="s">
        <v>1076</v>
      </c>
      <c r="D155" s="60" t="s">
        <v>733</v>
      </c>
      <c r="E155" s="61">
        <v>-10623</v>
      </c>
      <c r="F155" s="61">
        <v>109705</v>
      </c>
      <c r="G155" s="61">
        <v>103403</v>
      </c>
      <c r="H155" s="61">
        <v>-4321</v>
      </c>
      <c r="I155" s="61">
        <v>-125.05</v>
      </c>
      <c r="J155" s="61">
        <v>1278.49</v>
      </c>
      <c r="K155" s="61">
        <v>1202.98</v>
      </c>
      <c r="L155" s="61">
        <v>-49.54</v>
      </c>
      <c r="M155" s="9" t="str">
        <f>VLOOKUP(C155,TB!C:F,3,0)</f>
        <v>TDS payable</v>
      </c>
      <c r="N155" s="9" t="str">
        <f>VLOOKUP(C155,TB!C:F,4,0)</f>
        <v>Accrued expenses and other liabilities</v>
      </c>
      <c r="P155" s="179"/>
      <c r="Q155" s="179"/>
    </row>
    <row r="156" spans="1:18" ht="14.5" hidden="1">
      <c r="A156" s="12" t="str">
        <f t="shared" si="5"/>
        <v>2</v>
      </c>
      <c r="B156" s="13" t="str">
        <f t="shared" si="6"/>
        <v>20141008</v>
      </c>
      <c r="C156" s="60" t="s">
        <v>421</v>
      </c>
      <c r="D156" s="60" t="s">
        <v>297</v>
      </c>
      <c r="E156" s="61">
        <v>0</v>
      </c>
      <c r="F156" s="61">
        <v>0</v>
      </c>
      <c r="G156" s="61">
        <v>0</v>
      </c>
      <c r="H156" s="61">
        <v>0</v>
      </c>
      <c r="I156" s="61">
        <v>0</v>
      </c>
      <c r="J156" s="61">
        <v>0</v>
      </c>
      <c r="K156" s="61">
        <v>0</v>
      </c>
      <c r="L156" s="61">
        <v>0</v>
      </c>
      <c r="M156" s="9" t="str">
        <f>VLOOKUP(C156,TB!C:F,3,0)</f>
        <v>TDS payable</v>
      </c>
      <c r="N156" s="9" t="str">
        <f>VLOOKUP(C156,TB!C:F,4,0)</f>
        <v>Accrued expenses and other liabilities</v>
      </c>
      <c r="P156" s="179"/>
      <c r="Q156" s="179"/>
    </row>
    <row r="157" spans="1:18" ht="14.5" hidden="1">
      <c r="A157" s="12" t="str">
        <f t="shared" si="5"/>
        <v>2</v>
      </c>
      <c r="B157" s="13" t="str">
        <f t="shared" si="6"/>
        <v>20141010</v>
      </c>
      <c r="C157" s="60" t="s">
        <v>422</v>
      </c>
      <c r="D157" s="60" t="s">
        <v>106</v>
      </c>
      <c r="E157" s="61">
        <v>-2516654.37</v>
      </c>
      <c r="F157" s="61">
        <v>17067008.800000001</v>
      </c>
      <c r="G157" s="61">
        <v>17491538.09</v>
      </c>
      <c r="H157" s="61">
        <v>-2941183.66</v>
      </c>
      <c r="I157" s="61">
        <v>-29625.57</v>
      </c>
      <c r="J157" s="61">
        <v>200595.4</v>
      </c>
      <c r="K157" s="61">
        <v>202425.92</v>
      </c>
      <c r="L157" s="61">
        <v>-31456.09</v>
      </c>
      <c r="M157" s="9" t="str">
        <f>VLOOKUP(C157,TB!C:F,3,0)</f>
        <v>VAT payable</v>
      </c>
      <c r="N157" s="9" t="str">
        <f>VLOOKUP(C157,TB!C:F,4,0)</f>
        <v>Accrued expenses and other liabilities</v>
      </c>
      <c r="P157" s="179"/>
      <c r="Q157" s="179"/>
    </row>
    <row r="158" spans="1:18" ht="14.5" hidden="1">
      <c r="A158" s="12" t="str">
        <f t="shared" si="5"/>
        <v>2</v>
      </c>
      <c r="B158" s="13" t="str">
        <f t="shared" si="6"/>
        <v>20141011</v>
      </c>
      <c r="C158" s="60" t="s">
        <v>423</v>
      </c>
      <c r="D158" s="60" t="s">
        <v>51</v>
      </c>
      <c r="E158" s="61">
        <v>0</v>
      </c>
      <c r="F158" s="61">
        <v>0</v>
      </c>
      <c r="G158" s="61">
        <v>0</v>
      </c>
      <c r="H158" s="61">
        <v>0</v>
      </c>
      <c r="I158" s="61">
        <v>0</v>
      </c>
      <c r="J158" s="61">
        <v>0</v>
      </c>
      <c r="K158" s="61">
        <v>0</v>
      </c>
      <c r="L158" s="61">
        <v>0</v>
      </c>
      <c r="M158" s="9" t="str">
        <f>VLOOKUP(C158,TB!C:F,3,0)</f>
        <v>VAT payable</v>
      </c>
      <c r="N158" s="9" t="str">
        <f>VLOOKUP(C158,TB!C:F,4,0)</f>
        <v>Accrued expenses and other liabilities</v>
      </c>
      <c r="P158" s="179"/>
      <c r="Q158" s="179"/>
    </row>
    <row r="159" spans="1:18" ht="14.5" hidden="1">
      <c r="A159" s="12" t="str">
        <f t="shared" si="5"/>
        <v>2</v>
      </c>
      <c r="B159" s="13" t="str">
        <f t="shared" si="6"/>
        <v>20141012</v>
      </c>
      <c r="C159" s="60" t="s">
        <v>424</v>
      </c>
      <c r="D159" s="60" t="s">
        <v>107</v>
      </c>
      <c r="E159" s="61">
        <v>-2565159</v>
      </c>
      <c r="F159" s="61">
        <v>4055666.75</v>
      </c>
      <c r="G159" s="61">
        <v>4333630.75</v>
      </c>
      <c r="H159" s="61">
        <v>-2843123</v>
      </c>
      <c r="I159" s="61">
        <v>-30196.29</v>
      </c>
      <c r="J159" s="61">
        <v>50337.440000000002</v>
      </c>
      <c r="K159" s="61">
        <v>50548.4</v>
      </c>
      <c r="L159" s="61">
        <v>-30407.25</v>
      </c>
      <c r="M159" s="9" t="str">
        <f>VLOOKUP(C159,TB!C:F,3,0)</f>
        <v>Audit and tax service fee</v>
      </c>
      <c r="N159" s="9" t="str">
        <f>VLOOKUP(C159,TB!C:F,4,0)</f>
        <v>Accrued expenses and other liabilities</v>
      </c>
      <c r="P159" s="179"/>
      <c r="Q159" s="179"/>
    </row>
    <row r="160" spans="1:18" ht="14.5" hidden="1">
      <c r="A160" s="12" t="str">
        <f t="shared" si="5"/>
        <v>2</v>
      </c>
      <c r="B160" s="13" t="str">
        <f t="shared" si="6"/>
        <v>20141014</v>
      </c>
      <c r="C160" s="60" t="s">
        <v>425</v>
      </c>
      <c r="D160" s="60" t="s">
        <v>108</v>
      </c>
      <c r="E160" s="61">
        <v>-545841</v>
      </c>
      <c r="F160" s="61">
        <v>13025958.5</v>
      </c>
      <c r="G160" s="61">
        <v>13828214.5</v>
      </c>
      <c r="H160" s="61">
        <v>-1348097</v>
      </c>
      <c r="I160" s="61">
        <v>-6425.42</v>
      </c>
      <c r="J160" s="61">
        <v>152211.31</v>
      </c>
      <c r="K160" s="61">
        <v>160204.35999999999</v>
      </c>
      <c r="L160" s="61">
        <v>-14418.47</v>
      </c>
      <c r="M160" s="9" t="str">
        <f>VLOOKUP(C160,TB!C:F,3,0)</f>
        <v>Employee income tax</v>
      </c>
      <c r="N160" s="9" t="str">
        <f>VLOOKUP(C160,TB!C:F,4,0)</f>
        <v>Accrued expenses and other liabilities</v>
      </c>
      <c r="P160" s="179"/>
      <c r="Q160" s="179"/>
    </row>
    <row r="161" spans="1:17" ht="14.5" hidden="1">
      <c r="A161" s="12" t="str">
        <f t="shared" si="5"/>
        <v>2</v>
      </c>
      <c r="B161" s="13" t="str">
        <f t="shared" si="6"/>
        <v>20141015</v>
      </c>
      <c r="C161" s="60" t="s">
        <v>427</v>
      </c>
      <c r="D161" s="60" t="s">
        <v>109</v>
      </c>
      <c r="E161" s="61">
        <v>-2762338.75</v>
      </c>
      <c r="F161" s="61">
        <v>21975931</v>
      </c>
      <c r="G161" s="61">
        <v>22364776.199999999</v>
      </c>
      <c r="H161" s="61">
        <v>-3151183.95</v>
      </c>
      <c r="I161" s="61">
        <v>-32517.45</v>
      </c>
      <c r="J161" s="61">
        <v>259763.39</v>
      </c>
      <c r="K161" s="61">
        <v>260948.59</v>
      </c>
      <c r="L161" s="61">
        <v>-33702.65</v>
      </c>
      <c r="M161" s="9" t="str">
        <f>VLOOKUP(C161,TB!C:F,3,0)</f>
        <v>Employee income tax</v>
      </c>
      <c r="N161" s="9" t="str">
        <f>VLOOKUP(C161,TB!C:F,4,0)</f>
        <v>Accrued expenses and other liabilities</v>
      </c>
      <c r="P161" s="179"/>
      <c r="Q161" s="179"/>
    </row>
    <row r="162" spans="1:17" ht="14.5" hidden="1">
      <c r="A162" s="12" t="str">
        <f t="shared" si="5"/>
        <v>2</v>
      </c>
      <c r="B162" s="13" t="str">
        <f t="shared" si="6"/>
        <v>20141016</v>
      </c>
      <c r="C162" s="60" t="s">
        <v>428</v>
      </c>
      <c r="D162" s="60" t="s">
        <v>37</v>
      </c>
      <c r="E162" s="61">
        <v>-678653.17</v>
      </c>
      <c r="F162" s="61">
        <v>0</v>
      </c>
      <c r="G162" s="61">
        <v>325397.40000000002</v>
      </c>
      <c r="H162" s="61">
        <v>-1004050.57</v>
      </c>
      <c r="I162" s="61">
        <v>-7988.91</v>
      </c>
      <c r="J162" s="61">
        <v>731</v>
      </c>
      <c r="K162" s="61">
        <v>3480.18</v>
      </c>
      <c r="L162" s="61">
        <v>-10738.09</v>
      </c>
      <c r="M162" s="9" t="str">
        <f>VLOOKUP(C162,TB!C:F,3,0)</f>
        <v>Provision for other corporate tax</v>
      </c>
      <c r="N162" s="9" t="str">
        <f>VLOOKUP(C162,TB!C:F,4,0)</f>
        <v>Accrued expenses and other liabilities</v>
      </c>
      <c r="P162" s="179"/>
      <c r="Q162" s="179"/>
    </row>
    <row r="163" spans="1:17" ht="14.5" hidden="1">
      <c r="A163" s="12" t="str">
        <f t="shared" si="5"/>
        <v>2</v>
      </c>
      <c r="B163" s="13" t="str">
        <f t="shared" si="6"/>
        <v>20150501</v>
      </c>
      <c r="C163" s="60" t="s">
        <v>429</v>
      </c>
      <c r="D163" s="60" t="s">
        <v>36</v>
      </c>
      <c r="E163" s="61">
        <v>-355491</v>
      </c>
      <c r="F163" s="61">
        <v>4621322</v>
      </c>
      <c r="G163" s="61">
        <v>4676240</v>
      </c>
      <c r="H163" s="61">
        <v>-410409</v>
      </c>
      <c r="I163" s="61">
        <v>-4185.18</v>
      </c>
      <c r="J163" s="61">
        <v>53740.3</v>
      </c>
      <c r="K163" s="61">
        <v>53945</v>
      </c>
      <c r="L163" s="61">
        <v>-4389.88</v>
      </c>
      <c r="M163" s="9" t="str">
        <f>VLOOKUP(C163,TB!C:F,3,0)</f>
        <v>Salaries and allowances</v>
      </c>
      <c r="N163" s="9" t="str">
        <f>VLOOKUP(C163,TB!C:F,4,0)</f>
        <v>Accrued expenses and other liabilities</v>
      </c>
      <c r="P163" s="179"/>
      <c r="Q163" s="179"/>
    </row>
    <row r="164" spans="1:17" ht="14.5" hidden="1">
      <c r="A164" s="12" t="str">
        <f t="shared" si="5"/>
        <v>2</v>
      </c>
      <c r="B164" s="13" t="str">
        <f t="shared" si="6"/>
        <v>20201001</v>
      </c>
      <c r="C164" s="60" t="s">
        <v>430</v>
      </c>
      <c r="D164" s="60" t="s">
        <v>110</v>
      </c>
      <c r="E164" s="61">
        <v>0</v>
      </c>
      <c r="F164" s="61">
        <v>0</v>
      </c>
      <c r="G164" s="61">
        <v>0</v>
      </c>
      <c r="H164" s="61">
        <v>0</v>
      </c>
      <c r="I164" s="61">
        <v>0</v>
      </c>
      <c r="J164" s="61">
        <v>0</v>
      </c>
      <c r="K164" s="61">
        <v>0</v>
      </c>
      <c r="L164" s="61">
        <v>0</v>
      </c>
      <c r="M164" s="9" t="str">
        <f>VLOOKUP(C164,TB!C:F,3,0)</f>
        <v>Loan from promoters</v>
      </c>
      <c r="N164" s="9" t="str">
        <f>VLOOKUP(C164,TB!C:F,4,0)</f>
        <v>Loan from promoters- net of current portion</v>
      </c>
      <c r="P164" s="179"/>
      <c r="Q164" s="179"/>
    </row>
    <row r="165" spans="1:17" ht="14.5" hidden="1">
      <c r="A165" s="12" t="str">
        <f t="shared" si="5"/>
        <v>2</v>
      </c>
      <c r="B165" s="13" t="str">
        <f t="shared" si="6"/>
        <v>20201003</v>
      </c>
      <c r="C165" s="60" t="s">
        <v>701</v>
      </c>
      <c r="D165" s="60" t="s">
        <v>650</v>
      </c>
      <c r="E165" s="61">
        <v>-140081209.25</v>
      </c>
      <c r="F165" s="61">
        <v>185514996.91999999</v>
      </c>
      <c r="G165" s="61">
        <v>369451921</v>
      </c>
      <c r="H165" s="61">
        <v>-324018133.32999998</v>
      </c>
      <c r="I165" s="61">
        <v>-1668626.67</v>
      </c>
      <c r="J165" s="61">
        <v>1339652.53</v>
      </c>
      <c r="K165" s="61">
        <v>3500000</v>
      </c>
      <c r="L165" s="61">
        <v>-3828974.14</v>
      </c>
      <c r="M165" s="9" t="str">
        <f>VLOOKUP(C165,TB!C:F,3,0)</f>
        <v>Loan from promoters</v>
      </c>
      <c r="N165" s="9" t="str">
        <f>VLOOKUP(C165,TB!C:F,4,0)</f>
        <v>Loan from promoters- net of current portion</v>
      </c>
      <c r="P165" s="179"/>
      <c r="Q165" s="179"/>
    </row>
    <row r="166" spans="1:17" ht="14.5" hidden="1">
      <c r="A166" s="12" t="str">
        <f t="shared" si="5"/>
        <v>2</v>
      </c>
      <c r="B166" s="13" t="str">
        <f t="shared" si="6"/>
        <v>20203001</v>
      </c>
      <c r="C166" s="60" t="s">
        <v>431</v>
      </c>
      <c r="D166" s="60" t="s">
        <v>432</v>
      </c>
      <c r="E166" s="61">
        <v>0</v>
      </c>
      <c r="F166" s="61">
        <v>1490966253.2</v>
      </c>
      <c r="G166" s="61">
        <v>1621529603.2</v>
      </c>
      <c r="H166" s="61">
        <v>-130563350</v>
      </c>
      <c r="I166" s="61">
        <v>-0.28999999999999998</v>
      </c>
      <c r="J166" s="61">
        <v>18780408.350000001</v>
      </c>
      <c r="K166" s="61">
        <v>20176807.129999999</v>
      </c>
      <c r="L166" s="61">
        <v>-1396399.07</v>
      </c>
      <c r="M166" s="9" t="str">
        <f>VLOOKUP(C166,TB!C:F,3,0)</f>
        <v>Short term loan from bank</v>
      </c>
      <c r="N166" s="9" t="str">
        <f>VLOOKUP(C166,TB!C:F,4,0)</f>
        <v>Short term loan</v>
      </c>
      <c r="P166" s="179"/>
      <c r="Q166" s="179"/>
    </row>
    <row r="167" spans="1:17" ht="14.5" hidden="1">
      <c r="A167" s="12" t="str">
        <f t="shared" si="5"/>
        <v>2</v>
      </c>
      <c r="B167" s="13" t="str">
        <f t="shared" si="6"/>
        <v>20203003</v>
      </c>
      <c r="C167" s="60" t="s">
        <v>1077</v>
      </c>
      <c r="D167" s="60" t="s">
        <v>1078</v>
      </c>
      <c r="E167" s="61">
        <v>-179273492.25999999</v>
      </c>
      <c r="F167" s="61">
        <v>99596452.989999995</v>
      </c>
      <c r="G167" s="61">
        <v>0</v>
      </c>
      <c r="H167" s="61">
        <v>-79677039.269999996</v>
      </c>
      <c r="I167" s="61">
        <v>-2110341.73</v>
      </c>
      <c r="J167" s="61">
        <v>1388589.94</v>
      </c>
      <c r="K167" s="61">
        <v>130409</v>
      </c>
      <c r="L167" s="61">
        <v>-852160.79</v>
      </c>
      <c r="M167" s="9" t="str">
        <f>VLOOKUP(C167,TB!C:F,3,0)</f>
        <v>Long Term Loan</v>
      </c>
      <c r="N167" s="9" t="str">
        <f>VLOOKUP(C167,TB!C:F,4,0)</f>
        <v>Bangladesh Bank stimulus loan- net of current portion</v>
      </c>
      <c r="P167" s="179"/>
      <c r="Q167" s="179"/>
    </row>
    <row r="168" spans="1:17" ht="14.5" hidden="1">
      <c r="A168" s="12" t="str">
        <f t="shared" si="5"/>
        <v>3</v>
      </c>
      <c r="B168" s="13" t="str">
        <f t="shared" si="6"/>
        <v>30101001</v>
      </c>
      <c r="C168" s="60" t="s">
        <v>433</v>
      </c>
      <c r="D168" s="60" t="s">
        <v>18</v>
      </c>
      <c r="E168" s="61">
        <v>-870384000</v>
      </c>
      <c r="F168" s="61">
        <v>0</v>
      </c>
      <c r="G168" s="61">
        <v>43375100</v>
      </c>
      <c r="H168" s="61">
        <v>-913759100</v>
      </c>
      <c r="I168" s="61">
        <v>-12677393.32</v>
      </c>
      <c r="J168" s="61">
        <v>0</v>
      </c>
      <c r="K168" s="61">
        <v>500001.17</v>
      </c>
      <c r="L168" s="61">
        <v>-13177394.49</v>
      </c>
      <c r="M168" s="9" t="str">
        <f>VLOOKUP(C168,TB!C:F,3,0)</f>
        <v>Share Capital</v>
      </c>
      <c r="N168" s="9" t="str">
        <f>VLOOKUP(C168,TB!C:F,4,0)</f>
        <v>Share Capital</v>
      </c>
      <c r="P168" s="179"/>
      <c r="Q168" s="179"/>
    </row>
    <row r="169" spans="1:17" ht="14.5" hidden="1">
      <c r="A169" s="12" t="str">
        <f t="shared" si="5"/>
        <v>3</v>
      </c>
      <c r="B169" s="13" t="str">
        <f t="shared" si="6"/>
        <v>30101002</v>
      </c>
      <c r="C169" s="60" t="s">
        <v>434</v>
      </c>
      <c r="D169" s="60" t="s">
        <v>17</v>
      </c>
      <c r="E169" s="61">
        <v>0</v>
      </c>
      <c r="F169" s="61">
        <v>43375100</v>
      </c>
      <c r="G169" s="61">
        <v>43375100</v>
      </c>
      <c r="H169" s="61">
        <v>0</v>
      </c>
      <c r="I169" s="61">
        <v>0</v>
      </c>
      <c r="J169" s="61">
        <v>500001.17</v>
      </c>
      <c r="K169" s="61">
        <v>500001.17</v>
      </c>
      <c r="L169" s="61">
        <v>0</v>
      </c>
      <c r="M169" s="9" t="str">
        <f>VLOOKUP(C169,TB!C:F,3,0)</f>
        <v>Share money deposit</v>
      </c>
      <c r="N169" s="9" t="str">
        <f>VLOOKUP(C169,TB!C:F,4,0)</f>
        <v>Share Money Deposit</v>
      </c>
      <c r="P169" s="179"/>
      <c r="Q169" s="179"/>
    </row>
    <row r="170" spans="1:17" ht="14.5" hidden="1">
      <c r="A170" s="12" t="str">
        <f t="shared" si="5"/>
        <v>3</v>
      </c>
      <c r="B170" s="13" t="str">
        <f t="shared" si="6"/>
        <v>30101003</v>
      </c>
      <c r="C170" s="60" t="s">
        <v>1079</v>
      </c>
      <c r="D170" s="60" t="s">
        <v>1080</v>
      </c>
      <c r="E170" s="61">
        <v>-142640200</v>
      </c>
      <c r="F170" s="61">
        <v>0</v>
      </c>
      <c r="G170" s="61">
        <v>0</v>
      </c>
      <c r="H170" s="61">
        <v>-142640200</v>
      </c>
      <c r="I170" s="61">
        <v>-2144819.9700000002</v>
      </c>
      <c r="J170" s="61">
        <v>0</v>
      </c>
      <c r="K170" s="61">
        <v>0</v>
      </c>
      <c r="L170" s="61">
        <v>-2144819.9700000002</v>
      </c>
      <c r="M170" s="9" t="str">
        <f>VLOOKUP(C170,TB!C:F,3,0)</f>
        <v>Capital reserve</v>
      </c>
      <c r="N170" s="9" t="str">
        <f>VLOOKUP(C170,TB!C:F,4,0)</f>
        <v>Capital reserve</v>
      </c>
      <c r="P170" s="179"/>
      <c r="Q170" s="179"/>
    </row>
    <row r="171" spans="1:17" ht="14.5" hidden="1">
      <c r="A171" s="12" t="str">
        <f t="shared" si="5"/>
        <v>3</v>
      </c>
      <c r="B171" s="13" t="str">
        <f t="shared" si="6"/>
        <v>30102001</v>
      </c>
      <c r="C171" s="60" t="s">
        <v>1081</v>
      </c>
      <c r="D171" s="60" t="s">
        <v>1082</v>
      </c>
      <c r="E171" s="61">
        <v>0</v>
      </c>
      <c r="F171" s="61">
        <v>0</v>
      </c>
      <c r="G171" s="61">
        <v>0</v>
      </c>
      <c r="H171" s="61">
        <v>0</v>
      </c>
      <c r="I171" s="61">
        <v>0</v>
      </c>
      <c r="J171" s="61">
        <v>0</v>
      </c>
      <c r="K171" s="61">
        <v>0</v>
      </c>
      <c r="L171" s="61">
        <v>0</v>
      </c>
      <c r="M171" s="9" t="str">
        <f>VLOOKUP(C171,TB!C:F,3,0)</f>
        <v>Gen Reserve &amp; Surplus</v>
      </c>
      <c r="N171" s="9" t="str">
        <f>VLOOKUP(C171,TB!C:F,4,0)</f>
        <v>Gen Reserve &amp; Surplu</v>
      </c>
      <c r="P171" s="179"/>
      <c r="Q171" s="179"/>
    </row>
    <row r="172" spans="1:17" ht="14.5" hidden="1">
      <c r="A172" s="12" t="str">
        <f t="shared" si="5"/>
        <v>3</v>
      </c>
      <c r="B172" s="13" t="str">
        <f t="shared" si="6"/>
        <v>30103001</v>
      </c>
      <c r="C172" s="60" t="s">
        <v>435</v>
      </c>
      <c r="D172" s="60" t="s">
        <v>27</v>
      </c>
      <c r="E172" s="61">
        <v>184129046.12</v>
      </c>
      <c r="F172" s="61">
        <v>0</v>
      </c>
      <c r="G172" s="61">
        <v>4585076.25</v>
      </c>
      <c r="H172" s="61">
        <v>179543969.87</v>
      </c>
      <c r="I172" s="61">
        <v>4112869.32</v>
      </c>
      <c r="J172" s="61">
        <v>0</v>
      </c>
      <c r="K172" s="61">
        <v>57794.64</v>
      </c>
      <c r="L172" s="61">
        <v>4055074.68</v>
      </c>
      <c r="M172" s="9" t="str">
        <f>VLOOKUP(C172,TB!C:F,3,0)</f>
        <v>Retained earnings</v>
      </c>
      <c r="N172" s="9" t="str">
        <f>VLOOKUP(C172,TB!C:F,4,0)</f>
        <v>Retained earnings</v>
      </c>
      <c r="P172" s="179"/>
      <c r="Q172" s="179"/>
    </row>
    <row r="173" spans="1:17" ht="14.5" hidden="1">
      <c r="A173" s="12" t="str">
        <f t="shared" si="5"/>
        <v>3</v>
      </c>
      <c r="B173" s="13" t="str">
        <f t="shared" si="6"/>
        <v>30104001</v>
      </c>
      <c r="C173" s="60" t="s">
        <v>436</v>
      </c>
      <c r="D173" s="60" t="s">
        <v>111</v>
      </c>
      <c r="E173" s="61">
        <v>-676656398.96000004</v>
      </c>
      <c r="F173" s="61">
        <v>4585076.25</v>
      </c>
      <c r="G173" s="61">
        <v>0</v>
      </c>
      <c r="H173" s="61">
        <v>-672071322.71000004</v>
      </c>
      <c r="I173" s="61">
        <v>-8827523.3699999992</v>
      </c>
      <c r="J173" s="61">
        <v>57794.64</v>
      </c>
      <c r="K173" s="61">
        <v>0</v>
      </c>
      <c r="L173" s="61">
        <v>-8769728.7300000004</v>
      </c>
      <c r="M173" s="9" t="str">
        <f>VLOOKUP(C173,TB!C:F,3,0)</f>
        <v>Total Revaluation Reserve</v>
      </c>
      <c r="N173" s="9" t="str">
        <f>VLOOKUP(C173,TB!C:F,4,0)</f>
        <v>Revaluation reserve</v>
      </c>
      <c r="P173" s="179"/>
      <c r="Q173" s="179"/>
    </row>
    <row r="174" spans="1:17" ht="14.5" hidden="1">
      <c r="A174" s="12" t="str">
        <f t="shared" si="5"/>
        <v>3</v>
      </c>
      <c r="B174" s="13" t="str">
        <f t="shared" si="6"/>
        <v>30900100</v>
      </c>
      <c r="C174" s="60" t="s">
        <v>437</v>
      </c>
      <c r="D174" s="60" t="s">
        <v>43</v>
      </c>
      <c r="E174" s="61">
        <v>0</v>
      </c>
      <c r="F174" s="61">
        <v>294061714.47000003</v>
      </c>
      <c r="G174" s="61">
        <v>294061714.47000003</v>
      </c>
      <c r="H174" s="61">
        <v>0</v>
      </c>
      <c r="I174" s="61">
        <v>0</v>
      </c>
      <c r="J174" s="61">
        <v>3440543.61</v>
      </c>
      <c r="K174" s="61">
        <v>3440543.63</v>
      </c>
      <c r="L174" s="61">
        <v>-0.02</v>
      </c>
      <c r="M174" s="9" t="str">
        <f>VLOOKUP(C174,TB!C:F,3,0)</f>
        <v>Raw materials</v>
      </c>
      <c r="N174" s="9" t="str">
        <f>VLOOKUP(C174,TB!C:F,4,0)</f>
        <v>Accounts payable</v>
      </c>
      <c r="P174" s="179"/>
      <c r="Q174" s="179"/>
    </row>
    <row r="175" spans="1:17" ht="14.5" hidden="1">
      <c r="A175" s="12" t="str">
        <f t="shared" si="5"/>
        <v>3</v>
      </c>
      <c r="B175" s="13" t="str">
        <f t="shared" si="6"/>
        <v>30900101</v>
      </c>
      <c r="C175" s="60" t="s">
        <v>438</v>
      </c>
      <c r="D175" s="60" t="s">
        <v>112</v>
      </c>
      <c r="E175" s="61">
        <v>0</v>
      </c>
      <c r="F175" s="61">
        <v>0</v>
      </c>
      <c r="G175" s="61">
        <v>0</v>
      </c>
      <c r="H175" s="61">
        <v>0</v>
      </c>
      <c r="I175" s="61">
        <v>0</v>
      </c>
      <c r="J175" s="61">
        <v>0</v>
      </c>
      <c r="K175" s="61">
        <v>0</v>
      </c>
      <c r="L175" s="61">
        <v>0</v>
      </c>
      <c r="M175" s="9" t="str">
        <f>VLOOKUP(C175,TB!C:F,3,0)</f>
        <v>Raw materials</v>
      </c>
      <c r="N175" s="9" t="str">
        <f>VLOOKUP(C175,TB!C:F,4,0)</f>
        <v>Accounts payable</v>
      </c>
      <c r="P175" s="179"/>
      <c r="Q175" s="179"/>
    </row>
    <row r="176" spans="1:17" ht="14.5" hidden="1">
      <c r="A176" s="12" t="str">
        <f t="shared" si="5"/>
        <v>3</v>
      </c>
      <c r="B176" s="13" t="str">
        <f t="shared" si="6"/>
        <v>30900102</v>
      </c>
      <c r="C176" s="60" t="s">
        <v>439</v>
      </c>
      <c r="D176" s="60" t="s">
        <v>113</v>
      </c>
      <c r="E176" s="61">
        <v>0</v>
      </c>
      <c r="F176" s="61">
        <v>0</v>
      </c>
      <c r="G176" s="61">
        <v>0</v>
      </c>
      <c r="H176" s="61">
        <v>0</v>
      </c>
      <c r="I176" s="61">
        <v>0</v>
      </c>
      <c r="J176" s="61">
        <v>0</v>
      </c>
      <c r="K176" s="61">
        <v>0</v>
      </c>
      <c r="L176" s="61">
        <v>0</v>
      </c>
      <c r="M176" s="9" t="str">
        <f>VLOOKUP(C176,TB!C:F,3,0)</f>
        <v>Raw materials</v>
      </c>
      <c r="N176" s="9" t="str">
        <f>VLOOKUP(C176,TB!C:F,4,0)</f>
        <v>Accounts payable</v>
      </c>
      <c r="P176" s="179"/>
      <c r="Q176" s="179"/>
    </row>
    <row r="177" spans="1:17" ht="14.5" hidden="1">
      <c r="A177" s="12" t="str">
        <f t="shared" si="5"/>
        <v>3</v>
      </c>
      <c r="B177" s="13" t="str">
        <f t="shared" si="6"/>
        <v>30900110</v>
      </c>
      <c r="C177" s="60" t="s">
        <v>440</v>
      </c>
      <c r="D177" s="60" t="s">
        <v>191</v>
      </c>
      <c r="E177" s="61">
        <v>0</v>
      </c>
      <c r="F177" s="61">
        <v>835250002.17999995</v>
      </c>
      <c r="G177" s="61">
        <v>835250002.17999995</v>
      </c>
      <c r="H177" s="61">
        <v>0</v>
      </c>
      <c r="I177" s="61">
        <v>0</v>
      </c>
      <c r="J177" s="61">
        <v>9705273.3599999994</v>
      </c>
      <c r="K177" s="61">
        <v>9705273.3499999996</v>
      </c>
      <c r="L177" s="61">
        <v>0.01</v>
      </c>
      <c r="M177" s="9" t="str">
        <f>VLOOKUP(C177,TB!C:F,3,0)</f>
        <v>Raw materials</v>
      </c>
      <c r="N177" s="9" t="str">
        <f>VLOOKUP(C177,TB!C:F,4,0)</f>
        <v>Accounts payable</v>
      </c>
      <c r="P177" s="179"/>
      <c r="Q177" s="179"/>
    </row>
    <row r="178" spans="1:17" ht="14.5" hidden="1">
      <c r="A178" s="12" t="str">
        <f t="shared" si="5"/>
        <v>3</v>
      </c>
      <c r="B178" s="13" t="str">
        <f t="shared" si="6"/>
        <v>30900115</v>
      </c>
      <c r="C178" s="60" t="s">
        <v>441</v>
      </c>
      <c r="D178" s="60" t="s">
        <v>114</v>
      </c>
      <c r="E178" s="61">
        <v>0</v>
      </c>
      <c r="F178" s="61">
        <v>0</v>
      </c>
      <c r="G178" s="61">
        <v>21.14</v>
      </c>
      <c r="H178" s="61">
        <v>-21.14</v>
      </c>
      <c r="I178" s="61">
        <v>0</v>
      </c>
      <c r="J178" s="61">
        <v>0</v>
      </c>
      <c r="K178" s="61">
        <v>0.13</v>
      </c>
      <c r="L178" s="61">
        <v>-0.13</v>
      </c>
      <c r="M178" s="9" t="str">
        <f>VLOOKUP(C178,TB!C:F,3,0)</f>
        <v>Clearing Account</v>
      </c>
      <c r="N178" s="9" t="str">
        <f>VLOOKUP(C178,TB!C:F,4,0)</f>
        <v>Clearing Account</v>
      </c>
      <c r="P178" s="179"/>
      <c r="Q178" s="179"/>
    </row>
    <row r="179" spans="1:17" ht="14.5" hidden="1">
      <c r="A179" s="14" t="str">
        <f t="shared" si="5"/>
        <v>3</v>
      </c>
      <c r="B179" s="125" t="str">
        <f t="shared" si="6"/>
        <v>30900125</v>
      </c>
      <c r="C179" s="60" t="s">
        <v>443</v>
      </c>
      <c r="D179" s="60" t="s">
        <v>444</v>
      </c>
      <c r="E179" s="61">
        <v>-368960.69</v>
      </c>
      <c r="F179" s="61">
        <v>1639528.6</v>
      </c>
      <c r="G179" s="61">
        <v>1651715.4</v>
      </c>
      <c r="H179" s="61">
        <v>-381147.49</v>
      </c>
      <c r="I179" s="61">
        <v>-4395</v>
      </c>
      <c r="J179" s="61">
        <v>19049.599999999999</v>
      </c>
      <c r="K179" s="61">
        <v>18775.11</v>
      </c>
      <c r="L179" s="61">
        <v>-4120.51</v>
      </c>
      <c r="M179" s="15" t="str">
        <f>VLOOKUP(C179,TB!C:F,3,0)</f>
        <v>Raw materials</v>
      </c>
      <c r="N179" s="15" t="str">
        <f>VLOOKUP(C179,TB!C:F,4,0)</f>
        <v>Accounts payable</v>
      </c>
      <c r="P179" s="179"/>
      <c r="Q179" s="179"/>
    </row>
    <row r="180" spans="1:17" ht="14.5" hidden="1">
      <c r="A180" s="12" t="str">
        <f t="shared" si="5"/>
        <v>3</v>
      </c>
      <c r="B180" s="13" t="str">
        <f t="shared" si="6"/>
        <v>30900135</v>
      </c>
      <c r="C180" s="60" t="s">
        <v>445</v>
      </c>
      <c r="D180" s="60" t="s">
        <v>302</v>
      </c>
      <c r="E180" s="61">
        <v>-0.02</v>
      </c>
      <c r="F180" s="61">
        <v>127866874.95999999</v>
      </c>
      <c r="G180" s="61">
        <v>127866874.94</v>
      </c>
      <c r="H180" s="61">
        <v>0</v>
      </c>
      <c r="I180" s="61">
        <v>0.11</v>
      </c>
      <c r="J180" s="61">
        <v>1521648.88</v>
      </c>
      <c r="K180" s="61">
        <v>1521648.99</v>
      </c>
      <c r="L180" s="61">
        <v>0</v>
      </c>
      <c r="M180" s="9" t="str">
        <f>VLOOKUP(C180,TB!C:F,3,0)</f>
        <v>Other receivable-sale of FA</v>
      </c>
      <c r="N180" s="9">
        <f>VLOOKUP(C180,TB!C:F,4,0)</f>
        <v>0</v>
      </c>
      <c r="P180" s="179"/>
      <c r="Q180" s="179"/>
    </row>
    <row r="181" spans="1:17" ht="14.5" hidden="1">
      <c r="A181" s="12" t="str">
        <f t="shared" si="5"/>
        <v>3</v>
      </c>
      <c r="B181" s="13" t="str">
        <f t="shared" si="6"/>
        <v>30900900</v>
      </c>
      <c r="C181" s="60" t="s">
        <v>446</v>
      </c>
      <c r="D181" s="60" t="s">
        <v>115</v>
      </c>
      <c r="E181" s="61">
        <v>0</v>
      </c>
      <c r="F181" s="61">
        <v>17413306740.009998</v>
      </c>
      <c r="G181" s="61">
        <v>17413306740.009998</v>
      </c>
      <c r="H181" s="61">
        <v>0</v>
      </c>
      <c r="I181" s="61">
        <v>0</v>
      </c>
      <c r="J181" s="61">
        <v>207551002.63999999</v>
      </c>
      <c r="K181" s="61">
        <v>207551002.63999999</v>
      </c>
      <c r="L181" s="61">
        <v>0</v>
      </c>
      <c r="M181" s="9" t="str">
        <f>VLOOKUP(C181,TB!C:F,3,0)</f>
        <v>Clearing Account</v>
      </c>
      <c r="N181" s="9" t="str">
        <f>VLOOKUP(C181,TB!C:F,4,0)</f>
        <v>Clearing Account</v>
      </c>
      <c r="P181" s="179"/>
      <c r="Q181" s="179"/>
    </row>
    <row r="182" spans="1:17" ht="14.5" hidden="1">
      <c r="A182" s="12" t="str">
        <f t="shared" si="5"/>
        <v>3</v>
      </c>
      <c r="B182" s="13" t="str">
        <f t="shared" si="6"/>
        <v>30900920</v>
      </c>
      <c r="C182" s="60" t="s">
        <v>618</v>
      </c>
      <c r="D182" s="60" t="s">
        <v>447</v>
      </c>
      <c r="E182" s="61">
        <v>0</v>
      </c>
      <c r="F182" s="61">
        <v>0</v>
      </c>
      <c r="G182" s="61">
        <v>0</v>
      </c>
      <c r="H182" s="61">
        <v>0</v>
      </c>
      <c r="I182" s="61">
        <v>0</v>
      </c>
      <c r="J182" s="61">
        <v>0</v>
      </c>
      <c r="K182" s="61">
        <v>0</v>
      </c>
      <c r="L182" s="61">
        <v>0</v>
      </c>
      <c r="M182" s="9" t="str">
        <f>VLOOKUP(C182,TB!C:F,3,0)</f>
        <v>Clearing Account</v>
      </c>
      <c r="N182" s="9" t="str">
        <f>VLOOKUP(C182,TB!C:F,4,0)</f>
        <v>Clearing Account</v>
      </c>
      <c r="P182" s="179"/>
      <c r="Q182" s="179"/>
    </row>
    <row r="183" spans="1:17" ht="14.5" hidden="1">
      <c r="A183" s="12" t="str">
        <f t="shared" si="5"/>
        <v>3</v>
      </c>
      <c r="B183" s="13" t="str">
        <f t="shared" si="6"/>
        <v>30900925</v>
      </c>
      <c r="C183" s="60" t="s">
        <v>1742</v>
      </c>
      <c r="D183" s="60" t="s">
        <v>1743</v>
      </c>
      <c r="E183" s="61">
        <v>0</v>
      </c>
      <c r="F183" s="61">
        <v>313923519.93000001</v>
      </c>
      <c r="G183" s="61">
        <v>313923519.93000001</v>
      </c>
      <c r="H183" s="61">
        <v>0</v>
      </c>
      <c r="I183" s="61">
        <v>0</v>
      </c>
      <c r="J183" s="61">
        <v>4149046.45</v>
      </c>
      <c r="K183" s="61">
        <v>4149046.45</v>
      </c>
      <c r="L183" s="61">
        <v>0</v>
      </c>
      <c r="M183" s="9" t="e">
        <f>VLOOKUP(C183,TB!C:F,3,0)</f>
        <v>#N/A</v>
      </c>
      <c r="N183" s="9" t="e">
        <f>VLOOKUP(C183,TB!C:F,4,0)</f>
        <v>#N/A</v>
      </c>
      <c r="P183" s="179"/>
      <c r="Q183" s="179"/>
    </row>
    <row r="184" spans="1:17" ht="14.5" hidden="1">
      <c r="A184" s="12" t="str">
        <f t="shared" si="5"/>
        <v>3</v>
      </c>
      <c r="B184" s="13" t="str">
        <f t="shared" si="6"/>
        <v>30900930</v>
      </c>
      <c r="C184" s="60" t="s">
        <v>448</v>
      </c>
      <c r="D184" s="60" t="s">
        <v>199</v>
      </c>
      <c r="E184" s="61">
        <v>0</v>
      </c>
      <c r="F184" s="61">
        <v>0</v>
      </c>
      <c r="G184" s="61">
        <v>0</v>
      </c>
      <c r="H184" s="61">
        <v>0</v>
      </c>
      <c r="I184" s="61">
        <v>0</v>
      </c>
      <c r="J184" s="61">
        <v>0</v>
      </c>
      <c r="K184" s="61">
        <v>0</v>
      </c>
      <c r="L184" s="61">
        <v>0</v>
      </c>
      <c r="M184" s="9" t="str">
        <f>VLOOKUP(C184,TB!C:F,3,0)</f>
        <v>Forex Reinstatement</v>
      </c>
      <c r="N184" s="9" t="str">
        <f>VLOOKUP(C184,TB!C:F,4,0)</f>
        <v>Cash and cash equivalents</v>
      </c>
      <c r="P184" s="179"/>
      <c r="Q184" s="179"/>
    </row>
    <row r="185" spans="1:17" ht="14.5" hidden="1">
      <c r="A185" s="12" t="str">
        <f t="shared" si="5"/>
        <v>3</v>
      </c>
      <c r="B185" s="13" t="str">
        <f t="shared" si="6"/>
        <v>30900931</v>
      </c>
      <c r="C185" s="60" t="s">
        <v>619</v>
      </c>
      <c r="D185" s="60" t="s">
        <v>449</v>
      </c>
      <c r="E185" s="61">
        <v>0</v>
      </c>
      <c r="F185" s="61">
        <v>107577.9</v>
      </c>
      <c r="G185" s="61">
        <v>107577.9</v>
      </c>
      <c r="H185" s="61">
        <v>0</v>
      </c>
      <c r="I185" s="61">
        <v>0</v>
      </c>
      <c r="J185" s="61">
        <v>0</v>
      </c>
      <c r="K185" s="61">
        <v>0</v>
      </c>
      <c r="L185" s="61">
        <v>0</v>
      </c>
      <c r="M185" s="9" t="str">
        <f>VLOOKUP(C185,TB!C:F,3,0)</f>
        <v>Forex-Intercoman Pay</v>
      </c>
      <c r="N185" s="9" t="str">
        <f>VLOOKUP(C185,TB!C:F,4,0)</f>
        <v>Intercompany payables</v>
      </c>
      <c r="P185" s="179"/>
      <c r="Q185" s="179"/>
    </row>
    <row r="186" spans="1:17" ht="14.5" hidden="1">
      <c r="A186" s="12" t="str">
        <f t="shared" si="5"/>
        <v>3</v>
      </c>
      <c r="B186" s="13" t="str">
        <f t="shared" si="6"/>
        <v>30900932</v>
      </c>
      <c r="C186" s="60" t="s">
        <v>450</v>
      </c>
      <c r="D186" s="60" t="s">
        <v>451</v>
      </c>
      <c r="E186" s="61">
        <v>459640.45</v>
      </c>
      <c r="F186" s="61">
        <v>4668962.3499999996</v>
      </c>
      <c r="G186" s="61">
        <v>5224486.38</v>
      </c>
      <c r="H186" s="61">
        <v>-95883.58</v>
      </c>
      <c r="I186" s="61">
        <v>13.27</v>
      </c>
      <c r="J186" s="61">
        <v>2186.23</v>
      </c>
      <c r="K186" s="61">
        <v>2037.39</v>
      </c>
      <c r="L186" s="61">
        <v>162.11000000000001</v>
      </c>
      <c r="M186" s="9" t="str">
        <f>VLOOKUP(C186,TB!C:F,3,0)</f>
        <v>Raw materials</v>
      </c>
      <c r="N186" s="9" t="str">
        <f>VLOOKUP(C186,TB!C:F,4,0)</f>
        <v>Accounts payable</v>
      </c>
      <c r="P186" s="179"/>
      <c r="Q186" s="179"/>
    </row>
    <row r="187" spans="1:17" ht="14.5" hidden="1">
      <c r="A187" s="12" t="str">
        <f t="shared" si="5"/>
        <v>3</v>
      </c>
      <c r="B187" s="13" t="str">
        <f t="shared" si="6"/>
        <v>30900933</v>
      </c>
      <c r="C187" s="60" t="s">
        <v>620</v>
      </c>
      <c r="D187" s="60" t="s">
        <v>452</v>
      </c>
      <c r="E187" s="61">
        <v>148.37</v>
      </c>
      <c r="F187" s="61">
        <v>2372760.4900000002</v>
      </c>
      <c r="G187" s="61">
        <v>970780.61</v>
      </c>
      <c r="H187" s="61">
        <v>1402128.25</v>
      </c>
      <c r="I187" s="61">
        <v>0</v>
      </c>
      <c r="J187" s="61">
        <v>998.1</v>
      </c>
      <c r="K187" s="61">
        <v>1040.78</v>
      </c>
      <c r="L187" s="61">
        <v>-42.68</v>
      </c>
      <c r="M187" s="9" t="str">
        <f>VLOOKUP(C187,TB!C:F,3,0)</f>
        <v>Raw materials</v>
      </c>
      <c r="N187" s="9" t="str">
        <f>VLOOKUP(C187,TB!C:F,4,0)</f>
        <v>Accounts payable</v>
      </c>
      <c r="P187" s="179"/>
      <c r="Q187" s="179"/>
    </row>
    <row r="188" spans="1:17" ht="14.5" hidden="1">
      <c r="A188" s="12" t="str">
        <f t="shared" si="5"/>
        <v>3</v>
      </c>
      <c r="B188" s="13" t="str">
        <f t="shared" si="6"/>
        <v>30900934</v>
      </c>
      <c r="C188" s="60" t="s">
        <v>621</v>
      </c>
      <c r="D188" s="60" t="s">
        <v>453</v>
      </c>
      <c r="E188" s="61">
        <v>158.33000000000001</v>
      </c>
      <c r="F188" s="61">
        <v>41477701.640000001</v>
      </c>
      <c r="G188" s="61">
        <v>23232979.109999999</v>
      </c>
      <c r="H188" s="61">
        <v>18244880.859999999</v>
      </c>
      <c r="I188" s="61">
        <v>-151.91999999999999</v>
      </c>
      <c r="J188" s="61">
        <v>366.84</v>
      </c>
      <c r="K188" s="61">
        <v>214.92</v>
      </c>
      <c r="L188" s="61">
        <v>0</v>
      </c>
      <c r="M188" s="9" t="str">
        <f>VLOOKUP(C188,TB!C:F,3,0)</f>
        <v>Raw materials</v>
      </c>
      <c r="N188" s="9" t="str">
        <f>VLOOKUP(C188,TB!C:F,4,0)</f>
        <v>Accounts payable</v>
      </c>
      <c r="P188" s="179"/>
      <c r="Q188" s="179"/>
    </row>
    <row r="189" spans="1:17" ht="14.5" hidden="1">
      <c r="A189" s="12" t="str">
        <f t="shared" si="5"/>
        <v>3</v>
      </c>
      <c r="B189" s="13" t="str">
        <f t="shared" si="6"/>
        <v>30900935</v>
      </c>
      <c r="C189" s="60" t="s">
        <v>622</v>
      </c>
      <c r="D189" s="60" t="s">
        <v>454</v>
      </c>
      <c r="E189" s="61">
        <v>-14855.39</v>
      </c>
      <c r="F189" s="61">
        <v>1581371.83</v>
      </c>
      <c r="G189" s="61">
        <v>1566516.44</v>
      </c>
      <c r="H189" s="61">
        <v>0</v>
      </c>
      <c r="I189" s="61">
        <v>-4399.8100000000004</v>
      </c>
      <c r="J189" s="61">
        <v>62811.040000000001</v>
      </c>
      <c r="K189" s="61">
        <v>115909.06</v>
      </c>
      <c r="L189" s="61">
        <v>-57497.83</v>
      </c>
      <c r="M189" s="9" t="str">
        <f>VLOOKUP(C189,TB!C:F,3,0)</f>
        <v>Advances paid for capital expenses</v>
      </c>
      <c r="N189" s="9" t="str">
        <f>VLOOKUP(C189,TB!C:F,4,0)</f>
        <v xml:space="preserve">Advances and deposits </v>
      </c>
      <c r="P189" s="179"/>
      <c r="Q189" s="179"/>
    </row>
    <row r="190" spans="1:17" ht="14.5" hidden="1">
      <c r="A190" s="12" t="str">
        <f t="shared" si="5"/>
        <v>3</v>
      </c>
      <c r="B190" s="13" t="str">
        <f t="shared" si="6"/>
        <v>30900936</v>
      </c>
      <c r="C190" s="60" t="s">
        <v>1083</v>
      </c>
      <c r="D190" s="60" t="s">
        <v>1084</v>
      </c>
      <c r="E190" s="61">
        <v>0</v>
      </c>
      <c r="F190" s="61">
        <v>0</v>
      </c>
      <c r="G190" s="61">
        <v>0</v>
      </c>
      <c r="H190" s="61">
        <v>0</v>
      </c>
      <c r="I190" s="61">
        <v>0</v>
      </c>
      <c r="J190" s="61">
        <v>0</v>
      </c>
      <c r="K190" s="61">
        <v>0</v>
      </c>
      <c r="L190" s="61">
        <v>0</v>
      </c>
      <c r="M190" s="9" t="str">
        <f>VLOOKUP(C190,TB!C:F,3,0)</f>
        <v>Forex Cash&amp;equivalen</v>
      </c>
      <c r="N190" s="9" t="str">
        <f>VLOOKUP(C190,TB!C:F,4,0)</f>
        <v>Cash and cash equivalents</v>
      </c>
      <c r="P190" s="179"/>
      <c r="Q190" s="179"/>
    </row>
    <row r="191" spans="1:17" ht="14.5" hidden="1">
      <c r="A191" s="12" t="str">
        <f t="shared" si="5"/>
        <v>3</v>
      </c>
      <c r="B191" s="13" t="str">
        <f t="shared" si="6"/>
        <v>30900940</v>
      </c>
      <c r="C191" s="60" t="s">
        <v>455</v>
      </c>
      <c r="D191" s="60" t="s">
        <v>298</v>
      </c>
      <c r="E191" s="61">
        <v>-1086793270.48</v>
      </c>
      <c r="F191" s="61">
        <v>5272081104.1300001</v>
      </c>
      <c r="G191" s="61">
        <v>6082777043.3900003</v>
      </c>
      <c r="H191" s="61">
        <v>-1897489209.74</v>
      </c>
      <c r="I191" s="61">
        <v>-12945720.91</v>
      </c>
      <c r="J191" s="61">
        <v>61013024.759999998</v>
      </c>
      <c r="K191" s="61">
        <v>68580700.709999993</v>
      </c>
      <c r="L191" s="61">
        <v>-20513396.859999999</v>
      </c>
      <c r="M191" s="9">
        <f>VLOOKUP(C191,TB!C:F,3,0)</f>
        <v>0</v>
      </c>
      <c r="N191" s="9">
        <f>VLOOKUP(C191,TB!C:F,4,0)</f>
        <v>0</v>
      </c>
      <c r="P191" s="179"/>
      <c r="Q191" s="179"/>
    </row>
    <row r="192" spans="1:17" ht="14.5" hidden="1">
      <c r="A192" s="12" t="str">
        <f t="shared" si="5"/>
        <v>3</v>
      </c>
      <c r="B192" s="13" t="str">
        <f t="shared" si="6"/>
        <v>30900950</v>
      </c>
      <c r="C192" s="60" t="s">
        <v>456</v>
      </c>
      <c r="D192" s="60" t="s">
        <v>116</v>
      </c>
      <c r="E192" s="61">
        <v>0</v>
      </c>
      <c r="F192" s="61">
        <v>0</v>
      </c>
      <c r="G192" s="61">
        <v>0</v>
      </c>
      <c r="H192" s="61">
        <v>0</v>
      </c>
      <c r="I192" s="61">
        <v>0</v>
      </c>
      <c r="J192" s="61">
        <v>0</v>
      </c>
      <c r="K192" s="61">
        <v>0</v>
      </c>
      <c r="L192" s="61">
        <v>0</v>
      </c>
      <c r="M192" s="9" t="str">
        <f>VLOOKUP(C192,TB!C:F,3,0)</f>
        <v>Clearing Account</v>
      </c>
      <c r="N192" s="9" t="str">
        <f>VLOOKUP(C192,TB!C:F,4,0)</f>
        <v>Clearing Account</v>
      </c>
      <c r="P192" s="179"/>
      <c r="Q192" s="179"/>
    </row>
    <row r="193" spans="1:17" ht="14.5" hidden="1">
      <c r="A193" s="12" t="str">
        <f t="shared" si="5"/>
        <v>3</v>
      </c>
      <c r="B193" s="13" t="str">
        <f t="shared" si="6"/>
        <v>30900970</v>
      </c>
      <c r="C193" s="60" t="s">
        <v>457</v>
      </c>
      <c r="D193" s="60" t="s">
        <v>303</v>
      </c>
      <c r="E193" s="61">
        <v>0</v>
      </c>
      <c r="F193" s="61">
        <v>11776550.08</v>
      </c>
      <c r="G193" s="61">
        <v>11776550.08</v>
      </c>
      <c r="H193" s="61">
        <v>0</v>
      </c>
      <c r="I193" s="61">
        <v>0</v>
      </c>
      <c r="J193" s="61">
        <v>137182.51</v>
      </c>
      <c r="K193" s="61">
        <v>137182.51</v>
      </c>
      <c r="L193" s="61">
        <v>0</v>
      </c>
      <c r="M193" s="9" t="str">
        <f>VLOOKUP(C193,TB!C:F,3,0)</f>
        <v>Clearing Account</v>
      </c>
      <c r="N193" s="9" t="str">
        <f>VLOOKUP(C193,TB!C:F,4,0)</f>
        <v>Clearing Account</v>
      </c>
      <c r="P193" s="179"/>
      <c r="Q193" s="179"/>
    </row>
    <row r="194" spans="1:17" ht="14.5" hidden="1">
      <c r="A194" s="12" t="str">
        <f t="shared" si="5"/>
        <v>4</v>
      </c>
      <c r="B194" s="13" t="str">
        <f t="shared" si="6"/>
        <v>40101001</v>
      </c>
      <c r="C194" s="60" t="s">
        <v>458</v>
      </c>
      <c r="D194" s="60" t="s">
        <v>117</v>
      </c>
      <c r="E194" s="61">
        <v>0</v>
      </c>
      <c r="F194" s="61">
        <v>273234238.73000002</v>
      </c>
      <c r="G194" s="61">
        <v>7482281960.3900003</v>
      </c>
      <c r="H194" s="61">
        <v>-7209047721.6599998</v>
      </c>
      <c r="I194" s="61">
        <v>0</v>
      </c>
      <c r="J194" s="61">
        <v>3144697.35</v>
      </c>
      <c r="K194" s="61">
        <v>87688177.670000002</v>
      </c>
      <c r="L194" s="61">
        <v>-84543480.319999993</v>
      </c>
      <c r="M194" s="9" t="str">
        <f>VLOOKUP(C194,TB!C:F,3,0)</f>
        <v>Export sales</v>
      </c>
      <c r="N194" s="9" t="str">
        <f>VLOOKUP(C194,TB!C:F,4,0)</f>
        <v>Export sales</v>
      </c>
      <c r="P194" s="179"/>
      <c r="Q194" s="179"/>
    </row>
    <row r="195" spans="1:17" ht="14.5" hidden="1">
      <c r="A195" s="12" t="str">
        <f t="shared" ref="A195:A258" si="7">LEFT(B195,1)</f>
        <v>4</v>
      </c>
      <c r="B195" s="13" t="str">
        <f t="shared" ref="B195:B258" si="8">RIGHT(C195,8)</f>
        <v>40101002</v>
      </c>
      <c r="C195" s="60" t="s">
        <v>459</v>
      </c>
      <c r="D195" s="60" t="s">
        <v>195</v>
      </c>
      <c r="E195" s="61">
        <v>0</v>
      </c>
      <c r="F195" s="61">
        <v>3762824.98</v>
      </c>
      <c r="G195" s="61">
        <v>17789704.719999999</v>
      </c>
      <c r="H195" s="61">
        <v>-14026879.74</v>
      </c>
      <c r="I195" s="61">
        <v>0</v>
      </c>
      <c r="J195" s="61">
        <v>44022.26</v>
      </c>
      <c r="K195" s="61">
        <v>208123.8</v>
      </c>
      <c r="L195" s="61">
        <v>-164101.54</v>
      </c>
      <c r="M195" s="9" t="str">
        <f>VLOOKUP(C195,TB!C:F,3,0)</f>
        <v>Export sales</v>
      </c>
      <c r="N195" s="9" t="str">
        <f>VLOOKUP(C195,TB!C:F,4,0)</f>
        <v>Export sales</v>
      </c>
      <c r="P195" s="179"/>
      <c r="Q195" s="179"/>
    </row>
    <row r="196" spans="1:17" ht="14.5" hidden="1">
      <c r="A196" s="12" t="str">
        <f t="shared" si="7"/>
        <v>4</v>
      </c>
      <c r="B196" s="13" t="str">
        <f t="shared" si="8"/>
        <v>40101011</v>
      </c>
      <c r="C196" s="60" t="s">
        <v>623</v>
      </c>
      <c r="D196" s="60" t="s">
        <v>606</v>
      </c>
      <c r="E196" s="61">
        <v>0</v>
      </c>
      <c r="F196" s="61">
        <v>774488.55</v>
      </c>
      <c r="G196" s="61">
        <v>132897938.58</v>
      </c>
      <c r="H196" s="61">
        <v>-132123450.03</v>
      </c>
      <c r="I196" s="61">
        <v>0</v>
      </c>
      <c r="J196" s="61">
        <v>9210.08</v>
      </c>
      <c r="K196" s="61">
        <v>1568718.04</v>
      </c>
      <c r="L196" s="61">
        <v>-1559507.96</v>
      </c>
      <c r="M196" s="9" t="str">
        <f>VLOOKUP(C196,TB!C:F,3,0)</f>
        <v>Export sales</v>
      </c>
      <c r="N196" s="9" t="str">
        <f>VLOOKUP(C196,TB!C:F,4,0)</f>
        <v>Export sales</v>
      </c>
      <c r="P196" s="179"/>
      <c r="Q196" s="179"/>
    </row>
    <row r="197" spans="1:17" ht="14.5" hidden="1">
      <c r="A197" s="12" t="str">
        <f t="shared" si="7"/>
        <v>4</v>
      </c>
      <c r="B197" s="13" t="str">
        <f t="shared" si="8"/>
        <v>40101012</v>
      </c>
      <c r="C197" s="60" t="s">
        <v>702</v>
      </c>
      <c r="D197" s="60" t="s">
        <v>651</v>
      </c>
      <c r="E197" s="61">
        <v>0</v>
      </c>
      <c r="F197" s="61">
        <v>0</v>
      </c>
      <c r="G197" s="61">
        <v>35067545.829999998</v>
      </c>
      <c r="H197" s="61">
        <v>-35067545.829999998</v>
      </c>
      <c r="I197" s="61">
        <v>0</v>
      </c>
      <c r="J197" s="61">
        <v>0</v>
      </c>
      <c r="K197" s="61">
        <v>409102.33</v>
      </c>
      <c r="L197" s="61">
        <v>-409102.33</v>
      </c>
      <c r="M197" s="9" t="str">
        <f>VLOOKUP(C197,TB!C:F,3,0)</f>
        <v>Export sales</v>
      </c>
      <c r="N197" s="9" t="str">
        <f>VLOOKUP(C197,TB!C:F,4,0)</f>
        <v>Export sales</v>
      </c>
      <c r="P197" s="179"/>
      <c r="Q197" s="179"/>
    </row>
    <row r="198" spans="1:17" ht="14.5" hidden="1">
      <c r="A198" s="12" t="str">
        <f t="shared" si="7"/>
        <v>4</v>
      </c>
      <c r="B198" s="13" t="str">
        <f t="shared" si="8"/>
        <v>40101013</v>
      </c>
      <c r="C198" s="60" t="s">
        <v>1299</v>
      </c>
      <c r="D198" s="60" t="s">
        <v>1300</v>
      </c>
      <c r="E198" s="61">
        <v>0</v>
      </c>
      <c r="F198" s="61">
        <v>4922451.9000000004</v>
      </c>
      <c r="G198" s="61">
        <v>17567541.68</v>
      </c>
      <c r="H198" s="61">
        <v>-12645089.779999999</v>
      </c>
      <c r="I198" s="61">
        <v>0</v>
      </c>
      <c r="J198" s="61">
        <v>58635.519999999997</v>
      </c>
      <c r="K198" s="61">
        <v>208787.49</v>
      </c>
      <c r="L198" s="61">
        <v>-150151.97</v>
      </c>
      <c r="M198" s="9" t="str">
        <f>VLOOKUP(C198,TB!C:F,3,0)</f>
        <v>Export sales</v>
      </c>
      <c r="N198" s="9" t="str">
        <f>VLOOKUP(C198,TB!C:F,4,0)</f>
        <v>Export sales</v>
      </c>
      <c r="P198" s="179"/>
      <c r="Q198" s="179"/>
    </row>
    <row r="199" spans="1:17" ht="14.5" hidden="1">
      <c r="A199" s="12" t="str">
        <f t="shared" si="7"/>
        <v>4</v>
      </c>
      <c r="B199" s="13" t="str">
        <f t="shared" si="8"/>
        <v>40201005</v>
      </c>
      <c r="C199" s="60" t="s">
        <v>1087</v>
      </c>
      <c r="D199" s="60" t="s">
        <v>1088</v>
      </c>
      <c r="E199" s="61">
        <v>0</v>
      </c>
      <c r="F199" s="61">
        <v>0</v>
      </c>
      <c r="G199" s="61">
        <v>921039</v>
      </c>
      <c r="H199" s="61">
        <v>-921039</v>
      </c>
      <c r="I199" s="61">
        <v>0</v>
      </c>
      <c r="J199" s="61">
        <v>0</v>
      </c>
      <c r="K199" s="61">
        <v>9850.68</v>
      </c>
      <c r="L199" s="61">
        <v>-9850.68</v>
      </c>
      <c r="M199" s="9" t="str">
        <f>VLOOKUP(C199,TB!C:F,3,0)</f>
        <v>Other income</v>
      </c>
      <c r="N199" s="9" t="str">
        <f>VLOOKUP(C199,TB!C:F,4,0)</f>
        <v>Other income</v>
      </c>
      <c r="P199" s="179"/>
      <c r="Q199" s="179"/>
    </row>
    <row r="200" spans="1:17" ht="14.5" hidden="1">
      <c r="A200" s="12" t="str">
        <f t="shared" si="7"/>
        <v>4</v>
      </c>
      <c r="B200" s="13" t="str">
        <f t="shared" si="8"/>
        <v>40201007</v>
      </c>
      <c r="C200" s="60" t="s">
        <v>1089</v>
      </c>
      <c r="D200" s="60" t="s">
        <v>1090</v>
      </c>
      <c r="E200" s="61">
        <v>0</v>
      </c>
      <c r="F200" s="61">
        <v>98794155.599999994</v>
      </c>
      <c r="G200" s="61">
        <v>297576924.14999998</v>
      </c>
      <c r="H200" s="61">
        <v>-198782768.55000001</v>
      </c>
      <c r="I200" s="61">
        <v>0</v>
      </c>
      <c r="J200" s="61">
        <v>1138653</v>
      </c>
      <c r="K200" s="61">
        <v>3449912.03</v>
      </c>
      <c r="L200" s="61">
        <v>-2311259.0299999998</v>
      </c>
      <c r="M200" s="9" t="str">
        <f>VLOOKUP(C200,TB!C:F,3,0)</f>
        <v>Export incentives</v>
      </c>
      <c r="N200" s="9" t="str">
        <f>VLOOKUP(C200,TB!C:F,4,0)</f>
        <v>Export incentives</v>
      </c>
      <c r="P200" s="179"/>
      <c r="Q200" s="179"/>
    </row>
    <row r="201" spans="1:17" ht="14.5" hidden="1">
      <c r="A201" s="12" t="str">
        <f t="shared" si="7"/>
        <v>4</v>
      </c>
      <c r="B201" s="13" t="str">
        <f t="shared" si="8"/>
        <v>40201015</v>
      </c>
      <c r="C201" s="60" t="s">
        <v>624</v>
      </c>
      <c r="D201" s="60" t="s">
        <v>460</v>
      </c>
      <c r="E201" s="61">
        <v>0</v>
      </c>
      <c r="F201" s="61">
        <v>0</v>
      </c>
      <c r="G201" s="61">
        <v>789324.85</v>
      </c>
      <c r="H201" s="61">
        <v>-789324.85</v>
      </c>
      <c r="I201" s="61">
        <v>0</v>
      </c>
      <c r="J201" s="61">
        <v>0</v>
      </c>
      <c r="K201" s="61">
        <v>5883.08</v>
      </c>
      <c r="L201" s="61">
        <v>-5883.08</v>
      </c>
      <c r="M201" s="9" t="str">
        <f>VLOOKUP(C201,TB!C:F,3,0)</f>
        <v>(Gain)/Loss on Disposal of Assets</v>
      </c>
      <c r="N201" s="9" t="str">
        <f>VLOOKUP(C201,TB!C:F,4,0)</f>
        <v>Gain/(loss) on disposal of property, plant and equipment</v>
      </c>
      <c r="P201" s="179"/>
      <c r="Q201" s="179"/>
    </row>
    <row r="202" spans="1:17" ht="14.5" hidden="1">
      <c r="A202" s="12" t="str">
        <f t="shared" si="7"/>
        <v>4</v>
      </c>
      <c r="B202" s="13" t="str">
        <f t="shared" si="8"/>
        <v>40201016</v>
      </c>
      <c r="C202" s="60" t="s">
        <v>461</v>
      </c>
      <c r="D202" s="60" t="s">
        <v>118</v>
      </c>
      <c r="E202" s="61">
        <v>0</v>
      </c>
      <c r="F202" s="61">
        <v>96017446.140000001</v>
      </c>
      <c r="G202" s="61">
        <v>96024542.719999999</v>
      </c>
      <c r="H202" s="61">
        <v>-7096.58</v>
      </c>
      <c r="I202" s="61">
        <v>0</v>
      </c>
      <c r="J202" s="61">
        <v>15938.93</v>
      </c>
      <c r="K202" s="61">
        <v>15435.01</v>
      </c>
      <c r="L202" s="61">
        <v>503.92</v>
      </c>
      <c r="M202" s="9" t="str">
        <f>VLOOKUP(C202,TB!C:F,3,0)</f>
        <v>Exchange Gain - Unre</v>
      </c>
      <c r="N202" s="9" t="str">
        <f>VLOOKUP(C202,TB!C:F,4,0)</f>
        <v>Exchange gain/ (loss)</v>
      </c>
      <c r="P202" s="179"/>
      <c r="Q202" s="179"/>
    </row>
    <row r="203" spans="1:17" ht="14.5" hidden="1">
      <c r="A203" s="12" t="str">
        <f t="shared" si="7"/>
        <v>4</v>
      </c>
      <c r="B203" s="13" t="str">
        <f t="shared" si="8"/>
        <v>40201017</v>
      </c>
      <c r="C203" s="60" t="s">
        <v>462</v>
      </c>
      <c r="D203" s="60" t="s">
        <v>67</v>
      </c>
      <c r="E203" s="61">
        <v>0</v>
      </c>
      <c r="F203" s="61">
        <v>210131967.97</v>
      </c>
      <c r="G203" s="61">
        <v>249331630.18000001</v>
      </c>
      <c r="H203" s="61">
        <v>-39199662.210000001</v>
      </c>
      <c r="I203" s="61">
        <v>0</v>
      </c>
      <c r="J203" s="61">
        <v>778941.97</v>
      </c>
      <c r="K203" s="61">
        <v>1916212.31</v>
      </c>
      <c r="L203" s="61">
        <v>-1137270.3400000001</v>
      </c>
      <c r="M203" s="9" t="str">
        <f>VLOOKUP(C203,TB!C:F,3,0)</f>
        <v>Prodn  materials consumed-inward cost</v>
      </c>
      <c r="N203" s="9" t="str">
        <f>VLOOKUP(C203,TB!C:F,4,0)</f>
        <v>Production materials consumed</v>
      </c>
      <c r="P203" s="179"/>
      <c r="Q203" s="179"/>
    </row>
    <row r="204" spans="1:17" ht="14.5" hidden="1">
      <c r="A204" s="12" t="str">
        <f t="shared" si="7"/>
        <v>4</v>
      </c>
      <c r="B204" s="13" t="str">
        <f t="shared" si="8"/>
        <v>40201022</v>
      </c>
      <c r="C204" s="60" t="s">
        <v>1091</v>
      </c>
      <c r="D204" s="60" t="s">
        <v>731</v>
      </c>
      <c r="E204" s="61">
        <v>0</v>
      </c>
      <c r="F204" s="61">
        <v>0</v>
      </c>
      <c r="G204" s="61">
        <v>64795779</v>
      </c>
      <c r="H204" s="61">
        <v>-64795779</v>
      </c>
      <c r="I204" s="61">
        <v>0</v>
      </c>
      <c r="J204" s="61">
        <v>0</v>
      </c>
      <c r="K204" s="61">
        <v>734068</v>
      </c>
      <c r="L204" s="61">
        <v>-734068</v>
      </c>
      <c r="M204" s="9" t="str">
        <f>VLOOKUP(C204,TB!C:F,3,0)</f>
        <v>Prodn  materials consumed-inward cost</v>
      </c>
      <c r="N204" s="9" t="str">
        <f>VLOOKUP(C204,TB!C:F,4,0)</f>
        <v>Production materials consumed</v>
      </c>
      <c r="P204" s="179"/>
      <c r="Q204" s="179"/>
    </row>
    <row r="205" spans="1:17" ht="14.5" hidden="1">
      <c r="A205" s="12" t="str">
        <f t="shared" si="7"/>
        <v>5</v>
      </c>
      <c r="B205" s="13" t="str">
        <f t="shared" si="8"/>
        <v>50101003</v>
      </c>
      <c r="C205" s="60" t="s">
        <v>463</v>
      </c>
      <c r="D205" s="60" t="s">
        <v>119</v>
      </c>
      <c r="E205" s="61">
        <v>0</v>
      </c>
      <c r="F205" s="61">
        <v>18530331.809999999</v>
      </c>
      <c r="G205" s="61">
        <v>1200655.3999999999</v>
      </c>
      <c r="H205" s="61">
        <v>17329676.41</v>
      </c>
      <c r="I205" s="61">
        <v>0</v>
      </c>
      <c r="J205" s="61">
        <v>215608.14</v>
      </c>
      <c r="K205" s="61">
        <v>14133.67</v>
      </c>
      <c r="L205" s="61">
        <v>201474.47</v>
      </c>
      <c r="M205" s="9" t="str">
        <f>VLOOKUP(C205,TB!C:F,3,0)</f>
        <v>Prodn  materials consumed-material cost</v>
      </c>
      <c r="N205" s="9" t="str">
        <f>VLOOKUP(C205,TB!C:F,4,0)</f>
        <v>Production materials consumed</v>
      </c>
      <c r="P205" s="179"/>
      <c r="Q205" s="179"/>
    </row>
    <row r="206" spans="1:17" ht="14.5" hidden="1">
      <c r="A206" s="12" t="str">
        <f t="shared" si="7"/>
        <v>5</v>
      </c>
      <c r="B206" s="13" t="str">
        <f t="shared" si="8"/>
        <v>50101004</v>
      </c>
      <c r="C206" s="60" t="s">
        <v>464</v>
      </c>
      <c r="D206" s="60" t="s">
        <v>120</v>
      </c>
      <c r="E206" s="61">
        <v>0</v>
      </c>
      <c r="F206" s="61">
        <v>20272922.41</v>
      </c>
      <c r="G206" s="61">
        <v>131590</v>
      </c>
      <c r="H206" s="61">
        <v>20141332.41</v>
      </c>
      <c r="I206" s="61">
        <v>0</v>
      </c>
      <c r="J206" s="61">
        <v>235549.89</v>
      </c>
      <c r="K206" s="61">
        <v>1543.11</v>
      </c>
      <c r="L206" s="61">
        <v>234006.78</v>
      </c>
      <c r="M206" s="9" t="str">
        <f>VLOOKUP(C206,TB!C:F,3,0)</f>
        <v>Prodn  materials consumed-material cost</v>
      </c>
      <c r="N206" s="9" t="str">
        <f>VLOOKUP(C206,TB!C:F,4,0)</f>
        <v>Production materials consumed</v>
      </c>
      <c r="P206" s="179"/>
      <c r="Q206" s="179"/>
    </row>
    <row r="207" spans="1:17" ht="14.5" hidden="1">
      <c r="A207" s="12" t="str">
        <f t="shared" si="7"/>
        <v>5</v>
      </c>
      <c r="B207" s="13" t="str">
        <f t="shared" si="8"/>
        <v>50101005</v>
      </c>
      <c r="C207" s="60" t="s">
        <v>465</v>
      </c>
      <c r="D207" s="60" t="s">
        <v>121</v>
      </c>
      <c r="E207" s="61">
        <v>0</v>
      </c>
      <c r="F207" s="61">
        <v>78685490.5</v>
      </c>
      <c r="G207" s="61">
        <v>124979.77</v>
      </c>
      <c r="H207" s="61">
        <v>78560510.730000004</v>
      </c>
      <c r="I207" s="61">
        <v>0</v>
      </c>
      <c r="J207" s="61">
        <v>913634.39</v>
      </c>
      <c r="K207" s="61">
        <v>1454.32</v>
      </c>
      <c r="L207" s="61">
        <v>912180.07</v>
      </c>
      <c r="M207" s="9" t="str">
        <f>VLOOKUP(C207,TB!C:F,3,0)</f>
        <v>Prodn  materials consumed-material cost</v>
      </c>
      <c r="N207" s="9" t="str">
        <f>VLOOKUP(C207,TB!C:F,4,0)</f>
        <v>Production materials consumed</v>
      </c>
      <c r="P207" s="179"/>
      <c r="Q207" s="179"/>
    </row>
    <row r="208" spans="1:17" ht="14.5" hidden="1">
      <c r="A208" s="12" t="str">
        <f t="shared" si="7"/>
        <v>5</v>
      </c>
      <c r="B208" s="13" t="str">
        <f t="shared" si="8"/>
        <v>50101006</v>
      </c>
      <c r="C208" s="60" t="s">
        <v>466</v>
      </c>
      <c r="D208" s="60" t="s">
        <v>122</v>
      </c>
      <c r="E208" s="61">
        <v>0</v>
      </c>
      <c r="F208" s="61">
        <v>16187053.6</v>
      </c>
      <c r="G208" s="61">
        <v>0</v>
      </c>
      <c r="H208" s="61">
        <v>16187053.6</v>
      </c>
      <c r="I208" s="61">
        <v>0</v>
      </c>
      <c r="J208" s="61">
        <v>186836.58</v>
      </c>
      <c r="K208" s="61">
        <v>0</v>
      </c>
      <c r="L208" s="61">
        <v>186836.58</v>
      </c>
      <c r="M208" s="9" t="str">
        <f>VLOOKUP(C208,TB!C:F,3,0)</f>
        <v>Prodn  materials consumed-material cost</v>
      </c>
      <c r="N208" s="9" t="str">
        <f>VLOOKUP(C208,TB!C:F,4,0)</f>
        <v>Production materials consumed</v>
      </c>
      <c r="P208" s="179"/>
      <c r="Q208" s="179"/>
    </row>
    <row r="209" spans="1:17" ht="14.5" hidden="1">
      <c r="A209" s="12" t="str">
        <f t="shared" si="7"/>
        <v>5</v>
      </c>
      <c r="B209" s="13" t="str">
        <f t="shared" si="8"/>
        <v>50101010</v>
      </c>
      <c r="C209" s="60" t="s">
        <v>467</v>
      </c>
      <c r="D209" s="60" t="s">
        <v>200</v>
      </c>
      <c r="E209" s="61">
        <v>0</v>
      </c>
      <c r="F209" s="61">
        <v>8544945113</v>
      </c>
      <c r="G209" s="61">
        <v>3329923169</v>
      </c>
      <c r="H209" s="61">
        <v>5215021944</v>
      </c>
      <c r="I209" s="61">
        <v>0</v>
      </c>
      <c r="J209" s="61">
        <v>104406813</v>
      </c>
      <c r="K209" s="61">
        <v>41453906</v>
      </c>
      <c r="L209" s="61">
        <v>62952907</v>
      </c>
      <c r="M209" s="9" t="str">
        <f>VLOOKUP(C209,TB!C:F,3,0)</f>
        <v>Prodn  materials consumed-material cost</v>
      </c>
      <c r="N209" s="9" t="str">
        <f>VLOOKUP(C209,TB!C:F,4,0)</f>
        <v>Production materials consumed</v>
      </c>
      <c r="P209" s="179"/>
      <c r="Q209" s="179"/>
    </row>
    <row r="210" spans="1:17" ht="14.5" hidden="1">
      <c r="A210" s="12" t="str">
        <f t="shared" si="7"/>
        <v>5</v>
      </c>
      <c r="B210" s="13" t="str">
        <f t="shared" si="8"/>
        <v>50101013</v>
      </c>
      <c r="C210" s="60" t="s">
        <v>625</v>
      </c>
      <c r="D210" s="60" t="s">
        <v>607</v>
      </c>
      <c r="E210" s="61">
        <v>0</v>
      </c>
      <c r="F210" s="61">
        <v>583.13</v>
      </c>
      <c r="G210" s="61">
        <v>0</v>
      </c>
      <c r="H210" s="61">
        <v>583.13</v>
      </c>
      <c r="I210" s="61">
        <v>0</v>
      </c>
      <c r="J210" s="61">
        <v>6.79</v>
      </c>
      <c r="K210" s="61">
        <v>0</v>
      </c>
      <c r="L210" s="61">
        <v>6.79</v>
      </c>
      <c r="M210" s="9" t="str">
        <f>VLOOKUP(C210,TB!C:F,3,0)</f>
        <v>Prodn  materials consumed-inward cost</v>
      </c>
      <c r="N210" s="9" t="str">
        <f>VLOOKUP(C210,TB!C:F,4,0)</f>
        <v>Production materials consumed</v>
      </c>
      <c r="P210" s="179"/>
      <c r="Q210" s="179"/>
    </row>
    <row r="211" spans="1:17" ht="14.5" hidden="1">
      <c r="A211" s="12" t="str">
        <f t="shared" si="7"/>
        <v>5</v>
      </c>
      <c r="B211" s="13" t="str">
        <f t="shared" si="8"/>
        <v>50101014</v>
      </c>
      <c r="C211" s="60" t="s">
        <v>626</v>
      </c>
      <c r="D211" s="60" t="s">
        <v>192</v>
      </c>
      <c r="E211" s="61">
        <v>0</v>
      </c>
      <c r="F211" s="61">
        <v>357.05</v>
      </c>
      <c r="G211" s="61">
        <v>0.26</v>
      </c>
      <c r="H211" s="61">
        <v>356.79</v>
      </c>
      <c r="I211" s="61">
        <v>0</v>
      </c>
      <c r="J211" s="61">
        <v>0</v>
      </c>
      <c r="K211" s="61">
        <v>0</v>
      </c>
      <c r="L211" s="61">
        <v>0</v>
      </c>
      <c r="M211" s="9" t="str">
        <f>VLOOKUP(C211,TB!C:F,3,0)</f>
        <v>Prodn  materials consumed-material cost</v>
      </c>
      <c r="N211" s="9" t="str">
        <f>VLOOKUP(C211,TB!C:F,4,0)</f>
        <v>Production materials consumed</v>
      </c>
      <c r="P211" s="179"/>
      <c r="Q211" s="179"/>
    </row>
    <row r="212" spans="1:17" ht="14.5" hidden="1">
      <c r="A212" s="12" t="str">
        <f t="shared" si="7"/>
        <v>5</v>
      </c>
      <c r="B212" s="13" t="str">
        <f t="shared" si="8"/>
        <v>50101017</v>
      </c>
      <c r="C212" s="60" t="s">
        <v>627</v>
      </c>
      <c r="D212" s="60" t="s">
        <v>123</v>
      </c>
      <c r="E212" s="61">
        <v>0</v>
      </c>
      <c r="F212" s="61">
        <v>181.59</v>
      </c>
      <c r="G212" s="61">
        <v>17.399999999999999</v>
      </c>
      <c r="H212" s="61">
        <v>164.19</v>
      </c>
      <c r="I212" s="61">
        <v>0</v>
      </c>
      <c r="J212" s="61">
        <v>2.11</v>
      </c>
      <c r="K212" s="61">
        <v>0.2</v>
      </c>
      <c r="L212" s="61">
        <v>1.91</v>
      </c>
      <c r="M212" s="9" t="str">
        <f>VLOOKUP(C212,TB!C:F,3,0)</f>
        <v>Prodn  materials consumed-material cost</v>
      </c>
      <c r="N212" s="9" t="str">
        <f>VLOOKUP(C212,TB!C:F,4,0)</f>
        <v>Production materials consumed</v>
      </c>
      <c r="P212" s="179"/>
      <c r="Q212" s="179"/>
    </row>
    <row r="213" spans="1:17" ht="14.5" hidden="1">
      <c r="A213" s="12" t="str">
        <f t="shared" si="7"/>
        <v>5</v>
      </c>
      <c r="B213" s="13" t="str">
        <f t="shared" si="8"/>
        <v>50101022</v>
      </c>
      <c r="C213" s="60" t="s">
        <v>1092</v>
      </c>
      <c r="D213" s="60" t="s">
        <v>1093</v>
      </c>
      <c r="E213" s="61">
        <v>0</v>
      </c>
      <c r="F213" s="61">
        <v>8602</v>
      </c>
      <c r="G213" s="61">
        <v>8602</v>
      </c>
      <c r="H213" s="61">
        <v>0</v>
      </c>
      <c r="I213" s="61">
        <v>0</v>
      </c>
      <c r="J213" s="61">
        <v>100.31</v>
      </c>
      <c r="K213" s="61">
        <v>100.31</v>
      </c>
      <c r="L213" s="61">
        <v>0</v>
      </c>
      <c r="M213" s="9" t="str">
        <f>VLOOKUP(C213,TB!C:F,3,0)</f>
        <v>Environment treatment expenses</v>
      </c>
      <c r="N213" s="9" t="str">
        <f>VLOOKUP(C213,TB!C:F,4,0)</f>
        <v>Factory overheads</v>
      </c>
      <c r="P213" s="179"/>
      <c r="Q213" s="179"/>
    </row>
    <row r="214" spans="1:17" ht="14.5" hidden="1">
      <c r="A214" s="12" t="str">
        <f t="shared" si="7"/>
        <v>5</v>
      </c>
      <c r="B214" s="13" t="str">
        <f t="shared" si="8"/>
        <v>50101035</v>
      </c>
      <c r="C214" s="60" t="s">
        <v>1301</v>
      </c>
      <c r="D214" s="60" t="s">
        <v>1302</v>
      </c>
      <c r="E214" s="61">
        <v>0</v>
      </c>
      <c r="F214" s="61">
        <v>15364675.59</v>
      </c>
      <c r="G214" s="61">
        <v>125715.8</v>
      </c>
      <c r="H214" s="61">
        <v>15238959.789999999</v>
      </c>
      <c r="I214" s="61">
        <v>0</v>
      </c>
      <c r="J214" s="61">
        <v>177941.78</v>
      </c>
      <c r="K214" s="61">
        <v>1463.09</v>
      </c>
      <c r="L214" s="61">
        <v>176478.69</v>
      </c>
      <c r="M214" s="9" t="str">
        <f>VLOOKUP(C214,TB!C:F,3,0)</f>
        <v>Prodn  materials consumed-inward cost</v>
      </c>
      <c r="N214" s="9" t="str">
        <f>VLOOKUP(C214,TB!C:F,4,0)</f>
        <v>Production materials consumed</v>
      </c>
      <c r="P214" s="179"/>
      <c r="Q214" s="179"/>
    </row>
    <row r="215" spans="1:17" ht="14.5" hidden="1">
      <c r="A215" s="12" t="str">
        <f t="shared" si="7"/>
        <v>5</v>
      </c>
      <c r="B215" s="13" t="str">
        <f t="shared" si="8"/>
        <v>50101044</v>
      </c>
      <c r="C215" s="60" t="s">
        <v>1303</v>
      </c>
      <c r="D215" s="60" t="s">
        <v>1304</v>
      </c>
      <c r="E215" s="61">
        <v>0</v>
      </c>
      <c r="F215" s="61">
        <v>1149923</v>
      </c>
      <c r="G215" s="61">
        <v>0</v>
      </c>
      <c r="H215" s="61">
        <v>1149923</v>
      </c>
      <c r="I215" s="61">
        <v>0</v>
      </c>
      <c r="J215" s="61">
        <v>13321.4</v>
      </c>
      <c r="K215" s="61">
        <v>0</v>
      </c>
      <c r="L215" s="61">
        <v>13321.4</v>
      </c>
      <c r="M215" s="9" t="str">
        <f>VLOOKUP(C215,TB!C:F,3,0)</f>
        <v>Printing and stationeries</v>
      </c>
      <c r="N215" s="9" t="str">
        <f>VLOOKUP(C215,TB!C:F,4,0)</f>
        <v>Administrative expenses</v>
      </c>
      <c r="P215" s="179"/>
      <c r="Q215" s="179"/>
    </row>
    <row r="216" spans="1:17" ht="14.5" hidden="1">
      <c r="A216" s="12" t="str">
        <f t="shared" si="7"/>
        <v>5</v>
      </c>
      <c r="B216" s="125" t="str">
        <f t="shared" si="8"/>
        <v>50201001</v>
      </c>
      <c r="C216" s="60" t="s">
        <v>468</v>
      </c>
      <c r="D216" s="60" t="s">
        <v>28</v>
      </c>
      <c r="E216" s="61">
        <v>0</v>
      </c>
      <c r="F216" s="61">
        <v>618253434.60000002</v>
      </c>
      <c r="G216" s="61">
        <v>1301614.6000000001</v>
      </c>
      <c r="H216" s="61">
        <v>616951820</v>
      </c>
      <c r="I216" s="61">
        <v>0</v>
      </c>
      <c r="J216" s="61">
        <v>7129154.0599999996</v>
      </c>
      <c r="K216" s="61">
        <v>15174.95</v>
      </c>
      <c r="L216" s="61">
        <v>7113979.1100000003</v>
      </c>
      <c r="M216" s="9" t="str">
        <f>VLOOKUP(C216,TB!C:F,3,0)</f>
        <v>Wages</v>
      </c>
      <c r="N216" s="9" t="str">
        <f>VLOOKUP(C216,TB!C:F,4,0)</f>
        <v>Direct expenses</v>
      </c>
      <c r="P216" s="179"/>
      <c r="Q216" s="179"/>
    </row>
    <row r="217" spans="1:17" ht="14.5" hidden="1">
      <c r="A217" s="12" t="str">
        <f t="shared" si="7"/>
        <v>5</v>
      </c>
      <c r="B217" s="125" t="str">
        <f t="shared" si="8"/>
        <v>50201002</v>
      </c>
      <c r="C217" s="60" t="s">
        <v>469</v>
      </c>
      <c r="D217" s="60" t="s">
        <v>4</v>
      </c>
      <c r="E217" s="61">
        <v>0</v>
      </c>
      <c r="F217" s="61">
        <v>22354775</v>
      </c>
      <c r="G217" s="61">
        <v>0</v>
      </c>
      <c r="H217" s="61">
        <v>22354775</v>
      </c>
      <c r="I217" s="61">
        <v>0</v>
      </c>
      <c r="J217" s="61">
        <v>257743.45</v>
      </c>
      <c r="K217" s="61">
        <v>0</v>
      </c>
      <c r="L217" s="61">
        <v>257743.45</v>
      </c>
      <c r="M217" s="9" t="str">
        <f>VLOOKUP(C217,TB!C:F,3,0)</f>
        <v>Wages</v>
      </c>
      <c r="N217" s="9" t="str">
        <f>VLOOKUP(C217,TB!C:F,4,0)</f>
        <v>Direct expenses</v>
      </c>
      <c r="P217" s="179"/>
      <c r="Q217" s="179"/>
    </row>
    <row r="218" spans="1:17" ht="14.5" hidden="1">
      <c r="A218" s="12" t="str">
        <f t="shared" si="7"/>
        <v>5</v>
      </c>
      <c r="B218" s="125" t="str">
        <f t="shared" si="8"/>
        <v>50201003</v>
      </c>
      <c r="C218" s="60" t="s">
        <v>470</v>
      </c>
      <c r="D218" s="60" t="s">
        <v>53</v>
      </c>
      <c r="E218" s="61">
        <v>0</v>
      </c>
      <c r="F218" s="61">
        <v>163785121.75</v>
      </c>
      <c r="G218" s="61">
        <v>1341037.2</v>
      </c>
      <c r="H218" s="61">
        <v>162444084.55000001</v>
      </c>
      <c r="I218" s="61">
        <v>0</v>
      </c>
      <c r="J218" s="61">
        <v>1885467.68</v>
      </c>
      <c r="K218" s="61">
        <v>15793.2</v>
      </c>
      <c r="L218" s="61">
        <v>1869674.48</v>
      </c>
      <c r="M218" s="9" t="str">
        <f>VLOOKUP(C218,TB!C:F,3,0)</f>
        <v>Wages</v>
      </c>
      <c r="N218" s="9" t="str">
        <f>VLOOKUP(C218,TB!C:F,4,0)</f>
        <v>Direct expenses</v>
      </c>
      <c r="P218" s="179"/>
      <c r="Q218" s="179"/>
    </row>
    <row r="219" spans="1:17" ht="14.5" hidden="1">
      <c r="A219" s="12" t="str">
        <f t="shared" si="7"/>
        <v>5</v>
      </c>
      <c r="B219" s="125" t="str">
        <f t="shared" si="8"/>
        <v>50201004</v>
      </c>
      <c r="C219" s="60" t="s">
        <v>471</v>
      </c>
      <c r="D219" s="60" t="s">
        <v>124</v>
      </c>
      <c r="E219" s="61">
        <v>0</v>
      </c>
      <c r="F219" s="61">
        <v>29513</v>
      </c>
      <c r="G219" s="61">
        <v>0</v>
      </c>
      <c r="H219" s="61">
        <v>29513</v>
      </c>
      <c r="I219" s="61">
        <v>0</v>
      </c>
      <c r="J219" s="61">
        <v>347.42</v>
      </c>
      <c r="K219" s="61">
        <v>0</v>
      </c>
      <c r="L219" s="61">
        <v>347.42</v>
      </c>
      <c r="M219" s="9" t="str">
        <f>VLOOKUP(C219,TB!C:F,3,0)</f>
        <v>Wages</v>
      </c>
      <c r="N219" s="9" t="str">
        <f>VLOOKUP(C219,TB!C:F,4,0)</f>
        <v>Direct expenses</v>
      </c>
      <c r="P219" s="179"/>
      <c r="Q219" s="179"/>
    </row>
    <row r="220" spans="1:17" ht="14.5" hidden="1">
      <c r="A220" s="12" t="str">
        <f t="shared" si="7"/>
        <v>5</v>
      </c>
      <c r="B220" s="13" t="str">
        <f t="shared" si="8"/>
        <v>50201005</v>
      </c>
      <c r="C220" s="60" t="s">
        <v>472</v>
      </c>
      <c r="D220" s="60" t="s">
        <v>54</v>
      </c>
      <c r="E220" s="61">
        <v>0</v>
      </c>
      <c r="F220" s="61">
        <v>2359117.6</v>
      </c>
      <c r="G220" s="61">
        <v>2412057.66</v>
      </c>
      <c r="H220" s="61">
        <v>-52940.06</v>
      </c>
      <c r="I220" s="61">
        <v>0</v>
      </c>
      <c r="J220" s="61">
        <v>27832.57</v>
      </c>
      <c r="K220" s="61">
        <v>28660.26</v>
      </c>
      <c r="L220" s="61">
        <v>-827.69</v>
      </c>
      <c r="M220" s="9" t="str">
        <f>VLOOKUP(C220,TB!C:F,3,0)</f>
        <v>Wages</v>
      </c>
      <c r="N220" s="9" t="str">
        <f>VLOOKUP(C220,TB!C:F,4,0)</f>
        <v>Direct expenses</v>
      </c>
      <c r="P220" s="179"/>
      <c r="Q220" s="179"/>
    </row>
    <row r="221" spans="1:17" ht="14.5" hidden="1">
      <c r="A221" s="12" t="str">
        <f t="shared" si="7"/>
        <v>5</v>
      </c>
      <c r="B221" s="125" t="str">
        <f t="shared" si="8"/>
        <v>50201007</v>
      </c>
      <c r="C221" s="60" t="s">
        <v>473</v>
      </c>
      <c r="D221" s="60" t="s">
        <v>55</v>
      </c>
      <c r="E221" s="61">
        <v>0</v>
      </c>
      <c r="F221" s="61">
        <v>11931259</v>
      </c>
      <c r="G221" s="61">
        <v>0</v>
      </c>
      <c r="H221" s="61">
        <v>11931259</v>
      </c>
      <c r="I221" s="61">
        <v>0</v>
      </c>
      <c r="J221" s="61">
        <v>137696.04</v>
      </c>
      <c r="K221" s="61">
        <v>0</v>
      </c>
      <c r="L221" s="61">
        <v>137696.04</v>
      </c>
      <c r="M221" s="9" t="str">
        <f>VLOOKUP(C221,TB!C:F,3,0)</f>
        <v>Wages</v>
      </c>
      <c r="N221" s="9" t="str">
        <f>VLOOKUP(C221,TB!C:F,4,0)</f>
        <v>Direct expenses</v>
      </c>
      <c r="P221" s="179"/>
      <c r="Q221" s="179"/>
    </row>
    <row r="222" spans="1:17" ht="14.5" hidden="1">
      <c r="A222" s="12" t="str">
        <f t="shared" si="7"/>
        <v>5</v>
      </c>
      <c r="B222" s="13" t="str">
        <f t="shared" si="8"/>
        <v>50201008</v>
      </c>
      <c r="C222" s="60" t="s">
        <v>474</v>
      </c>
      <c r="D222" s="60" t="s">
        <v>126</v>
      </c>
      <c r="E222" s="61">
        <v>0</v>
      </c>
      <c r="F222" s="61">
        <v>734050</v>
      </c>
      <c r="G222" s="61">
        <v>55045.45</v>
      </c>
      <c r="H222" s="61">
        <v>679004.55</v>
      </c>
      <c r="I222" s="61">
        <v>0</v>
      </c>
      <c r="J222" s="61">
        <v>8488.81</v>
      </c>
      <c r="K222" s="61">
        <v>651.17999999999995</v>
      </c>
      <c r="L222" s="61">
        <v>7837.63</v>
      </c>
      <c r="M222" s="9" t="str">
        <f>VLOOKUP(C222,TB!C:F,3,0)</f>
        <v>Wages</v>
      </c>
      <c r="N222" s="9" t="str">
        <f>VLOOKUP(C222,TB!C:F,4,0)</f>
        <v>Direct expenses</v>
      </c>
      <c r="P222" s="179"/>
      <c r="Q222" s="179"/>
    </row>
    <row r="223" spans="1:17" ht="14.5" hidden="1">
      <c r="A223" s="12" t="str">
        <f t="shared" si="7"/>
        <v>5</v>
      </c>
      <c r="B223" s="13" t="str">
        <f t="shared" si="8"/>
        <v>50201009</v>
      </c>
      <c r="C223" s="60" t="s">
        <v>475</v>
      </c>
      <c r="D223" s="60" t="s">
        <v>19</v>
      </c>
      <c r="E223" s="61">
        <v>0</v>
      </c>
      <c r="F223" s="61">
        <v>49001252</v>
      </c>
      <c r="G223" s="61">
        <v>0</v>
      </c>
      <c r="H223" s="61">
        <v>49001252</v>
      </c>
      <c r="I223" s="61">
        <v>0</v>
      </c>
      <c r="J223" s="61">
        <v>572398.06000000006</v>
      </c>
      <c r="K223" s="61">
        <v>0</v>
      </c>
      <c r="L223" s="61">
        <v>572398.06000000006</v>
      </c>
      <c r="M223" s="9" t="str">
        <f>VLOOKUP(C223,TB!C:F,3,0)</f>
        <v>Wages</v>
      </c>
      <c r="N223" s="9" t="str">
        <f>VLOOKUP(C223,TB!C:F,4,0)</f>
        <v>Direct expenses</v>
      </c>
      <c r="P223" s="179"/>
      <c r="Q223" s="179"/>
    </row>
    <row r="224" spans="1:17" ht="14.5" hidden="1">
      <c r="A224" s="12" t="str">
        <f t="shared" si="7"/>
        <v>5</v>
      </c>
      <c r="B224" s="13" t="str">
        <f t="shared" si="8"/>
        <v>50201010</v>
      </c>
      <c r="C224" s="60" t="s">
        <v>476</v>
      </c>
      <c r="D224" s="60" t="s">
        <v>56</v>
      </c>
      <c r="E224" s="61">
        <v>0</v>
      </c>
      <c r="F224" s="61">
        <v>23344085</v>
      </c>
      <c r="G224" s="61">
        <v>0</v>
      </c>
      <c r="H224" s="61">
        <v>23344085</v>
      </c>
      <c r="I224" s="61">
        <v>0</v>
      </c>
      <c r="J224" s="61">
        <v>271941.53000000003</v>
      </c>
      <c r="K224" s="61">
        <v>0</v>
      </c>
      <c r="L224" s="61">
        <v>271941.53000000003</v>
      </c>
      <c r="M224" s="9" t="str">
        <f>VLOOKUP(C224,TB!C:F,3,0)</f>
        <v>Wages</v>
      </c>
      <c r="N224" s="9" t="str">
        <f>VLOOKUP(C224,TB!C:F,4,0)</f>
        <v>Direct expenses</v>
      </c>
      <c r="P224" s="179"/>
      <c r="Q224" s="179"/>
    </row>
    <row r="225" spans="1:17" ht="14.5" hidden="1">
      <c r="A225" s="12" t="str">
        <f t="shared" si="7"/>
        <v>5</v>
      </c>
      <c r="B225" s="13" t="str">
        <f t="shared" si="8"/>
        <v>50201011</v>
      </c>
      <c r="C225" s="60" t="s">
        <v>628</v>
      </c>
      <c r="D225" s="60" t="s">
        <v>477</v>
      </c>
      <c r="E225" s="61">
        <v>0</v>
      </c>
      <c r="F225" s="61">
        <v>623000</v>
      </c>
      <c r="G225" s="61">
        <v>0</v>
      </c>
      <c r="H225" s="61">
        <v>623000</v>
      </c>
      <c r="I225" s="61">
        <v>0</v>
      </c>
      <c r="J225" s="61">
        <v>7256.85</v>
      </c>
      <c r="K225" s="61">
        <v>0</v>
      </c>
      <c r="L225" s="61">
        <v>7256.85</v>
      </c>
      <c r="M225" s="9" t="str">
        <f>VLOOKUP(C225,TB!C:F,3,0)</f>
        <v>Wages</v>
      </c>
      <c r="N225" s="9" t="str">
        <f>VLOOKUP(C225,TB!C:F,4,0)</f>
        <v>Direct expenses</v>
      </c>
      <c r="P225" s="179"/>
      <c r="Q225" s="179"/>
    </row>
    <row r="226" spans="1:17" ht="14.5" hidden="1">
      <c r="A226" s="12" t="str">
        <f t="shared" si="7"/>
        <v>5</v>
      </c>
      <c r="B226" s="13" t="str">
        <f t="shared" si="8"/>
        <v>50201012</v>
      </c>
      <c r="C226" s="60" t="s">
        <v>478</v>
      </c>
      <c r="D226" s="60" t="s">
        <v>57</v>
      </c>
      <c r="E226" s="61">
        <v>0</v>
      </c>
      <c r="F226" s="61">
        <v>15017476</v>
      </c>
      <c r="G226" s="61">
        <v>1574</v>
      </c>
      <c r="H226" s="61">
        <v>15015902</v>
      </c>
      <c r="I226" s="61">
        <v>0</v>
      </c>
      <c r="J226" s="61">
        <v>174401.87</v>
      </c>
      <c r="K226" s="61">
        <v>18.53</v>
      </c>
      <c r="L226" s="61">
        <v>174383.34</v>
      </c>
      <c r="M226" s="9" t="str">
        <f>VLOOKUP(C226,TB!C:F,3,0)</f>
        <v>Wages</v>
      </c>
      <c r="N226" s="9" t="str">
        <f>VLOOKUP(C226,TB!C:F,4,0)</f>
        <v>Direct expenses</v>
      </c>
      <c r="P226" s="179"/>
      <c r="Q226" s="179"/>
    </row>
    <row r="227" spans="1:17" ht="14.5" hidden="1">
      <c r="A227" s="12" t="str">
        <f t="shared" si="7"/>
        <v>5</v>
      </c>
      <c r="B227" s="13" t="str">
        <f t="shared" si="8"/>
        <v>50201013</v>
      </c>
      <c r="C227" s="60" t="s">
        <v>479</v>
      </c>
      <c r="D227" s="60" t="s">
        <v>58</v>
      </c>
      <c r="E227" s="61">
        <v>0</v>
      </c>
      <c r="F227" s="61">
        <v>102816053.15000001</v>
      </c>
      <c r="G227" s="61">
        <v>39554463.020000003</v>
      </c>
      <c r="H227" s="61">
        <v>63261590.130000003</v>
      </c>
      <c r="I227" s="61">
        <v>0</v>
      </c>
      <c r="J227" s="61">
        <v>999215.47</v>
      </c>
      <c r="K227" s="61">
        <v>526749.63</v>
      </c>
      <c r="L227" s="61">
        <v>472465.84</v>
      </c>
      <c r="M227" s="9" t="str">
        <f>VLOOKUP(C227,TB!C:F,3,0)</f>
        <v>Wages</v>
      </c>
      <c r="N227" s="9" t="str">
        <f>VLOOKUP(C227,TB!C:F,4,0)</f>
        <v>Direct expenses</v>
      </c>
      <c r="P227" s="179"/>
      <c r="Q227" s="179"/>
    </row>
    <row r="228" spans="1:17" ht="14.5" hidden="1">
      <c r="A228" s="12" t="str">
        <f t="shared" si="7"/>
        <v>5</v>
      </c>
      <c r="B228" s="13" t="str">
        <f t="shared" si="8"/>
        <v>50201015</v>
      </c>
      <c r="C228" s="60" t="s">
        <v>480</v>
      </c>
      <c r="D228" s="60" t="s">
        <v>127</v>
      </c>
      <c r="E228" s="61">
        <v>0</v>
      </c>
      <c r="F228" s="61">
        <v>2736350</v>
      </c>
      <c r="G228" s="61">
        <v>0</v>
      </c>
      <c r="H228" s="61">
        <v>2736350</v>
      </c>
      <c r="I228" s="61">
        <v>0</v>
      </c>
      <c r="J228" s="61">
        <v>31799.54</v>
      </c>
      <c r="K228" s="61">
        <v>0</v>
      </c>
      <c r="L228" s="61">
        <v>31799.54</v>
      </c>
      <c r="M228" s="9" t="str">
        <f>VLOOKUP(C228,TB!C:F,3,0)</f>
        <v>Wages</v>
      </c>
      <c r="N228" s="9" t="str">
        <f>VLOOKUP(C228,TB!C:F,4,0)</f>
        <v>Direct expenses</v>
      </c>
      <c r="P228" s="179"/>
      <c r="Q228" s="179"/>
    </row>
    <row r="229" spans="1:17" ht="14.5" hidden="1">
      <c r="A229" s="12" t="str">
        <f t="shared" si="7"/>
        <v>5</v>
      </c>
      <c r="B229" s="13" t="str">
        <f t="shared" si="8"/>
        <v>50201025</v>
      </c>
      <c r="C229" s="60" t="s">
        <v>1096</v>
      </c>
      <c r="D229" s="60" t="s">
        <v>1097</v>
      </c>
      <c r="E229" s="61">
        <v>0</v>
      </c>
      <c r="F229" s="61">
        <v>2124593.85</v>
      </c>
      <c r="G229" s="61">
        <v>4907.9399999999996</v>
      </c>
      <c r="H229" s="61">
        <v>2119685.91</v>
      </c>
      <c r="I229" s="61">
        <v>0</v>
      </c>
      <c r="J229" s="61">
        <v>24618.240000000002</v>
      </c>
      <c r="K229" s="61">
        <v>57.09</v>
      </c>
      <c r="L229" s="61">
        <v>24561.15</v>
      </c>
      <c r="M229" s="9" t="str">
        <f>VLOOKUP(C229,TB!C:F,3,0)</f>
        <v>Wages</v>
      </c>
      <c r="N229" s="9" t="str">
        <f>VLOOKUP(C229,TB!C:F,4,0)</f>
        <v>Direct expenses</v>
      </c>
      <c r="P229" s="179"/>
      <c r="Q229" s="179"/>
    </row>
    <row r="230" spans="1:17" ht="14.5" hidden="1">
      <c r="A230" s="12" t="str">
        <f t="shared" si="7"/>
        <v>5</v>
      </c>
      <c r="B230" s="13" t="str">
        <f t="shared" si="8"/>
        <v>50202001</v>
      </c>
      <c r="C230" s="60" t="s">
        <v>481</v>
      </c>
      <c r="D230" s="60" t="s">
        <v>128</v>
      </c>
      <c r="E230" s="61">
        <v>0</v>
      </c>
      <c r="F230" s="61">
        <v>148834.70000000001</v>
      </c>
      <c r="G230" s="61">
        <v>37769.699999999997</v>
      </c>
      <c r="H230" s="61">
        <v>111065</v>
      </c>
      <c r="I230" s="61">
        <v>0</v>
      </c>
      <c r="J230" s="61">
        <v>1731.53</v>
      </c>
      <c r="K230" s="61">
        <v>444.68</v>
      </c>
      <c r="L230" s="61">
        <v>1286.8499999999999</v>
      </c>
      <c r="M230" s="9" t="str">
        <f>VLOOKUP(C230,TB!C:F,3,0)</f>
        <v>Fabric shading, mending, printing etc.</v>
      </c>
      <c r="N230" s="9" t="str">
        <f>VLOOKUP(C230,TB!C:F,4,0)</f>
        <v>Direct expenses</v>
      </c>
      <c r="P230" s="179"/>
      <c r="Q230" s="179"/>
    </row>
    <row r="231" spans="1:17" ht="14.5" hidden="1">
      <c r="A231" s="12" t="str">
        <f t="shared" si="7"/>
        <v>5</v>
      </c>
      <c r="B231" s="13" t="str">
        <f t="shared" si="8"/>
        <v>50202003</v>
      </c>
      <c r="C231" s="60" t="s">
        <v>483</v>
      </c>
      <c r="D231" s="60" t="s">
        <v>130</v>
      </c>
      <c r="E231" s="61">
        <v>0</v>
      </c>
      <c r="F231" s="61">
        <v>3062224.67</v>
      </c>
      <c r="G231" s="61">
        <v>913923.74</v>
      </c>
      <c r="H231" s="61">
        <v>2148300.9300000002</v>
      </c>
      <c r="I231" s="61">
        <v>0</v>
      </c>
      <c r="J231" s="61">
        <v>35236.5</v>
      </c>
      <c r="K231" s="61">
        <v>10511.65</v>
      </c>
      <c r="L231" s="61">
        <v>24724.85</v>
      </c>
      <c r="M231" s="9" t="str">
        <f>VLOOKUP(C231,TB!C:F,3,0)</f>
        <v>Fabric shading, mending, printing etc.</v>
      </c>
      <c r="N231" s="9" t="str">
        <f>VLOOKUP(C231,TB!C:F,4,0)</f>
        <v>Direct expenses</v>
      </c>
      <c r="P231" s="179"/>
      <c r="Q231" s="179"/>
    </row>
    <row r="232" spans="1:17" ht="14.5" hidden="1">
      <c r="A232" s="12" t="str">
        <f t="shared" si="7"/>
        <v>5</v>
      </c>
      <c r="B232" s="13" t="str">
        <f t="shared" si="8"/>
        <v>50202005</v>
      </c>
      <c r="C232" s="60" t="s">
        <v>485</v>
      </c>
      <c r="D232" s="60" t="s">
        <v>131</v>
      </c>
      <c r="E232" s="61">
        <v>0</v>
      </c>
      <c r="F232" s="61">
        <v>113965186.48999999</v>
      </c>
      <c r="G232" s="61">
        <v>14286639.460000001</v>
      </c>
      <c r="H232" s="61">
        <v>99678547.030000001</v>
      </c>
      <c r="I232" s="61">
        <v>0</v>
      </c>
      <c r="J232" s="61">
        <v>1321229.3600000001</v>
      </c>
      <c r="K232" s="61">
        <v>167979.3</v>
      </c>
      <c r="L232" s="61">
        <v>1153250.06</v>
      </c>
      <c r="M232" s="9" t="str">
        <f>VLOOKUP(C232,TB!C:F,3,0)</f>
        <v>Fabric shading, mending, printing etc.</v>
      </c>
      <c r="N232" s="9" t="str">
        <f>VLOOKUP(C232,TB!C:F,4,0)</f>
        <v>Direct expenses</v>
      </c>
      <c r="P232" s="179"/>
      <c r="Q232" s="179"/>
    </row>
    <row r="233" spans="1:17" ht="14.5" hidden="1">
      <c r="A233" s="12" t="str">
        <f t="shared" si="7"/>
        <v>5</v>
      </c>
      <c r="B233" s="198" t="str">
        <f t="shared" si="8"/>
        <v>50301001</v>
      </c>
      <c r="C233" s="60" t="s">
        <v>486</v>
      </c>
      <c r="D233" s="60" t="s">
        <v>132</v>
      </c>
      <c r="E233" s="61">
        <v>0</v>
      </c>
      <c r="F233" s="61">
        <v>131501630.36</v>
      </c>
      <c r="G233" s="61">
        <v>108750311.14</v>
      </c>
      <c r="H233" s="61">
        <v>22751319.219999999</v>
      </c>
      <c r="I233" s="61">
        <v>0</v>
      </c>
      <c r="J233" s="61">
        <v>1529034.89</v>
      </c>
      <c r="K233" s="61">
        <v>1266302.08</v>
      </c>
      <c r="L233" s="61">
        <v>262732.81</v>
      </c>
      <c r="M233" s="199" t="str">
        <f>VLOOKUP(C233,TB!C:F,3,0)</f>
        <v>Repair and maintenance</v>
      </c>
      <c r="N233" s="199" t="str">
        <f>VLOOKUP(C233,TB!C:F,4,0)</f>
        <v>Factory overheads</v>
      </c>
      <c r="P233" s="179"/>
      <c r="Q233" s="179"/>
    </row>
    <row r="234" spans="1:17" ht="14.5" hidden="1">
      <c r="A234" s="12" t="str">
        <f t="shared" si="7"/>
        <v>5</v>
      </c>
      <c r="B234" s="13" t="str">
        <f t="shared" si="8"/>
        <v>50301002</v>
      </c>
      <c r="C234" s="60" t="s">
        <v>487</v>
      </c>
      <c r="D234" s="60" t="s">
        <v>133</v>
      </c>
      <c r="E234" s="61">
        <v>0</v>
      </c>
      <c r="F234" s="61">
        <v>3629323.65</v>
      </c>
      <c r="G234" s="61">
        <v>939767.65</v>
      </c>
      <c r="H234" s="61">
        <v>2689556</v>
      </c>
      <c r="I234" s="61">
        <v>0</v>
      </c>
      <c r="J234" s="61">
        <v>41204.870000000003</v>
      </c>
      <c r="K234" s="61">
        <v>10786.16</v>
      </c>
      <c r="L234" s="61">
        <v>30418.71</v>
      </c>
      <c r="M234" s="15" t="str">
        <f>VLOOKUP(C234,TB!C:F,3,0)</f>
        <v>House keeping expenses</v>
      </c>
      <c r="N234" s="9" t="str">
        <f>VLOOKUP(C234,TB!C:F,4,0)</f>
        <v>Factory overheads</v>
      </c>
      <c r="P234" s="179"/>
      <c r="Q234" s="179"/>
    </row>
    <row r="235" spans="1:17" ht="14.5" hidden="1">
      <c r="A235" s="12" t="str">
        <f t="shared" si="7"/>
        <v>5</v>
      </c>
      <c r="B235" s="13" t="str">
        <f t="shared" si="8"/>
        <v>50306001</v>
      </c>
      <c r="C235" s="60" t="s">
        <v>488</v>
      </c>
      <c r="D235" s="60" t="s">
        <v>134</v>
      </c>
      <c r="E235" s="61">
        <v>0</v>
      </c>
      <c r="F235" s="61">
        <v>113902004.39</v>
      </c>
      <c r="G235" s="61">
        <v>77342103.239999995</v>
      </c>
      <c r="H235" s="61">
        <v>36559901.149999999</v>
      </c>
      <c r="I235" s="61">
        <v>0</v>
      </c>
      <c r="J235" s="61">
        <v>1314660.1000000001</v>
      </c>
      <c r="K235" s="61">
        <v>895765.17</v>
      </c>
      <c r="L235" s="61">
        <v>418894.93</v>
      </c>
      <c r="M235" s="9" t="str">
        <f>VLOOKUP(C235,TB!C:F,3,0)</f>
        <v>Lab charges</v>
      </c>
      <c r="N235" s="9" t="str">
        <f>VLOOKUP(C235,TB!C:F,4,0)</f>
        <v>Factory overheads</v>
      </c>
      <c r="P235" s="179"/>
      <c r="Q235" s="179"/>
    </row>
    <row r="236" spans="1:17" ht="14.5" hidden="1">
      <c r="A236" s="12" t="str">
        <f t="shared" si="7"/>
        <v>5</v>
      </c>
      <c r="B236" s="13" t="str">
        <f t="shared" si="8"/>
        <v>50307002</v>
      </c>
      <c r="C236" s="60" t="s">
        <v>490</v>
      </c>
      <c r="D236" s="60" t="s">
        <v>135</v>
      </c>
      <c r="E236" s="61">
        <v>0</v>
      </c>
      <c r="F236" s="61">
        <v>14571925.25</v>
      </c>
      <c r="G236" s="61">
        <v>7708723.9500000002</v>
      </c>
      <c r="H236" s="61">
        <v>6863201.2999999998</v>
      </c>
      <c r="I236" s="61">
        <v>0</v>
      </c>
      <c r="J236" s="61">
        <v>167385.59</v>
      </c>
      <c r="K236" s="61">
        <v>88886.45</v>
      </c>
      <c r="L236" s="61">
        <v>78499.14</v>
      </c>
      <c r="M236" s="9" t="str">
        <f>VLOOKUP(C236,TB!C:F,3,0)</f>
        <v>Machine hire charges</v>
      </c>
      <c r="N236" s="9" t="str">
        <f>VLOOKUP(C236,TB!C:F,4,0)</f>
        <v>Factory overheads</v>
      </c>
      <c r="P236" s="179"/>
      <c r="Q236" s="179"/>
    </row>
    <row r="237" spans="1:17" ht="14.5" hidden="1">
      <c r="A237" s="12" t="str">
        <f t="shared" si="7"/>
        <v>5</v>
      </c>
      <c r="B237" s="13" t="str">
        <f t="shared" si="8"/>
        <v>50307003</v>
      </c>
      <c r="C237" s="60" t="s">
        <v>491</v>
      </c>
      <c r="D237" s="60" t="s">
        <v>60</v>
      </c>
      <c r="E237" s="61">
        <v>0</v>
      </c>
      <c r="F237" s="61">
        <v>87292141.299999997</v>
      </c>
      <c r="G237" s="61">
        <v>31231333.449999999</v>
      </c>
      <c r="H237" s="61">
        <v>56060807.850000001</v>
      </c>
      <c r="I237" s="61">
        <v>0</v>
      </c>
      <c r="J237" s="61">
        <v>1000435.44</v>
      </c>
      <c r="K237" s="61">
        <v>356501.94</v>
      </c>
      <c r="L237" s="61">
        <v>643933.5</v>
      </c>
      <c r="M237" s="9" t="str">
        <f>VLOOKUP(C237,TB!C:F,3,0)</f>
        <v>Gas charges</v>
      </c>
      <c r="N237" s="9" t="str">
        <f>VLOOKUP(C237,TB!C:F,4,0)</f>
        <v>Factory overheads</v>
      </c>
      <c r="P237" s="179"/>
      <c r="Q237" s="179"/>
    </row>
    <row r="238" spans="1:17" ht="14.5" hidden="1">
      <c r="A238" s="12" t="str">
        <f t="shared" si="7"/>
        <v>5</v>
      </c>
      <c r="B238" s="13" t="str">
        <f t="shared" si="8"/>
        <v>50307004</v>
      </c>
      <c r="C238" s="60" t="s">
        <v>492</v>
      </c>
      <c r="D238" s="60" t="s">
        <v>61</v>
      </c>
      <c r="E238" s="61">
        <v>0</v>
      </c>
      <c r="F238" s="61">
        <v>11658981.6</v>
      </c>
      <c r="G238" s="61">
        <v>5725045</v>
      </c>
      <c r="H238" s="61">
        <v>5933936.5999999996</v>
      </c>
      <c r="I238" s="61">
        <v>0</v>
      </c>
      <c r="J238" s="61">
        <v>134690.23999999999</v>
      </c>
      <c r="K238" s="61">
        <v>66376.17</v>
      </c>
      <c r="L238" s="61">
        <v>68314.070000000007</v>
      </c>
      <c r="M238" s="9" t="str">
        <f>VLOOKUP(C238,TB!C:F,3,0)</f>
        <v>Electricity</v>
      </c>
      <c r="N238" s="9" t="str">
        <f>VLOOKUP(C238,TB!C:F,4,0)</f>
        <v>Factory overheads</v>
      </c>
      <c r="P238" s="179"/>
      <c r="Q238" s="179"/>
    </row>
    <row r="239" spans="1:17" ht="14.5" hidden="1">
      <c r="A239" s="12" t="str">
        <f t="shared" si="7"/>
        <v>5</v>
      </c>
      <c r="B239" s="13" t="str">
        <f t="shared" si="8"/>
        <v>50307005</v>
      </c>
      <c r="C239" s="60" t="s">
        <v>493</v>
      </c>
      <c r="D239" s="60" t="s">
        <v>62</v>
      </c>
      <c r="E239" s="61">
        <v>0</v>
      </c>
      <c r="F239" s="61">
        <v>479754.5</v>
      </c>
      <c r="G239" s="61">
        <v>212913.5</v>
      </c>
      <c r="H239" s="61">
        <v>266841</v>
      </c>
      <c r="I239" s="61">
        <v>0</v>
      </c>
      <c r="J239" s="61">
        <v>5410.29</v>
      </c>
      <c r="K239" s="61">
        <v>2401.44</v>
      </c>
      <c r="L239" s="61">
        <v>3008.85</v>
      </c>
      <c r="M239" s="9" t="str">
        <f>VLOOKUP(C239,TB!C:F,3,0)</f>
        <v xml:space="preserve">Water </v>
      </c>
      <c r="N239" s="9" t="str">
        <f>VLOOKUP(C239,TB!C:F,4,0)</f>
        <v>Factory overheads</v>
      </c>
      <c r="P239" s="179"/>
      <c r="Q239" s="179"/>
    </row>
    <row r="240" spans="1:17" ht="14.5" hidden="1">
      <c r="A240" s="12" t="str">
        <f t="shared" si="7"/>
        <v>5</v>
      </c>
      <c r="B240" s="13" t="str">
        <f t="shared" si="8"/>
        <v>50307006</v>
      </c>
      <c r="C240" s="60" t="s">
        <v>494</v>
      </c>
      <c r="D240" s="60" t="s">
        <v>136</v>
      </c>
      <c r="E240" s="61">
        <v>0</v>
      </c>
      <c r="F240" s="61">
        <v>13472226.15</v>
      </c>
      <c r="G240" s="61">
        <v>10502285.65</v>
      </c>
      <c r="H240" s="61">
        <v>2969940.5</v>
      </c>
      <c r="I240" s="61">
        <v>0</v>
      </c>
      <c r="J240" s="61">
        <v>153669.92000000001</v>
      </c>
      <c r="K240" s="61">
        <v>120318.28</v>
      </c>
      <c r="L240" s="61">
        <v>33351.64</v>
      </c>
      <c r="M240" s="9" t="str">
        <f>VLOOKUP(C240,TB!C:F,3,0)</f>
        <v>Environment treatment expenses</v>
      </c>
      <c r="N240" s="9" t="str">
        <f>VLOOKUP(C240,TB!C:F,4,0)</f>
        <v>Factory overheads</v>
      </c>
      <c r="P240" s="179"/>
      <c r="Q240" s="179"/>
    </row>
    <row r="241" spans="1:17" ht="14.5" hidden="1">
      <c r="A241" s="12" t="str">
        <f t="shared" si="7"/>
        <v>5</v>
      </c>
      <c r="B241" s="13" t="str">
        <f t="shared" si="8"/>
        <v>50307008</v>
      </c>
      <c r="C241" s="60" t="s">
        <v>1744</v>
      </c>
      <c r="D241" s="60" t="s">
        <v>1408</v>
      </c>
      <c r="E241" s="61">
        <v>0</v>
      </c>
      <c r="F241" s="61">
        <v>5058357</v>
      </c>
      <c r="G241" s="61">
        <v>2934357</v>
      </c>
      <c r="H241" s="61">
        <v>2124000</v>
      </c>
      <c r="I241" s="61">
        <v>0</v>
      </c>
      <c r="J241" s="61">
        <v>58701.53</v>
      </c>
      <c r="K241" s="61">
        <v>34134.67</v>
      </c>
      <c r="L241" s="61">
        <v>24566.86</v>
      </c>
      <c r="M241" s="9" t="str">
        <f>VLOOKUP(C241,TB!C:F,3,0)</f>
        <v>Diesel</v>
      </c>
      <c r="N241" s="9" t="str">
        <f>VLOOKUP(C241,TB!C:F,4,0)</f>
        <v>Factory overheads</v>
      </c>
      <c r="P241" s="179"/>
      <c r="Q241" s="179"/>
    </row>
    <row r="242" spans="1:17" ht="14.5" hidden="1">
      <c r="A242" s="12" t="str">
        <f t="shared" si="7"/>
        <v>5</v>
      </c>
      <c r="B242" s="13" t="str">
        <f t="shared" si="8"/>
        <v>50308001</v>
      </c>
      <c r="C242" s="60" t="s">
        <v>496</v>
      </c>
      <c r="D242" s="60" t="s">
        <v>138</v>
      </c>
      <c r="E242" s="61">
        <v>0</v>
      </c>
      <c r="F242" s="61">
        <v>14045036.539999999</v>
      </c>
      <c r="G242" s="61">
        <v>0</v>
      </c>
      <c r="H242" s="61">
        <v>14045036.539999999</v>
      </c>
      <c r="I242" s="61">
        <v>0</v>
      </c>
      <c r="J242" s="61">
        <v>181069.57</v>
      </c>
      <c r="K242" s="61">
        <v>0</v>
      </c>
      <c r="L242" s="61">
        <v>181069.57</v>
      </c>
      <c r="M242" s="9" t="str">
        <f>VLOOKUP(C242,TB!C:F,3,0)</f>
        <v>Depreciation</v>
      </c>
      <c r="N242" s="9" t="str">
        <f>VLOOKUP(C242,TB!C:F,4,0)</f>
        <v>Factory overheads</v>
      </c>
      <c r="P242" s="179"/>
      <c r="Q242" s="179"/>
    </row>
    <row r="243" spans="1:17" ht="14.5" hidden="1">
      <c r="A243" s="12" t="str">
        <f t="shared" si="7"/>
        <v>5</v>
      </c>
      <c r="B243" s="13" t="str">
        <f t="shared" si="8"/>
        <v>50308003</v>
      </c>
      <c r="C243" s="60" t="s">
        <v>497</v>
      </c>
      <c r="D243" s="60" t="s">
        <v>139</v>
      </c>
      <c r="E243" s="61">
        <v>0</v>
      </c>
      <c r="F243" s="61">
        <v>33407136.969999999</v>
      </c>
      <c r="G243" s="61">
        <v>16665.62</v>
      </c>
      <c r="H243" s="61">
        <v>33390471.350000001</v>
      </c>
      <c r="I243" s="61">
        <v>0</v>
      </c>
      <c r="J243" s="61">
        <v>453949.98</v>
      </c>
      <c r="K243" s="61">
        <v>167.84</v>
      </c>
      <c r="L243" s="61">
        <v>453782.14</v>
      </c>
      <c r="M243" s="9" t="str">
        <f>VLOOKUP(C243,TB!C:F,3,0)</f>
        <v>Depreciation</v>
      </c>
      <c r="N243" s="9" t="str">
        <f>VLOOKUP(C243,TB!C:F,4,0)</f>
        <v>Factory overheads</v>
      </c>
      <c r="P243" s="179"/>
      <c r="Q243" s="179"/>
    </row>
    <row r="244" spans="1:17" ht="14.5" hidden="1">
      <c r="A244" s="12" t="str">
        <f t="shared" si="7"/>
        <v>5</v>
      </c>
      <c r="B244" s="13" t="str">
        <f t="shared" si="8"/>
        <v>50308004</v>
      </c>
      <c r="C244" s="60" t="s">
        <v>498</v>
      </c>
      <c r="D244" s="60" t="s">
        <v>140</v>
      </c>
      <c r="E244" s="61">
        <v>0</v>
      </c>
      <c r="F244" s="61">
        <v>9167243.4199999999</v>
      </c>
      <c r="G244" s="61">
        <v>0</v>
      </c>
      <c r="H244" s="61">
        <v>9167243.4199999999</v>
      </c>
      <c r="I244" s="61">
        <v>0</v>
      </c>
      <c r="J244" s="61">
        <v>111599.05</v>
      </c>
      <c r="K244" s="61">
        <v>0</v>
      </c>
      <c r="L244" s="61">
        <v>111599.05</v>
      </c>
      <c r="M244" s="9" t="str">
        <f>VLOOKUP(C244,TB!C:F,3,0)</f>
        <v>Depreciation</v>
      </c>
      <c r="N244" s="9" t="str">
        <f>VLOOKUP(C244,TB!C:F,4,0)</f>
        <v>Administrative expenses</v>
      </c>
      <c r="P244" s="179"/>
      <c r="Q244" s="179"/>
    </row>
    <row r="245" spans="1:17" ht="14.5" hidden="1">
      <c r="A245" s="12" t="str">
        <f t="shared" si="7"/>
        <v>5</v>
      </c>
      <c r="B245" s="13" t="str">
        <f t="shared" si="8"/>
        <v>50308005</v>
      </c>
      <c r="C245" s="60" t="s">
        <v>499</v>
      </c>
      <c r="D245" s="60" t="s">
        <v>141</v>
      </c>
      <c r="E245" s="61">
        <v>0</v>
      </c>
      <c r="F245" s="61">
        <v>4992413.3099999996</v>
      </c>
      <c r="G245" s="61">
        <v>0</v>
      </c>
      <c r="H245" s="61">
        <v>4992413.3099999996</v>
      </c>
      <c r="I245" s="61">
        <v>0</v>
      </c>
      <c r="J245" s="61">
        <v>61860.75</v>
      </c>
      <c r="K245" s="61">
        <v>0</v>
      </c>
      <c r="L245" s="61">
        <v>61860.75</v>
      </c>
      <c r="M245" s="9" t="str">
        <f>VLOOKUP(C245,TB!C:F,3,0)</f>
        <v>Depreciation</v>
      </c>
      <c r="N245" s="9" t="str">
        <f>VLOOKUP(C245,TB!C:F,4,0)</f>
        <v>Administrative expenses</v>
      </c>
      <c r="P245" s="179"/>
      <c r="Q245" s="179"/>
    </row>
    <row r="246" spans="1:17" ht="14.5" hidden="1">
      <c r="A246" s="12" t="str">
        <f t="shared" si="7"/>
        <v>5</v>
      </c>
      <c r="B246" s="13" t="str">
        <f t="shared" si="8"/>
        <v>50308006</v>
      </c>
      <c r="C246" s="60" t="s">
        <v>500</v>
      </c>
      <c r="D246" s="60" t="s">
        <v>142</v>
      </c>
      <c r="E246" s="61">
        <v>0</v>
      </c>
      <c r="F246" s="61">
        <v>2141701.11</v>
      </c>
      <c r="G246" s="61">
        <v>0</v>
      </c>
      <c r="H246" s="61">
        <v>2141701.11</v>
      </c>
      <c r="I246" s="61">
        <v>0</v>
      </c>
      <c r="J246" s="61">
        <v>25246.55</v>
      </c>
      <c r="K246" s="61">
        <v>0</v>
      </c>
      <c r="L246" s="61">
        <v>25246.55</v>
      </c>
      <c r="M246" s="9" t="str">
        <f>VLOOKUP(C246,TB!C:F,3,0)</f>
        <v>Depreciation</v>
      </c>
      <c r="N246" s="9" t="str">
        <f>VLOOKUP(C246,TB!C:F,4,0)</f>
        <v>Administrative expenses</v>
      </c>
      <c r="P246" s="179"/>
      <c r="Q246" s="179"/>
    </row>
    <row r="247" spans="1:17" ht="14.5" hidden="1">
      <c r="A247" s="12" t="str">
        <f t="shared" si="7"/>
        <v>5</v>
      </c>
      <c r="B247" s="13" t="str">
        <f t="shared" si="8"/>
        <v>50308007</v>
      </c>
      <c r="C247" s="60" t="s">
        <v>501</v>
      </c>
      <c r="D247" s="60" t="s">
        <v>143</v>
      </c>
      <c r="E247" s="61">
        <v>0</v>
      </c>
      <c r="F247" s="61">
        <v>371329.86</v>
      </c>
      <c r="G247" s="61">
        <v>0</v>
      </c>
      <c r="H247" s="61">
        <v>371329.86</v>
      </c>
      <c r="I247" s="61">
        <v>0</v>
      </c>
      <c r="J247" s="61">
        <v>4371.16</v>
      </c>
      <c r="K247" s="61">
        <v>0</v>
      </c>
      <c r="L247" s="61">
        <v>4371.16</v>
      </c>
      <c r="M247" s="9" t="str">
        <f>VLOOKUP(C247,TB!C:F,3,0)</f>
        <v>Depreciation</v>
      </c>
      <c r="N247" s="9" t="str">
        <f>VLOOKUP(C247,TB!C:F,4,0)</f>
        <v>Administrative expenses</v>
      </c>
      <c r="P247" s="179"/>
      <c r="Q247" s="179"/>
    </row>
    <row r="248" spans="1:17" ht="14.5" hidden="1">
      <c r="A248" s="12" t="str">
        <f t="shared" si="7"/>
        <v>5</v>
      </c>
      <c r="B248" s="13" t="str">
        <f t="shared" si="8"/>
        <v>50308008</v>
      </c>
      <c r="C248" s="60" t="s">
        <v>502</v>
      </c>
      <c r="D248" s="60" t="s">
        <v>144</v>
      </c>
      <c r="E248" s="61">
        <v>0</v>
      </c>
      <c r="F248" s="61">
        <v>187700</v>
      </c>
      <c r="G248" s="61">
        <v>0</v>
      </c>
      <c r="H248" s="61">
        <v>187700</v>
      </c>
      <c r="I248" s="61">
        <v>0</v>
      </c>
      <c r="J248" s="61">
        <v>2235.85</v>
      </c>
      <c r="K248" s="61">
        <v>0</v>
      </c>
      <c r="L248" s="61">
        <v>2235.85</v>
      </c>
      <c r="M248" s="9" t="str">
        <f>VLOOKUP(C248,TB!C:F,3,0)</f>
        <v>Amortization of intangible assets</v>
      </c>
      <c r="N248" s="9" t="str">
        <f>VLOOKUP(C248,TB!C:F,4,0)</f>
        <v>Administrative expenses</v>
      </c>
      <c r="P248" s="179"/>
      <c r="Q248" s="179"/>
    </row>
    <row r="249" spans="1:17" ht="14.5" hidden="1">
      <c r="A249" s="12" t="str">
        <f t="shared" si="7"/>
        <v>5</v>
      </c>
      <c r="B249" s="13" t="str">
        <f t="shared" si="8"/>
        <v>50308010</v>
      </c>
      <c r="C249" s="60" t="s">
        <v>503</v>
      </c>
      <c r="D249" s="60" t="s">
        <v>196</v>
      </c>
      <c r="E249" s="61">
        <v>0</v>
      </c>
      <c r="F249" s="61">
        <v>4585076.25</v>
      </c>
      <c r="G249" s="61">
        <v>0</v>
      </c>
      <c r="H249" s="61">
        <v>4585076.25</v>
      </c>
      <c r="I249" s="61">
        <v>0</v>
      </c>
      <c r="J249" s="61">
        <v>57794.64</v>
      </c>
      <c r="K249" s="61">
        <v>0</v>
      </c>
      <c r="L249" s="61">
        <v>57794.64</v>
      </c>
      <c r="M249" s="9" t="str">
        <f>VLOOKUP(C249,TB!C:F,3,0)</f>
        <v>Depreciation</v>
      </c>
      <c r="N249" s="9" t="str">
        <f>VLOOKUP(C249,TB!C:F,4,0)</f>
        <v>Factory overheads</v>
      </c>
      <c r="P249" s="179"/>
      <c r="Q249" s="179"/>
    </row>
    <row r="250" spans="1:17" ht="14.5" hidden="1">
      <c r="A250" s="12" t="str">
        <f t="shared" si="7"/>
        <v>5</v>
      </c>
      <c r="B250" s="13" t="str">
        <f t="shared" si="8"/>
        <v>50308012</v>
      </c>
      <c r="C250" s="60" t="s">
        <v>1421</v>
      </c>
      <c r="D250" s="60" t="s">
        <v>1422</v>
      </c>
      <c r="E250" s="61">
        <v>0</v>
      </c>
      <c r="F250" s="61">
        <v>11776550.08</v>
      </c>
      <c r="G250" s="61">
        <v>11776550.08</v>
      </c>
      <c r="H250" s="61">
        <v>0</v>
      </c>
      <c r="I250" s="61">
        <v>0</v>
      </c>
      <c r="J250" s="61">
        <v>137182.51</v>
      </c>
      <c r="K250" s="61">
        <v>137182.51</v>
      </c>
      <c r="L250" s="61">
        <v>0</v>
      </c>
      <c r="M250" s="9" t="e">
        <f>VLOOKUP(C250,TB!C:F,3,0)</f>
        <v>#N/A</v>
      </c>
      <c r="N250" s="9" t="e">
        <f>VLOOKUP(C250,TB!C:F,4,0)</f>
        <v>#N/A</v>
      </c>
      <c r="P250" s="179"/>
      <c r="Q250" s="179"/>
    </row>
    <row r="251" spans="1:17" ht="14.5" hidden="1">
      <c r="A251" s="12" t="str">
        <f t="shared" si="7"/>
        <v>5</v>
      </c>
      <c r="B251" s="13" t="str">
        <f t="shared" si="8"/>
        <v>50308015</v>
      </c>
      <c r="C251" s="60" t="s">
        <v>703</v>
      </c>
      <c r="D251" s="60" t="s">
        <v>655</v>
      </c>
      <c r="E251" s="61">
        <v>0</v>
      </c>
      <c r="F251" s="61">
        <v>35982650.460000001</v>
      </c>
      <c r="G251" s="61">
        <v>0</v>
      </c>
      <c r="H251" s="61">
        <v>35982650.460000001</v>
      </c>
      <c r="I251" s="61">
        <v>0</v>
      </c>
      <c r="J251" s="61">
        <v>465563.54</v>
      </c>
      <c r="K251" s="61">
        <v>0</v>
      </c>
      <c r="L251" s="61">
        <v>465563.54</v>
      </c>
      <c r="M251" s="9" t="str">
        <f>VLOOKUP(C251,TB!C:F,3,0)</f>
        <v>Depreciation</v>
      </c>
      <c r="N251" s="9" t="str">
        <f>VLOOKUP(C251,TB!C:F,4,0)</f>
        <v>Factory overheads</v>
      </c>
      <c r="P251" s="179"/>
      <c r="Q251" s="179"/>
    </row>
    <row r="252" spans="1:17" ht="14.5" hidden="1">
      <c r="A252" s="12" t="str">
        <f t="shared" si="7"/>
        <v>5</v>
      </c>
      <c r="B252" s="13" t="str">
        <f t="shared" si="8"/>
        <v>50308016</v>
      </c>
      <c r="C252" s="60" t="s">
        <v>1098</v>
      </c>
      <c r="D252" s="60" t="s">
        <v>738</v>
      </c>
      <c r="E252" s="61">
        <v>0</v>
      </c>
      <c r="F252" s="61">
        <v>3104374.34</v>
      </c>
      <c r="G252" s="61">
        <v>0</v>
      </c>
      <c r="H252" s="61">
        <v>3104374.34</v>
      </c>
      <c r="I252" s="61">
        <v>0</v>
      </c>
      <c r="J252" s="61">
        <v>36950.519999999997</v>
      </c>
      <c r="K252" s="61">
        <v>0</v>
      </c>
      <c r="L252" s="61">
        <v>36950.519999999997</v>
      </c>
      <c r="M252" s="9" t="str">
        <f>VLOOKUP(C252,TB!C:F,3,0)</f>
        <v>Depreciation</v>
      </c>
      <c r="N252" s="9" t="str">
        <f>VLOOKUP(C252,TB!C:F,4,0)</f>
        <v>Administrative expenses</v>
      </c>
      <c r="P252" s="179"/>
      <c r="Q252" s="179"/>
    </row>
    <row r="253" spans="1:17" ht="14.5" hidden="1">
      <c r="A253" s="12" t="str">
        <f t="shared" si="7"/>
        <v>5</v>
      </c>
      <c r="B253" s="13" t="str">
        <f t="shared" si="8"/>
        <v>50309003</v>
      </c>
      <c r="C253" s="60" t="s">
        <v>1745</v>
      </c>
      <c r="D253" s="60" t="s">
        <v>1746</v>
      </c>
      <c r="E253" s="61">
        <v>0</v>
      </c>
      <c r="F253" s="61">
        <v>443914</v>
      </c>
      <c r="G253" s="61">
        <v>54937</v>
      </c>
      <c r="H253" s="61">
        <v>388977</v>
      </c>
      <c r="I253" s="61">
        <v>0</v>
      </c>
      <c r="J253" s="61">
        <v>5122.28</v>
      </c>
      <c r="K253" s="61">
        <v>622.66999999999996</v>
      </c>
      <c r="L253" s="61">
        <v>4499.6099999999997</v>
      </c>
      <c r="M253" s="9" t="str">
        <f>VLOOKUP(C253,TB!C:F,3,0)</f>
        <v>Rates and taxes</v>
      </c>
      <c r="N253" s="9" t="str">
        <f>VLOOKUP(C253,TB!C:F,4,0)</f>
        <v>Administrative expenses</v>
      </c>
      <c r="P253" s="179"/>
      <c r="Q253" s="179"/>
    </row>
    <row r="254" spans="1:17" ht="14.5" hidden="1">
      <c r="A254" s="12" t="str">
        <f t="shared" si="7"/>
        <v>5</v>
      </c>
      <c r="B254" s="125" t="str">
        <f t="shared" si="8"/>
        <v>50310001</v>
      </c>
      <c r="C254" s="60" t="s">
        <v>504</v>
      </c>
      <c r="D254" s="60" t="s">
        <v>145</v>
      </c>
      <c r="E254" s="61">
        <v>0</v>
      </c>
      <c r="F254" s="61">
        <v>4890061.5999999996</v>
      </c>
      <c r="G254" s="61">
        <v>679350</v>
      </c>
      <c r="H254" s="61">
        <v>4210711.5999999996</v>
      </c>
      <c r="I254" s="61">
        <v>0</v>
      </c>
      <c r="J254" s="61">
        <v>56881.65</v>
      </c>
      <c r="K254" s="61">
        <v>7572.19</v>
      </c>
      <c r="L254" s="61">
        <v>49309.46</v>
      </c>
      <c r="M254" s="9" t="str">
        <f>VLOOKUP(C254,TB!C:F,3,0)</f>
        <v>Insurance expenses</v>
      </c>
      <c r="N254" s="9" t="str">
        <f>VLOOKUP(C254,TB!C:F,4,0)</f>
        <v>Factory overheads</v>
      </c>
      <c r="P254" s="179"/>
      <c r="Q254" s="179"/>
    </row>
    <row r="255" spans="1:17" ht="14.5" hidden="1">
      <c r="A255" s="12" t="str">
        <f t="shared" si="7"/>
        <v>5</v>
      </c>
      <c r="B255" s="125" t="str">
        <f t="shared" si="8"/>
        <v>50401001</v>
      </c>
      <c r="C255" s="60" t="s">
        <v>506</v>
      </c>
      <c r="D255" s="60" t="s">
        <v>29</v>
      </c>
      <c r="E255" s="61">
        <v>0</v>
      </c>
      <c r="F255" s="61">
        <v>126465716.90000001</v>
      </c>
      <c r="G255" s="61">
        <v>15226793</v>
      </c>
      <c r="H255" s="61">
        <v>111238923.90000001</v>
      </c>
      <c r="I255" s="61">
        <v>0</v>
      </c>
      <c r="J255" s="61">
        <v>1476001.68</v>
      </c>
      <c r="K255" s="61">
        <v>177334.68</v>
      </c>
      <c r="L255" s="61">
        <v>1298667</v>
      </c>
      <c r="M255" s="9" t="str">
        <f>VLOOKUP(C255,TB!C:F,3,0)</f>
        <v>Salaries and allowances</v>
      </c>
      <c r="N255" s="9" t="str">
        <f>VLOOKUP(C255,TB!C:F,4,0)</f>
        <v>Administrative expenses</v>
      </c>
      <c r="P255" s="179"/>
      <c r="Q255" s="179"/>
    </row>
    <row r="256" spans="1:17" ht="14.5" hidden="1">
      <c r="A256" s="12" t="str">
        <f t="shared" si="7"/>
        <v>5</v>
      </c>
      <c r="B256" s="13" t="str">
        <f t="shared" si="8"/>
        <v>50401501</v>
      </c>
      <c r="C256" s="60" t="s">
        <v>508</v>
      </c>
      <c r="D256" s="60" t="s">
        <v>63</v>
      </c>
      <c r="E256" s="61">
        <v>0</v>
      </c>
      <c r="F256" s="61">
        <v>303537248.30000001</v>
      </c>
      <c r="G256" s="61">
        <v>1329723.3</v>
      </c>
      <c r="H256" s="61">
        <v>302207525</v>
      </c>
      <c r="I256" s="61">
        <v>0</v>
      </c>
      <c r="J256" s="61">
        <v>3500211.88</v>
      </c>
      <c r="K256" s="61">
        <v>15775.93</v>
      </c>
      <c r="L256" s="61">
        <v>3484435.95</v>
      </c>
      <c r="M256" s="9" t="str">
        <f>VLOOKUP(C256,TB!C:F,3,0)</f>
        <v>Salaries and allowances</v>
      </c>
      <c r="N256" s="9" t="str">
        <f>VLOOKUP(C256,TB!C:F,4,0)</f>
        <v>Administrative expenses</v>
      </c>
      <c r="P256" s="179"/>
      <c r="Q256" s="179"/>
    </row>
    <row r="257" spans="1:17" ht="14.5" hidden="1">
      <c r="A257" s="12" t="str">
        <f t="shared" si="7"/>
        <v>5</v>
      </c>
      <c r="B257" s="13" t="str">
        <f t="shared" si="8"/>
        <v>50401504</v>
      </c>
      <c r="C257" s="60" t="s">
        <v>511</v>
      </c>
      <c r="D257" s="60" t="s">
        <v>197</v>
      </c>
      <c r="E257" s="61">
        <v>0</v>
      </c>
      <c r="F257" s="61">
        <v>6818594</v>
      </c>
      <c r="G257" s="61">
        <v>0</v>
      </c>
      <c r="H257" s="61">
        <v>6818594</v>
      </c>
      <c r="I257" s="61">
        <v>0</v>
      </c>
      <c r="J257" s="61">
        <v>78571.320000000007</v>
      </c>
      <c r="K257" s="61">
        <v>0</v>
      </c>
      <c r="L257" s="61">
        <v>78571.320000000007</v>
      </c>
      <c r="M257" s="9" t="str">
        <f>VLOOKUP(C257,TB!C:F,3,0)</f>
        <v>Salaries and allowances</v>
      </c>
      <c r="N257" s="9" t="str">
        <f>VLOOKUP(C257,TB!C:F,4,0)</f>
        <v>Administrative expenses</v>
      </c>
      <c r="P257" s="179"/>
      <c r="Q257" s="179"/>
    </row>
    <row r="258" spans="1:17" ht="14.5" hidden="1">
      <c r="A258" s="12" t="str">
        <f t="shared" si="7"/>
        <v>5</v>
      </c>
      <c r="B258" s="13" t="str">
        <f t="shared" si="8"/>
        <v>50401506</v>
      </c>
      <c r="C258" s="60" t="s">
        <v>512</v>
      </c>
      <c r="D258" s="60" t="s">
        <v>19</v>
      </c>
      <c r="E258" s="61">
        <v>0</v>
      </c>
      <c r="F258" s="61">
        <v>27585557</v>
      </c>
      <c r="G258" s="61">
        <v>0</v>
      </c>
      <c r="H258" s="61">
        <v>27585557</v>
      </c>
      <c r="I258" s="61">
        <v>0</v>
      </c>
      <c r="J258" s="61">
        <v>322021.12</v>
      </c>
      <c r="K258" s="61">
        <v>0</v>
      </c>
      <c r="L258" s="61">
        <v>322021.12</v>
      </c>
      <c r="M258" s="9" t="str">
        <f>VLOOKUP(C258,TB!C:F,3,0)</f>
        <v>Salaries and allowances</v>
      </c>
      <c r="N258" s="9" t="str">
        <f>VLOOKUP(C258,TB!C:F,4,0)</f>
        <v>Administrative expenses</v>
      </c>
      <c r="P258" s="179"/>
      <c r="Q258" s="179"/>
    </row>
    <row r="259" spans="1:17" ht="14.5" hidden="1">
      <c r="A259" s="12" t="str">
        <f t="shared" ref="A259:A299" si="9">LEFT(B259,1)</f>
        <v>5</v>
      </c>
      <c r="B259" s="125" t="str">
        <f t="shared" ref="B259:B299" si="10">RIGHT(C259,8)</f>
        <v>50401507</v>
      </c>
      <c r="C259" s="60" t="s">
        <v>513</v>
      </c>
      <c r="D259" s="60" t="s">
        <v>147</v>
      </c>
      <c r="E259" s="61">
        <v>0</v>
      </c>
      <c r="F259" s="61">
        <v>11141049</v>
      </c>
      <c r="G259" s="61">
        <v>0</v>
      </c>
      <c r="H259" s="61">
        <v>11141049</v>
      </c>
      <c r="I259" s="61">
        <v>0</v>
      </c>
      <c r="J259" s="61">
        <v>129770.99</v>
      </c>
      <c r="K259" s="61">
        <v>0</v>
      </c>
      <c r="L259" s="61">
        <v>129770.99</v>
      </c>
      <c r="M259" s="9" t="str">
        <f>VLOOKUP(C259,TB!C:F,3,0)</f>
        <v>Salaries and allowances</v>
      </c>
      <c r="N259" s="9" t="str">
        <f>VLOOKUP(C259,TB!C:F,4,0)</f>
        <v>Administrative expenses</v>
      </c>
      <c r="P259" s="179"/>
      <c r="Q259" s="179"/>
    </row>
    <row r="260" spans="1:17" ht="14.5" hidden="1">
      <c r="A260" s="12" t="str">
        <f t="shared" si="9"/>
        <v>5</v>
      </c>
      <c r="B260" s="13" t="str">
        <f t="shared" si="10"/>
        <v>50401510</v>
      </c>
      <c r="C260" s="60" t="s">
        <v>514</v>
      </c>
      <c r="D260" s="60" t="s">
        <v>299</v>
      </c>
      <c r="E260" s="61">
        <v>0</v>
      </c>
      <c r="F260" s="61">
        <v>3506109.3</v>
      </c>
      <c r="G260" s="61">
        <v>3241718.6</v>
      </c>
      <c r="H260" s="61">
        <v>264390.7</v>
      </c>
      <c r="I260" s="61">
        <v>0</v>
      </c>
      <c r="J260" s="61">
        <v>41573.370000000003</v>
      </c>
      <c r="K260" s="61">
        <v>38480</v>
      </c>
      <c r="L260" s="61">
        <v>3093.37</v>
      </c>
      <c r="M260" s="9" t="str">
        <f>VLOOKUP(C260,TB!C:F,3,0)</f>
        <v>Business development  expenses</v>
      </c>
      <c r="N260" s="9" t="str">
        <f>VLOOKUP(C260,TB!C:F,4,0)</f>
        <v>Administrative expenses</v>
      </c>
      <c r="P260" s="179"/>
      <c r="Q260" s="179"/>
    </row>
    <row r="261" spans="1:17" ht="14.5" hidden="1">
      <c r="A261" s="12" t="str">
        <f t="shared" si="9"/>
        <v>5</v>
      </c>
      <c r="B261" s="13" t="str">
        <f t="shared" si="10"/>
        <v>50401513</v>
      </c>
      <c r="C261" s="60" t="s">
        <v>515</v>
      </c>
      <c r="D261" s="60" t="s">
        <v>300</v>
      </c>
      <c r="E261" s="61">
        <v>0</v>
      </c>
      <c r="F261" s="61">
        <v>69576648.519999996</v>
      </c>
      <c r="G261" s="61">
        <v>29770732.52</v>
      </c>
      <c r="H261" s="61">
        <v>39805916</v>
      </c>
      <c r="I261" s="61">
        <v>0</v>
      </c>
      <c r="J261" s="61">
        <v>831139.07</v>
      </c>
      <c r="K261" s="61">
        <v>327662.52</v>
      </c>
      <c r="L261" s="61">
        <v>503476.55</v>
      </c>
      <c r="M261" s="9" t="str">
        <f>VLOOKUP(C261,TB!C:F,3,0)</f>
        <v>Service Benefit</v>
      </c>
      <c r="N261" s="9" t="str">
        <f>VLOOKUP(C261,TB!C:F,4,0)</f>
        <v>Administrative expenses</v>
      </c>
      <c r="P261" s="179"/>
      <c r="Q261" s="179"/>
    </row>
    <row r="262" spans="1:17" ht="14.5" hidden="1">
      <c r="A262" s="12" t="str">
        <f t="shared" si="9"/>
        <v>5</v>
      </c>
      <c r="B262" s="13" t="str">
        <f t="shared" si="10"/>
        <v>50401514</v>
      </c>
      <c r="C262" s="60" t="s">
        <v>516</v>
      </c>
      <c r="D262" s="60" t="s">
        <v>148</v>
      </c>
      <c r="E262" s="61">
        <v>0</v>
      </c>
      <c r="F262" s="61">
        <v>7568814.0700000003</v>
      </c>
      <c r="G262" s="61">
        <v>3130599.4</v>
      </c>
      <c r="H262" s="61">
        <v>4438214.67</v>
      </c>
      <c r="I262" s="61">
        <v>0</v>
      </c>
      <c r="J262" s="61">
        <v>87146.13</v>
      </c>
      <c r="K262" s="61">
        <v>36027.120000000003</v>
      </c>
      <c r="L262" s="61">
        <v>51119.01</v>
      </c>
      <c r="M262" s="9" t="str">
        <f>VLOOKUP(C262,TB!C:F,3,0)</f>
        <v>Medical expenses</v>
      </c>
      <c r="N262" s="9" t="str">
        <f>VLOOKUP(C262,TB!C:F,4,0)</f>
        <v>Direct expenses</v>
      </c>
      <c r="P262" s="179"/>
      <c r="Q262" s="179"/>
    </row>
    <row r="263" spans="1:17" ht="14.5" hidden="1">
      <c r="A263" s="12" t="str">
        <f t="shared" si="9"/>
        <v>5</v>
      </c>
      <c r="B263" s="13" t="str">
        <f t="shared" si="10"/>
        <v>50402001</v>
      </c>
      <c r="C263" s="60" t="s">
        <v>632</v>
      </c>
      <c r="D263" s="60" t="s">
        <v>149</v>
      </c>
      <c r="E263" s="61">
        <v>0</v>
      </c>
      <c r="F263" s="61">
        <v>4205389</v>
      </c>
      <c r="G263" s="61">
        <v>3302992.68</v>
      </c>
      <c r="H263" s="61">
        <v>902396.32</v>
      </c>
      <c r="I263" s="61">
        <v>0</v>
      </c>
      <c r="J263" s="61">
        <v>48929.120000000003</v>
      </c>
      <c r="K263" s="61">
        <v>39344.76</v>
      </c>
      <c r="L263" s="61">
        <v>9584.36</v>
      </c>
      <c r="M263" s="9" t="str">
        <f>VLOOKUP(C263,TB!C:F,3,0)</f>
        <v>Rental expenses</v>
      </c>
      <c r="N263" s="9" t="str">
        <f>VLOOKUP(C263,TB!C:F,4,0)</f>
        <v>Administrative expenses</v>
      </c>
      <c r="P263" s="179"/>
      <c r="Q263" s="179"/>
    </row>
    <row r="264" spans="1:17" ht="14.5" hidden="1">
      <c r="A264" s="12" t="str">
        <f t="shared" si="9"/>
        <v>5</v>
      </c>
      <c r="B264" s="13" t="str">
        <f t="shared" si="10"/>
        <v>50402002</v>
      </c>
      <c r="C264" s="60" t="s">
        <v>517</v>
      </c>
      <c r="D264" s="60" t="s">
        <v>64</v>
      </c>
      <c r="E264" s="61">
        <v>0</v>
      </c>
      <c r="F264" s="61">
        <v>2544369</v>
      </c>
      <c r="G264" s="61">
        <v>32162</v>
      </c>
      <c r="H264" s="61">
        <v>2512207</v>
      </c>
      <c r="I264" s="61">
        <v>0</v>
      </c>
      <c r="J264" s="61">
        <v>29576.02</v>
      </c>
      <c r="K264" s="61">
        <v>373.74</v>
      </c>
      <c r="L264" s="61">
        <v>29202.28</v>
      </c>
      <c r="M264" s="9" t="str">
        <f>VLOOKUP(C264,TB!C:F,3,0)</f>
        <v>Communication expenses</v>
      </c>
      <c r="N264" s="9" t="str">
        <f>VLOOKUP(C264,TB!C:F,4,0)</f>
        <v>Administrative expenses</v>
      </c>
      <c r="P264" s="179"/>
      <c r="Q264" s="179"/>
    </row>
    <row r="265" spans="1:17" ht="14.5" hidden="1">
      <c r="A265" s="12" t="str">
        <f t="shared" si="9"/>
        <v>5</v>
      </c>
      <c r="B265" s="13" t="str">
        <f t="shared" si="10"/>
        <v>50402003</v>
      </c>
      <c r="C265" s="60" t="s">
        <v>518</v>
      </c>
      <c r="D265" s="60" t="s">
        <v>150</v>
      </c>
      <c r="E265" s="61">
        <v>0</v>
      </c>
      <c r="F265" s="61">
        <v>46775282.159999996</v>
      </c>
      <c r="G265" s="61">
        <v>24994946.25</v>
      </c>
      <c r="H265" s="61">
        <v>21780335.91</v>
      </c>
      <c r="I265" s="61">
        <v>0</v>
      </c>
      <c r="J265" s="61">
        <v>541600.64</v>
      </c>
      <c r="K265" s="61">
        <v>289613.05</v>
      </c>
      <c r="L265" s="61">
        <v>251987.59</v>
      </c>
      <c r="M265" s="9" t="str">
        <f>VLOOKUP(C265,TB!C:F,3,0)</f>
        <v>Vehicle and transportation</v>
      </c>
      <c r="N265" s="9" t="str">
        <f>VLOOKUP(C265,TB!C:F,4,0)</f>
        <v>Administrative expenses</v>
      </c>
      <c r="P265" s="179"/>
      <c r="Q265" s="179"/>
    </row>
    <row r="266" spans="1:17" ht="14.5" hidden="1">
      <c r="A266" s="12" t="str">
        <f t="shared" si="9"/>
        <v>5</v>
      </c>
      <c r="B266" s="13" t="str">
        <f t="shared" si="10"/>
        <v>50402004</v>
      </c>
      <c r="C266" s="60" t="s">
        <v>519</v>
      </c>
      <c r="D266" s="60" t="s">
        <v>151</v>
      </c>
      <c r="E266" s="61">
        <v>0</v>
      </c>
      <c r="F266" s="61">
        <v>850478.6</v>
      </c>
      <c r="G266" s="61">
        <v>11620</v>
      </c>
      <c r="H266" s="61">
        <v>838858.6</v>
      </c>
      <c r="I266" s="61">
        <v>0</v>
      </c>
      <c r="J266" s="61">
        <v>9967.57</v>
      </c>
      <c r="K266" s="61">
        <v>136.69999999999999</v>
      </c>
      <c r="L266" s="61">
        <v>9830.8700000000008</v>
      </c>
      <c r="M266" s="9" t="str">
        <f>VLOOKUP(C266,TB!C:F,3,0)</f>
        <v>Travelling and conveyance</v>
      </c>
      <c r="N266" s="9" t="str">
        <f>VLOOKUP(C266,TB!C:F,4,0)</f>
        <v>Administrative expenses</v>
      </c>
      <c r="P266" s="179"/>
      <c r="Q266" s="179"/>
    </row>
    <row r="267" spans="1:17" ht="14.5" hidden="1">
      <c r="A267" s="12" t="str">
        <f t="shared" si="9"/>
        <v>5</v>
      </c>
      <c r="B267" s="13" t="str">
        <f t="shared" si="10"/>
        <v>50402005</v>
      </c>
      <c r="C267" s="60" t="s">
        <v>520</v>
      </c>
      <c r="D267" s="60" t="s">
        <v>152</v>
      </c>
      <c r="E267" s="61">
        <v>0</v>
      </c>
      <c r="F267" s="61">
        <v>26165063.949999999</v>
      </c>
      <c r="G267" s="61">
        <v>14368550.57</v>
      </c>
      <c r="H267" s="61">
        <v>11796513.380000001</v>
      </c>
      <c r="I267" s="61">
        <v>0</v>
      </c>
      <c r="J267" s="61">
        <v>301432.78000000003</v>
      </c>
      <c r="K267" s="61">
        <v>165149.45000000001</v>
      </c>
      <c r="L267" s="61">
        <v>136283.32999999999</v>
      </c>
      <c r="M267" s="9" t="str">
        <f>VLOOKUP(C267,TB!C:F,3,0)</f>
        <v>Repair and maintenance</v>
      </c>
      <c r="N267" s="9" t="str">
        <f>VLOOKUP(C267,TB!C:F,4,0)</f>
        <v>Administrative expenses</v>
      </c>
      <c r="P267" s="179"/>
      <c r="Q267" s="179"/>
    </row>
    <row r="268" spans="1:17" ht="14.5" hidden="1">
      <c r="A268" s="12" t="str">
        <f t="shared" si="9"/>
        <v>5</v>
      </c>
      <c r="B268" s="13" t="str">
        <f t="shared" si="10"/>
        <v>50402006</v>
      </c>
      <c r="C268" s="60" t="s">
        <v>521</v>
      </c>
      <c r="D268" s="60" t="s">
        <v>153</v>
      </c>
      <c r="E268" s="61">
        <v>0</v>
      </c>
      <c r="F268" s="61">
        <v>2786422.95</v>
      </c>
      <c r="G268" s="61">
        <v>1363516.73</v>
      </c>
      <c r="H268" s="61">
        <v>1422906.22</v>
      </c>
      <c r="I268" s="61">
        <v>0</v>
      </c>
      <c r="J268" s="61">
        <v>32484.46</v>
      </c>
      <c r="K268" s="61">
        <v>16026.88</v>
      </c>
      <c r="L268" s="61">
        <v>16457.580000000002</v>
      </c>
      <c r="M268" s="9" t="str">
        <f>VLOOKUP(C268,TB!C:F,3,0)</f>
        <v>Printing and stationeries</v>
      </c>
      <c r="N268" s="9" t="str">
        <f>VLOOKUP(C268,TB!C:F,4,0)</f>
        <v>Administrative expenses</v>
      </c>
      <c r="P268" s="179"/>
      <c r="Q268" s="179"/>
    </row>
    <row r="269" spans="1:17" ht="14.5" hidden="1">
      <c r="A269" s="12" t="str">
        <f t="shared" si="9"/>
        <v>5</v>
      </c>
      <c r="B269" s="13" t="str">
        <f t="shared" si="10"/>
        <v>50402007</v>
      </c>
      <c r="C269" s="60" t="s">
        <v>522</v>
      </c>
      <c r="D269" s="60" t="s">
        <v>154</v>
      </c>
      <c r="E269" s="61">
        <v>0</v>
      </c>
      <c r="F269" s="61">
        <v>813534.75</v>
      </c>
      <c r="G269" s="61">
        <v>493896</v>
      </c>
      <c r="H269" s="61">
        <v>319638.75</v>
      </c>
      <c r="I269" s="61">
        <v>0</v>
      </c>
      <c r="J269" s="61">
        <v>9414.5300000000007</v>
      </c>
      <c r="K269" s="61">
        <v>5701.52</v>
      </c>
      <c r="L269" s="61">
        <v>3713.01</v>
      </c>
      <c r="M269" s="9" t="str">
        <f>VLOOKUP(C269,TB!C:F,3,0)</f>
        <v>Recruitment and training expenses</v>
      </c>
      <c r="N269" s="9" t="str">
        <f>VLOOKUP(C269,TB!C:F,4,0)</f>
        <v>Administrative expenses</v>
      </c>
      <c r="P269" s="179"/>
      <c r="Q269" s="179"/>
    </row>
    <row r="270" spans="1:17" ht="14.5" hidden="1">
      <c r="A270" s="12" t="str">
        <f t="shared" si="9"/>
        <v>5</v>
      </c>
      <c r="B270" s="13" t="str">
        <f t="shared" si="10"/>
        <v>50402009</v>
      </c>
      <c r="C270" s="60" t="s">
        <v>524</v>
      </c>
      <c r="D270" s="60" t="s">
        <v>156</v>
      </c>
      <c r="E270" s="61">
        <v>0</v>
      </c>
      <c r="F270" s="61">
        <v>1119240.3999999999</v>
      </c>
      <c r="G270" s="61">
        <v>246468.55</v>
      </c>
      <c r="H270" s="61">
        <v>872771.85</v>
      </c>
      <c r="I270" s="61">
        <v>0</v>
      </c>
      <c r="J270" s="61">
        <v>13267.98</v>
      </c>
      <c r="K270" s="61">
        <v>2901.83</v>
      </c>
      <c r="L270" s="61">
        <v>10366.15</v>
      </c>
      <c r="M270" s="9" t="str">
        <f>VLOOKUP(C270,TB!C:F,3,0)</f>
        <v>Insurance expenses</v>
      </c>
      <c r="N270" s="9" t="str">
        <f>VLOOKUP(C270,TB!C:F,4,0)</f>
        <v>Administrative expenses</v>
      </c>
      <c r="P270" s="179"/>
      <c r="Q270" s="179"/>
    </row>
    <row r="271" spans="1:17" ht="14.5" hidden="1">
      <c r="A271" s="12" t="str">
        <f t="shared" si="9"/>
        <v>5</v>
      </c>
      <c r="B271" s="13" t="str">
        <f t="shared" si="10"/>
        <v>50402010</v>
      </c>
      <c r="C271" s="60" t="s">
        <v>525</v>
      </c>
      <c r="D271" s="60" t="s">
        <v>157</v>
      </c>
      <c r="E271" s="61">
        <v>0</v>
      </c>
      <c r="F271" s="61">
        <v>6592873.9299999997</v>
      </c>
      <c r="G271" s="61">
        <v>3986519.15</v>
      </c>
      <c r="H271" s="61">
        <v>2606354.7799999998</v>
      </c>
      <c r="I271" s="61">
        <v>0</v>
      </c>
      <c r="J271" s="61">
        <v>76568.83</v>
      </c>
      <c r="K271" s="61">
        <v>46411.26</v>
      </c>
      <c r="L271" s="61">
        <v>30157.57</v>
      </c>
      <c r="M271" s="9" t="str">
        <f>VLOOKUP(C271,TB!C:F,3,0)</f>
        <v>Rates and taxes</v>
      </c>
      <c r="N271" s="9" t="str">
        <f>VLOOKUP(C271,TB!C:F,4,0)</f>
        <v>Administrative expenses</v>
      </c>
      <c r="P271" s="179"/>
      <c r="Q271" s="179"/>
    </row>
    <row r="272" spans="1:17" ht="14.5" hidden="1">
      <c r="A272" s="12" t="str">
        <f t="shared" si="9"/>
        <v>5</v>
      </c>
      <c r="B272" s="13" t="str">
        <f t="shared" si="10"/>
        <v>50402011</v>
      </c>
      <c r="C272" s="60" t="s">
        <v>526</v>
      </c>
      <c r="D272" s="60" t="s">
        <v>158</v>
      </c>
      <c r="E272" s="61">
        <v>0</v>
      </c>
      <c r="F272" s="61">
        <v>25166974.25</v>
      </c>
      <c r="G272" s="61">
        <v>11821276.6</v>
      </c>
      <c r="H272" s="61">
        <v>13345697.65</v>
      </c>
      <c r="I272" s="61">
        <v>0</v>
      </c>
      <c r="J272" s="61">
        <v>287059.96000000002</v>
      </c>
      <c r="K272" s="61">
        <v>135221.24</v>
      </c>
      <c r="L272" s="61">
        <v>151838.72</v>
      </c>
      <c r="M272" s="9" t="str">
        <f>VLOOKUP(C272,TB!C:F,3,0)</f>
        <v>Professional fees &amp; compliance expenses</v>
      </c>
      <c r="N272" s="9" t="str">
        <f>VLOOKUP(C272,TB!C:F,4,0)</f>
        <v>Administrative expenses</v>
      </c>
      <c r="P272" s="179"/>
      <c r="Q272" s="179"/>
    </row>
    <row r="273" spans="1:17" ht="14.5" hidden="1">
      <c r="A273" s="12" t="str">
        <f t="shared" si="9"/>
        <v>5</v>
      </c>
      <c r="B273" s="13" t="str">
        <f t="shared" si="10"/>
        <v>50402012</v>
      </c>
      <c r="C273" s="60" t="s">
        <v>527</v>
      </c>
      <c r="D273" s="60" t="s">
        <v>159</v>
      </c>
      <c r="E273" s="61">
        <v>0</v>
      </c>
      <c r="F273" s="61">
        <v>51691984.159999996</v>
      </c>
      <c r="G273" s="61">
        <v>44376044.359999999</v>
      </c>
      <c r="H273" s="61">
        <v>7315939.7999999998</v>
      </c>
      <c r="I273" s="61">
        <v>0</v>
      </c>
      <c r="J273" s="61">
        <v>597876.30000000005</v>
      </c>
      <c r="K273" s="61">
        <v>516450.33</v>
      </c>
      <c r="L273" s="61">
        <v>81425.97</v>
      </c>
      <c r="M273" s="9" t="str">
        <f>VLOOKUP(C273,TB!C:F,3,0)</f>
        <v>Professional fees &amp; compliance expenses</v>
      </c>
      <c r="N273" s="9" t="str">
        <f>VLOOKUP(C273,TB!C:F,4,0)</f>
        <v>Administrative expenses</v>
      </c>
      <c r="P273" s="179"/>
      <c r="Q273" s="179"/>
    </row>
    <row r="274" spans="1:17" ht="14.5" hidden="1">
      <c r="A274" s="12" t="str">
        <f t="shared" si="9"/>
        <v>5</v>
      </c>
      <c r="B274" s="13" t="str">
        <f t="shared" si="10"/>
        <v>50402013</v>
      </c>
      <c r="C274" s="60" t="s">
        <v>528</v>
      </c>
      <c r="D274" s="60" t="s">
        <v>160</v>
      </c>
      <c r="E274" s="61">
        <v>0</v>
      </c>
      <c r="F274" s="61">
        <v>15700</v>
      </c>
      <c r="G274" s="61">
        <v>61810</v>
      </c>
      <c r="H274" s="61">
        <v>-46110</v>
      </c>
      <c r="I274" s="61">
        <v>0</v>
      </c>
      <c r="J274" s="61">
        <v>183.43</v>
      </c>
      <c r="K274" s="61">
        <v>728.12</v>
      </c>
      <c r="L274" s="61">
        <v>-544.69000000000005</v>
      </c>
      <c r="M274" s="9" t="str">
        <f>VLOOKUP(C274,TB!C:F,3,0)</f>
        <v>Business development  expenses</v>
      </c>
      <c r="N274" s="9" t="str">
        <f>VLOOKUP(C274,TB!C:F,4,0)</f>
        <v>Administrative expenses</v>
      </c>
      <c r="P274" s="179"/>
      <c r="Q274" s="179"/>
    </row>
    <row r="275" spans="1:17" ht="14.5" hidden="1">
      <c r="A275" s="12" t="str">
        <f t="shared" si="9"/>
        <v>5</v>
      </c>
      <c r="B275" s="13" t="str">
        <f t="shared" si="10"/>
        <v>50402014</v>
      </c>
      <c r="C275" s="60" t="s">
        <v>530</v>
      </c>
      <c r="D275" s="60" t="s">
        <v>161</v>
      </c>
      <c r="E275" s="61">
        <v>0</v>
      </c>
      <c r="F275" s="61">
        <v>5030281.6100000003</v>
      </c>
      <c r="G275" s="61">
        <v>1435866.95</v>
      </c>
      <c r="H275" s="61">
        <v>3594414.66</v>
      </c>
      <c r="I275" s="61">
        <v>0</v>
      </c>
      <c r="J275" s="61">
        <v>58637.29</v>
      </c>
      <c r="K275" s="61">
        <v>16867.52</v>
      </c>
      <c r="L275" s="61">
        <v>41769.769999999997</v>
      </c>
      <c r="M275" s="9" t="str">
        <f>VLOOKUP(C275,TB!C:F,3,0)</f>
        <v>Business development  expenses</v>
      </c>
      <c r="N275" s="9" t="str">
        <f>VLOOKUP(C275,TB!C:F,4,0)</f>
        <v>Administrative expenses</v>
      </c>
      <c r="P275" s="179"/>
      <c r="Q275" s="179"/>
    </row>
    <row r="276" spans="1:17" ht="14.5" hidden="1">
      <c r="A276" s="12" t="str">
        <f t="shared" si="9"/>
        <v>5</v>
      </c>
      <c r="B276" s="13" t="str">
        <f t="shared" si="10"/>
        <v>50402015</v>
      </c>
      <c r="C276" s="60" t="s">
        <v>531</v>
      </c>
      <c r="D276" s="60" t="s">
        <v>162</v>
      </c>
      <c r="E276" s="61">
        <v>0</v>
      </c>
      <c r="F276" s="61">
        <v>4286946.07</v>
      </c>
      <c r="G276" s="61">
        <v>2657700.6</v>
      </c>
      <c r="H276" s="61">
        <v>1629245.47</v>
      </c>
      <c r="I276" s="61">
        <v>0</v>
      </c>
      <c r="J276" s="61">
        <v>48422.07</v>
      </c>
      <c r="K276" s="61">
        <v>30083.02</v>
      </c>
      <c r="L276" s="61">
        <v>18339.05</v>
      </c>
      <c r="M276" s="9" t="str">
        <f>VLOOKUP(C276,TB!C:F,3,0)</f>
        <v>Visa and work permit expenses</v>
      </c>
      <c r="N276" s="9" t="str">
        <f>VLOOKUP(C276,TB!C:F,4,0)</f>
        <v>Administrative expenses</v>
      </c>
      <c r="P276" s="179"/>
      <c r="Q276" s="179"/>
    </row>
    <row r="277" spans="1:17" ht="14.5" hidden="1">
      <c r="A277" s="12" t="str">
        <f t="shared" si="9"/>
        <v>5</v>
      </c>
      <c r="B277" s="13" t="str">
        <f t="shared" si="10"/>
        <v>50402016</v>
      </c>
      <c r="C277" s="60" t="s">
        <v>532</v>
      </c>
      <c r="D277" s="60" t="s">
        <v>163</v>
      </c>
      <c r="E277" s="61">
        <v>0</v>
      </c>
      <c r="F277" s="61">
        <v>113983.67999999999</v>
      </c>
      <c r="G277" s="61">
        <v>60611.9</v>
      </c>
      <c r="H277" s="61">
        <v>53371.78</v>
      </c>
      <c r="I277" s="61">
        <v>0</v>
      </c>
      <c r="J277" s="61">
        <v>1340.3</v>
      </c>
      <c r="K277" s="61">
        <v>722</v>
      </c>
      <c r="L277" s="61">
        <v>618.29999999999995</v>
      </c>
      <c r="M277" s="9" t="str">
        <f>VLOOKUP(C277,TB!C:F,3,0)</f>
        <v>Travelling and conveyance</v>
      </c>
      <c r="N277" s="9" t="str">
        <f>VLOOKUP(C277,TB!C:F,4,0)</f>
        <v>Administrative expenses</v>
      </c>
      <c r="P277" s="179"/>
      <c r="Q277" s="179"/>
    </row>
    <row r="278" spans="1:17" ht="14.5" hidden="1">
      <c r="A278" s="12" t="str">
        <f t="shared" si="9"/>
        <v>5</v>
      </c>
      <c r="B278" s="13" t="str">
        <f t="shared" si="10"/>
        <v>50402019</v>
      </c>
      <c r="C278" s="60" t="s">
        <v>534</v>
      </c>
      <c r="D278" s="60" t="s">
        <v>165</v>
      </c>
      <c r="E278" s="61">
        <v>0</v>
      </c>
      <c r="F278" s="61">
        <v>10230615.140000001</v>
      </c>
      <c r="G278" s="61">
        <v>2147372.5</v>
      </c>
      <c r="H278" s="61">
        <v>8083242.6399999997</v>
      </c>
      <c r="I278" s="61">
        <v>0</v>
      </c>
      <c r="J278" s="61">
        <v>118766.72</v>
      </c>
      <c r="K278" s="61">
        <v>25124.21</v>
      </c>
      <c r="L278" s="61">
        <v>93642.51</v>
      </c>
      <c r="M278" s="9" t="str">
        <f>VLOOKUP(C278,TB!C:F,3,0)</f>
        <v>Security expenses</v>
      </c>
      <c r="N278" s="9" t="str">
        <f>VLOOKUP(C278,TB!C:F,4,0)</f>
        <v>Administrative expenses</v>
      </c>
      <c r="P278" s="179"/>
      <c r="Q278" s="179"/>
    </row>
    <row r="279" spans="1:17" ht="14.5" hidden="1">
      <c r="A279" s="12" t="str">
        <f t="shared" si="9"/>
        <v>5</v>
      </c>
      <c r="B279" s="13" t="str">
        <f t="shared" si="10"/>
        <v>50402020</v>
      </c>
      <c r="C279" s="60" t="s">
        <v>535</v>
      </c>
      <c r="D279" s="60" t="s">
        <v>166</v>
      </c>
      <c r="E279" s="61">
        <v>0</v>
      </c>
      <c r="F279" s="61">
        <v>1696830</v>
      </c>
      <c r="G279" s="61">
        <v>370000</v>
      </c>
      <c r="H279" s="61">
        <v>1326830</v>
      </c>
      <c r="I279" s="61">
        <v>0</v>
      </c>
      <c r="J279" s="61">
        <v>19392.09</v>
      </c>
      <c r="K279" s="61">
        <v>4299.83</v>
      </c>
      <c r="L279" s="61">
        <v>15092.26</v>
      </c>
      <c r="M279" s="9" t="str">
        <f>VLOOKUP(C279,TB!C:F,3,0)</f>
        <v>Business development  expenses</v>
      </c>
      <c r="N279" s="9" t="str">
        <f>VLOOKUP(C279,TB!C:F,4,0)</f>
        <v>Administrative expenses</v>
      </c>
      <c r="P279" s="179"/>
      <c r="Q279" s="179"/>
    </row>
    <row r="280" spans="1:17" ht="14.5" hidden="1">
      <c r="A280" s="12" t="str">
        <f t="shared" si="9"/>
        <v>5</v>
      </c>
      <c r="B280" s="13" t="str">
        <f t="shared" si="10"/>
        <v>50402030</v>
      </c>
      <c r="C280" s="60" t="s">
        <v>537</v>
      </c>
      <c r="D280" s="60" t="s">
        <v>168</v>
      </c>
      <c r="E280" s="61">
        <v>0</v>
      </c>
      <c r="F280" s="61">
        <v>5325.63</v>
      </c>
      <c r="G280" s="61">
        <v>5852.53</v>
      </c>
      <c r="H280" s="61">
        <v>-526.9</v>
      </c>
      <c r="I280" s="61">
        <v>0</v>
      </c>
      <c r="J280" s="61">
        <v>20074.650000000001</v>
      </c>
      <c r="K280" s="61">
        <v>20080.689999999999</v>
      </c>
      <c r="L280" s="61">
        <v>-6.04</v>
      </c>
      <c r="M280" s="9" t="str">
        <f>VLOOKUP(C280,TB!C:F,3,0)</f>
        <v>Prodn  materials consumed-inward cost</v>
      </c>
      <c r="N280" s="9" t="str">
        <f>VLOOKUP(C280,TB!C:F,4,0)</f>
        <v>Production materials consumed</v>
      </c>
      <c r="P280" s="179"/>
      <c r="Q280" s="179"/>
    </row>
    <row r="281" spans="1:17" ht="14.5" hidden="1">
      <c r="A281" s="12" t="str">
        <f t="shared" si="9"/>
        <v>5</v>
      </c>
      <c r="B281" s="13" t="str">
        <f t="shared" si="10"/>
        <v>50402034</v>
      </c>
      <c r="C281" s="60" t="s">
        <v>538</v>
      </c>
      <c r="D281" s="60" t="s">
        <v>169</v>
      </c>
      <c r="E281" s="61">
        <v>0</v>
      </c>
      <c r="F281" s="61">
        <v>24228</v>
      </c>
      <c r="G281" s="61">
        <v>0</v>
      </c>
      <c r="H281" s="61">
        <v>24228</v>
      </c>
      <c r="I281" s="61">
        <v>0</v>
      </c>
      <c r="J281" s="61">
        <v>283.29000000000002</v>
      </c>
      <c r="K281" s="61">
        <v>0</v>
      </c>
      <c r="L281" s="61">
        <v>283.29000000000002</v>
      </c>
      <c r="M281" s="9" t="str">
        <f>VLOOKUP(C281,TB!C:F,3,0)</f>
        <v>Printing and stationeries</v>
      </c>
      <c r="N281" s="9" t="str">
        <f>VLOOKUP(C281,TB!C:F,4,0)</f>
        <v>Administrative expenses</v>
      </c>
      <c r="P281" s="179"/>
      <c r="Q281" s="179"/>
    </row>
    <row r="282" spans="1:17" ht="14.5" hidden="1">
      <c r="A282" s="12" t="str">
        <f t="shared" si="9"/>
        <v>5</v>
      </c>
      <c r="B282" s="13" t="str">
        <f t="shared" si="10"/>
        <v>50402038</v>
      </c>
      <c r="C282" s="60" t="s">
        <v>1100</v>
      </c>
      <c r="D282" s="60" t="s">
        <v>708</v>
      </c>
      <c r="E282" s="61">
        <v>0</v>
      </c>
      <c r="F282" s="61">
        <v>6070805.8700000001</v>
      </c>
      <c r="G282" s="61">
        <v>405258</v>
      </c>
      <c r="H282" s="61">
        <v>5665547.8700000001</v>
      </c>
      <c r="I282" s="61">
        <v>0</v>
      </c>
      <c r="J282" s="61">
        <v>67796.429999999993</v>
      </c>
      <c r="K282" s="61">
        <v>4497.9399999999996</v>
      </c>
      <c r="L282" s="61">
        <v>63298.49</v>
      </c>
      <c r="M282" s="9" t="str">
        <f>VLOOKUP(C282,TB!C:F,3,0)</f>
        <v>Other corporate tax</v>
      </c>
      <c r="N282" s="9" t="str">
        <f>VLOOKUP(C282,TB!C:F,4,0)</f>
        <v>Tax expenses</v>
      </c>
      <c r="P282" s="179"/>
      <c r="Q282" s="179"/>
    </row>
    <row r="283" spans="1:17" ht="14.5">
      <c r="A283" s="12" t="str">
        <f t="shared" si="9"/>
        <v>5</v>
      </c>
      <c r="B283" s="125" t="str">
        <f t="shared" si="10"/>
        <v>50502001</v>
      </c>
      <c r="C283" s="60" t="s">
        <v>540</v>
      </c>
      <c r="D283" s="60" t="s">
        <v>170</v>
      </c>
      <c r="E283" s="61">
        <v>0</v>
      </c>
      <c r="F283" s="61">
        <v>19299456.899999999</v>
      </c>
      <c r="G283" s="61">
        <v>11005972.300000001</v>
      </c>
      <c r="H283" s="61">
        <v>8293484.5999999996</v>
      </c>
      <c r="I283" s="61">
        <v>0</v>
      </c>
      <c r="J283" s="61">
        <v>222256.57</v>
      </c>
      <c r="K283" s="61">
        <v>127135.5</v>
      </c>
      <c r="L283" s="61">
        <v>95121.07</v>
      </c>
      <c r="M283" s="9" t="str">
        <f>VLOOKUP(C283,TB!C:F,3,0)</f>
        <v>Marine insurance</v>
      </c>
      <c r="N283" s="9" t="str">
        <f>VLOOKUP(C283,TB!C:F,4,0)</f>
        <v>Selling and distribution expenses</v>
      </c>
      <c r="P283" s="179"/>
      <c r="Q283" s="179"/>
    </row>
    <row r="284" spans="1:17" ht="14.5">
      <c r="A284" s="12" t="str">
        <f t="shared" si="9"/>
        <v>5</v>
      </c>
      <c r="B284" s="13" t="str">
        <f t="shared" si="10"/>
        <v>50502002</v>
      </c>
      <c r="C284" s="60" t="s">
        <v>541</v>
      </c>
      <c r="D284" s="60" t="s">
        <v>171</v>
      </c>
      <c r="E284" s="61">
        <v>0</v>
      </c>
      <c r="F284" s="61">
        <v>7660191.6399999997</v>
      </c>
      <c r="G284" s="61">
        <v>4188344.45</v>
      </c>
      <c r="H284" s="61">
        <v>3471847.19</v>
      </c>
      <c r="I284" s="61">
        <v>0</v>
      </c>
      <c r="J284" s="61">
        <v>88922.07</v>
      </c>
      <c r="K284" s="61">
        <v>48798.5</v>
      </c>
      <c r="L284" s="61">
        <v>40123.57</v>
      </c>
      <c r="M284" s="9" t="str">
        <f>VLOOKUP(C284,TB!C:F,3,0)</f>
        <v>Courier expenses</v>
      </c>
      <c r="N284" s="9" t="str">
        <f>VLOOKUP(C284,TB!C:F,4,0)</f>
        <v>Selling and distribution expenses</v>
      </c>
      <c r="P284" s="179"/>
      <c r="Q284" s="179"/>
    </row>
    <row r="285" spans="1:17" ht="14.5">
      <c r="A285" s="12" t="str">
        <f t="shared" si="9"/>
        <v>5</v>
      </c>
      <c r="B285" s="13" t="str">
        <f t="shared" si="10"/>
        <v>50502003</v>
      </c>
      <c r="C285" s="60" t="s">
        <v>542</v>
      </c>
      <c r="D285" s="60" t="s">
        <v>65</v>
      </c>
      <c r="E285" s="61">
        <v>0</v>
      </c>
      <c r="F285" s="61">
        <v>97200285</v>
      </c>
      <c r="G285" s="61">
        <v>59939844.390000001</v>
      </c>
      <c r="H285" s="61">
        <v>37260440.609999999</v>
      </c>
      <c r="I285" s="61">
        <v>0</v>
      </c>
      <c r="J285" s="61">
        <v>1125839.48</v>
      </c>
      <c r="K285" s="61">
        <v>697485.08</v>
      </c>
      <c r="L285" s="61">
        <v>428354.4</v>
      </c>
      <c r="M285" s="9" t="str">
        <f>VLOOKUP(C285,TB!C:F,3,0)</f>
        <v>Clearing and forwarding charges</v>
      </c>
      <c r="N285" s="9" t="str">
        <f>VLOOKUP(C285,TB!C:F,4,0)</f>
        <v>Selling and distribution expenses</v>
      </c>
      <c r="P285" s="179"/>
      <c r="Q285" s="179"/>
    </row>
    <row r="286" spans="1:17" ht="14.5">
      <c r="A286" s="12" t="str">
        <f t="shared" si="9"/>
        <v>5</v>
      </c>
      <c r="B286" s="13" t="str">
        <f t="shared" si="10"/>
        <v>50502004</v>
      </c>
      <c r="C286" s="60" t="s">
        <v>544</v>
      </c>
      <c r="D286" s="60" t="s">
        <v>172</v>
      </c>
      <c r="E286" s="61">
        <v>0</v>
      </c>
      <c r="F286" s="61">
        <v>18682779.620000001</v>
      </c>
      <c r="G286" s="61">
        <v>22267296.75</v>
      </c>
      <c r="H286" s="61">
        <v>-3584517.13</v>
      </c>
      <c r="I286" s="61">
        <v>0</v>
      </c>
      <c r="J286" s="61">
        <v>219405.85</v>
      </c>
      <c r="K286" s="61">
        <v>261190.72</v>
      </c>
      <c r="L286" s="61">
        <v>-41784.870000000003</v>
      </c>
      <c r="M286" s="9" t="str">
        <f>VLOOKUP(C286,TB!C:F,3,0)</f>
        <v>Freight expenses</v>
      </c>
      <c r="N286" s="9" t="str">
        <f>VLOOKUP(C286,TB!C:F,4,0)</f>
        <v>Selling and distribution expenses</v>
      </c>
      <c r="P286" s="179"/>
      <c r="Q286" s="179"/>
    </row>
    <row r="287" spans="1:17" ht="14.5">
      <c r="A287" s="12" t="str">
        <f t="shared" si="9"/>
        <v>5</v>
      </c>
      <c r="B287" s="13" t="str">
        <f t="shared" si="10"/>
        <v>50502005</v>
      </c>
      <c r="C287" s="60" t="s">
        <v>1101</v>
      </c>
      <c r="D287" s="60" t="s">
        <v>611</v>
      </c>
      <c r="E287" s="61">
        <v>0</v>
      </c>
      <c r="F287" s="61">
        <v>18427104.27</v>
      </c>
      <c r="G287" s="61">
        <v>0</v>
      </c>
      <c r="H287" s="61">
        <v>18427104.27</v>
      </c>
      <c r="I287" s="61">
        <v>0</v>
      </c>
      <c r="J287" s="61">
        <v>212421.24</v>
      </c>
      <c r="K287" s="61">
        <v>0</v>
      </c>
      <c r="L287" s="61">
        <v>212421.24</v>
      </c>
      <c r="M287" s="9" t="str">
        <f>VLOOKUP(C287,TB!C:F,3,0)</f>
        <v>Freight expenses</v>
      </c>
      <c r="N287" s="9" t="str">
        <f>VLOOKUP(C287,TB!C:F,4,0)</f>
        <v>Selling and distribution expenses</v>
      </c>
      <c r="P287" s="179"/>
      <c r="Q287" s="179"/>
    </row>
    <row r="288" spans="1:17" ht="14.5">
      <c r="A288" s="12" t="str">
        <f t="shared" si="9"/>
        <v>5</v>
      </c>
      <c r="B288" s="125" t="str">
        <f t="shared" si="10"/>
        <v>50502008</v>
      </c>
      <c r="C288" s="60" t="s">
        <v>547</v>
      </c>
      <c r="D288" s="60" t="s">
        <v>175</v>
      </c>
      <c r="E288" s="61">
        <v>0</v>
      </c>
      <c r="F288" s="61">
        <v>22067834.5</v>
      </c>
      <c r="G288" s="61">
        <v>8961941.4499999993</v>
      </c>
      <c r="H288" s="61">
        <v>13105893.050000001</v>
      </c>
      <c r="I288" s="61">
        <v>0</v>
      </c>
      <c r="J288" s="61">
        <v>257061.61</v>
      </c>
      <c r="K288" s="61">
        <v>105372.19</v>
      </c>
      <c r="L288" s="61">
        <v>151689.42000000001</v>
      </c>
      <c r="M288" s="9" t="str">
        <f>VLOOKUP(C288,TB!C:F,3,0)</f>
        <v>Freight expenses</v>
      </c>
      <c r="N288" s="9" t="str">
        <f>VLOOKUP(C288,TB!C:F,4,0)</f>
        <v>Selling and distribution expenses</v>
      </c>
      <c r="P288" s="179"/>
      <c r="Q288" s="179"/>
    </row>
    <row r="289" spans="1:17" ht="14.5" hidden="1">
      <c r="A289" s="12" t="str">
        <f t="shared" si="9"/>
        <v>5</v>
      </c>
      <c r="B289" s="13" t="str">
        <f t="shared" si="10"/>
        <v>50503001</v>
      </c>
      <c r="C289" s="60" t="s">
        <v>548</v>
      </c>
      <c r="D289" s="60" t="s">
        <v>176</v>
      </c>
      <c r="E289" s="61">
        <v>0</v>
      </c>
      <c r="F289" s="61">
        <v>93977716.299999997</v>
      </c>
      <c r="G289" s="61">
        <v>57385165.649999999</v>
      </c>
      <c r="H289" s="61">
        <v>36592550.649999999</v>
      </c>
      <c r="I289" s="61">
        <v>0</v>
      </c>
      <c r="J289" s="61">
        <v>1084397</v>
      </c>
      <c r="K289" s="61">
        <v>664171.51</v>
      </c>
      <c r="L289" s="61">
        <v>420225.49</v>
      </c>
      <c r="M289" s="9" t="str">
        <f>VLOOKUP(C289,TB!C:F,3,0)</f>
        <v>Prodn  materials consumed-inward cost</v>
      </c>
      <c r="N289" s="9" t="str">
        <f>VLOOKUP(C289,TB!C:F,4,0)</f>
        <v>Production materials consumed</v>
      </c>
      <c r="P289" s="179"/>
      <c r="Q289" s="179"/>
    </row>
    <row r="290" spans="1:17" ht="14.5" hidden="1">
      <c r="A290" s="12" t="str">
        <f t="shared" si="9"/>
        <v>5</v>
      </c>
      <c r="B290" s="13" t="str">
        <f t="shared" si="10"/>
        <v>50503003</v>
      </c>
      <c r="C290" s="60" t="s">
        <v>550</v>
      </c>
      <c r="D290" s="60" t="s">
        <v>178</v>
      </c>
      <c r="E290" s="61">
        <v>0</v>
      </c>
      <c r="F290" s="61">
        <v>120491249.39</v>
      </c>
      <c r="G290" s="61">
        <v>66423581.460000001</v>
      </c>
      <c r="H290" s="61">
        <v>54067667.93</v>
      </c>
      <c r="I290" s="61">
        <v>0</v>
      </c>
      <c r="J290" s="61">
        <v>1388940.02</v>
      </c>
      <c r="K290" s="61">
        <v>768772.89</v>
      </c>
      <c r="L290" s="61">
        <v>620167.13</v>
      </c>
      <c r="M290" s="9" t="str">
        <f>VLOOKUP(C290,TB!C:F,3,0)</f>
        <v>Prodn  materials consumed-inward cost</v>
      </c>
      <c r="N290" s="9" t="str">
        <f>VLOOKUP(C290,TB!C:F,4,0)</f>
        <v>Production materials consumed</v>
      </c>
      <c r="P290" s="179"/>
      <c r="Q290" s="179"/>
    </row>
    <row r="291" spans="1:17" ht="14.5" hidden="1">
      <c r="A291" s="12" t="str">
        <f t="shared" si="9"/>
        <v>5</v>
      </c>
      <c r="B291" s="13" t="str">
        <f t="shared" si="10"/>
        <v>50503004</v>
      </c>
      <c r="C291" s="60" t="s">
        <v>634</v>
      </c>
      <c r="D291" s="60" t="s">
        <v>198</v>
      </c>
      <c r="E291" s="61">
        <v>0</v>
      </c>
      <c r="F291" s="61">
        <v>1048136.71</v>
      </c>
      <c r="G291" s="61">
        <v>221846.45</v>
      </c>
      <c r="H291" s="61">
        <v>826290.26</v>
      </c>
      <c r="I291" s="61">
        <v>0</v>
      </c>
      <c r="J291" s="61">
        <v>12179.73</v>
      </c>
      <c r="K291" s="61">
        <v>2639</v>
      </c>
      <c r="L291" s="61">
        <v>9540.73</v>
      </c>
      <c r="M291" s="9" t="str">
        <f>VLOOKUP(C291,TB!C:F,3,0)</f>
        <v>Prodn  materials consumed-inward cost</v>
      </c>
      <c r="N291" s="9" t="str">
        <f>VLOOKUP(C291,TB!C:F,4,0)</f>
        <v>Production materials consumed</v>
      </c>
      <c r="P291" s="179"/>
      <c r="Q291" s="179"/>
    </row>
    <row r="292" spans="1:17" ht="14.5" hidden="1">
      <c r="A292" s="12" t="str">
        <f t="shared" si="9"/>
        <v>5</v>
      </c>
      <c r="B292" s="13" t="str">
        <f t="shared" si="10"/>
        <v>50503005</v>
      </c>
      <c r="C292" s="60" t="s">
        <v>635</v>
      </c>
      <c r="D292" s="60" t="s">
        <v>551</v>
      </c>
      <c r="E292" s="61">
        <v>0</v>
      </c>
      <c r="F292" s="61">
        <v>57118.75</v>
      </c>
      <c r="G292" s="61">
        <v>0</v>
      </c>
      <c r="H292" s="61">
        <v>57118.75</v>
      </c>
      <c r="I292" s="61">
        <v>0</v>
      </c>
      <c r="J292" s="61">
        <v>672.38</v>
      </c>
      <c r="K292" s="61">
        <v>0</v>
      </c>
      <c r="L292" s="61">
        <v>672.38</v>
      </c>
      <c r="M292" s="9" t="str">
        <f>VLOOKUP(C292,TB!C:F,3,0)</f>
        <v>Prodn  materials consumed-inward cost</v>
      </c>
      <c r="N292" s="9" t="str">
        <f>VLOOKUP(C292,TB!C:F,4,0)</f>
        <v>Production materials consumed</v>
      </c>
      <c r="P292" s="179"/>
      <c r="Q292" s="179"/>
    </row>
    <row r="293" spans="1:17" ht="14.5" hidden="1">
      <c r="A293" s="12" t="str">
        <f t="shared" si="9"/>
        <v>5</v>
      </c>
      <c r="B293" s="13" t="str">
        <f t="shared" si="10"/>
        <v>50503006</v>
      </c>
      <c r="C293" s="60" t="s">
        <v>552</v>
      </c>
      <c r="D293" s="60" t="s">
        <v>202</v>
      </c>
      <c r="E293" s="61">
        <v>0</v>
      </c>
      <c r="F293" s="61">
        <v>259710.4</v>
      </c>
      <c r="G293" s="61">
        <v>259710.4</v>
      </c>
      <c r="H293" s="61">
        <v>0</v>
      </c>
      <c r="I293" s="61">
        <v>0</v>
      </c>
      <c r="J293" s="61">
        <v>3045.69</v>
      </c>
      <c r="K293" s="61">
        <v>3045.69</v>
      </c>
      <c r="L293" s="61">
        <v>0</v>
      </c>
      <c r="M293" s="9" t="str">
        <f>VLOOKUP(C293,TB!C:F,3,0)</f>
        <v>Prodn  materials consumed-inward cost</v>
      </c>
      <c r="N293" s="9" t="str">
        <f>VLOOKUP(C293,TB!C:F,4,0)</f>
        <v>Production materials consumed</v>
      </c>
      <c r="P293" s="179"/>
      <c r="Q293" s="179"/>
    </row>
    <row r="294" spans="1:17" ht="14.5" hidden="1">
      <c r="A294" s="12" t="str">
        <f t="shared" si="9"/>
        <v>5</v>
      </c>
      <c r="B294" s="13" t="str">
        <f t="shared" si="10"/>
        <v>50503008</v>
      </c>
      <c r="C294" s="60" t="s">
        <v>554</v>
      </c>
      <c r="D294" s="60" t="s">
        <v>301</v>
      </c>
      <c r="E294" s="61">
        <v>0</v>
      </c>
      <c r="F294" s="61">
        <v>861387.77</v>
      </c>
      <c r="G294" s="61">
        <v>717823.4</v>
      </c>
      <c r="H294" s="61">
        <v>143564.37</v>
      </c>
      <c r="I294" s="61">
        <v>0</v>
      </c>
      <c r="J294" s="61">
        <v>9943.82</v>
      </c>
      <c r="K294" s="61">
        <v>8333.17</v>
      </c>
      <c r="L294" s="61">
        <v>1610.65</v>
      </c>
      <c r="M294" s="9" t="str">
        <f>VLOOKUP(C294,TB!C:F,3,0)</f>
        <v>Prodn  materials consumed-inward cost</v>
      </c>
      <c r="N294" s="9" t="str">
        <f>VLOOKUP(C294,TB!C:F,4,0)</f>
        <v>Production materials consumed</v>
      </c>
      <c r="P294" s="179"/>
      <c r="Q294" s="179"/>
    </row>
    <row r="295" spans="1:17" ht="14.5" hidden="1">
      <c r="A295" s="12" t="str">
        <f t="shared" si="9"/>
        <v>5</v>
      </c>
      <c r="B295" s="13" t="str">
        <f t="shared" si="10"/>
        <v>50504002</v>
      </c>
      <c r="C295" s="60" t="s">
        <v>555</v>
      </c>
      <c r="D295" s="60" t="s">
        <v>180</v>
      </c>
      <c r="E295" s="61">
        <v>0</v>
      </c>
      <c r="F295" s="61">
        <v>195195.3</v>
      </c>
      <c r="G295" s="61">
        <v>9872.08</v>
      </c>
      <c r="H295" s="61">
        <v>185323.22</v>
      </c>
      <c r="I295" s="61">
        <v>0</v>
      </c>
      <c r="J295" s="61">
        <v>2242.54</v>
      </c>
      <c r="K295" s="61">
        <v>116.55</v>
      </c>
      <c r="L295" s="61">
        <v>2125.9899999999998</v>
      </c>
      <c r="M295" s="9" t="str">
        <f>VLOOKUP(C295,TB!C:F,3,0)</f>
        <v>Prodn  materials consumed-inward cost</v>
      </c>
      <c r="N295" s="9" t="str">
        <f>VLOOKUP(C295,TB!C:F,4,0)</f>
        <v>Production materials consumed</v>
      </c>
      <c r="P295" s="179"/>
      <c r="Q295" s="179"/>
    </row>
    <row r="296" spans="1:17" ht="14.5" hidden="1">
      <c r="A296" s="12" t="str">
        <f t="shared" si="9"/>
        <v>5</v>
      </c>
      <c r="B296" s="13" t="str">
        <f t="shared" si="10"/>
        <v>50602001</v>
      </c>
      <c r="C296" s="60" t="s">
        <v>556</v>
      </c>
      <c r="D296" s="60" t="s">
        <v>181</v>
      </c>
      <c r="E296" s="61">
        <v>0</v>
      </c>
      <c r="F296" s="61">
        <v>21669010.559999999</v>
      </c>
      <c r="G296" s="61">
        <v>3506</v>
      </c>
      <c r="H296" s="61">
        <v>21665504.559999999</v>
      </c>
      <c r="I296" s="61">
        <v>0</v>
      </c>
      <c r="J296" s="61">
        <v>251182.04</v>
      </c>
      <c r="K296" s="61">
        <v>41.26</v>
      </c>
      <c r="L296" s="61">
        <v>251140.78</v>
      </c>
      <c r="M296" s="9" t="str">
        <f>VLOOKUP(C296,TB!C:F,3,0)</f>
        <v>Prodn  materials consumed-inward cost</v>
      </c>
      <c r="N296" s="9" t="str">
        <f>VLOOKUP(C296,TB!C:F,4,0)</f>
        <v>Production materials consumed</v>
      </c>
      <c r="P296" s="179"/>
      <c r="Q296" s="179"/>
    </row>
    <row r="297" spans="1:17" ht="14.5">
      <c r="A297" s="12" t="str">
        <f t="shared" si="9"/>
        <v>5</v>
      </c>
      <c r="B297" s="13" t="str">
        <f t="shared" si="10"/>
        <v>50602002</v>
      </c>
      <c r="C297" s="60" t="s">
        <v>557</v>
      </c>
      <c r="D297" s="60" t="s">
        <v>182</v>
      </c>
      <c r="E297" s="61">
        <v>0</v>
      </c>
      <c r="F297" s="61">
        <v>2492219.13</v>
      </c>
      <c r="G297" s="61">
        <v>5544.5</v>
      </c>
      <c r="H297" s="61">
        <v>2486674.63</v>
      </c>
      <c r="I297" s="61">
        <v>0</v>
      </c>
      <c r="J297" s="61">
        <v>28891.89</v>
      </c>
      <c r="K297" s="61">
        <v>64.819999999999993</v>
      </c>
      <c r="L297" s="61">
        <v>28827.07</v>
      </c>
      <c r="M297" s="9" t="str">
        <f>VLOOKUP(C297,TB!C:F,3,0)</f>
        <v>Export related bank charges</v>
      </c>
      <c r="N297" s="9" t="str">
        <f>VLOOKUP(C297,TB!C:F,4,0)</f>
        <v>Selling and distribution expenses</v>
      </c>
      <c r="P297" s="179"/>
      <c r="Q297" s="179"/>
    </row>
    <row r="298" spans="1:17" ht="14.5" hidden="1">
      <c r="A298" s="12" t="str">
        <f t="shared" si="9"/>
        <v>5</v>
      </c>
      <c r="B298" s="13" t="str">
        <f t="shared" si="10"/>
        <v>50602003</v>
      </c>
      <c r="C298" s="60" t="s">
        <v>558</v>
      </c>
      <c r="D298" s="60" t="s">
        <v>66</v>
      </c>
      <c r="E298" s="61">
        <v>0</v>
      </c>
      <c r="F298" s="61">
        <v>1676040.89</v>
      </c>
      <c r="G298" s="61">
        <v>308217.11</v>
      </c>
      <c r="H298" s="61">
        <v>1367823.78</v>
      </c>
      <c r="I298" s="61">
        <v>0</v>
      </c>
      <c r="J298" s="61">
        <v>19471.099999999999</v>
      </c>
      <c r="K298" s="61">
        <v>3599.76</v>
      </c>
      <c r="L298" s="61">
        <v>15871.34</v>
      </c>
      <c r="M298" s="9" t="str">
        <f>VLOOKUP(C298,TB!C:F,3,0)</f>
        <v>Bank charges</v>
      </c>
      <c r="N298" s="9" t="str">
        <f>VLOOKUP(C298,TB!C:F,4,0)</f>
        <v>Financial expenses</v>
      </c>
      <c r="P298" s="179"/>
      <c r="Q298" s="179"/>
    </row>
    <row r="299" spans="1:17" ht="14.5">
      <c r="A299" s="12" t="str">
        <f t="shared" si="9"/>
        <v>5</v>
      </c>
      <c r="B299" s="13" t="str">
        <f t="shared" si="10"/>
        <v>50602004</v>
      </c>
      <c r="C299" s="60" t="s">
        <v>559</v>
      </c>
      <c r="D299" s="60" t="s">
        <v>183</v>
      </c>
      <c r="E299" s="61">
        <v>0</v>
      </c>
      <c r="F299" s="61">
        <v>788796.93</v>
      </c>
      <c r="G299" s="61">
        <v>10895.48</v>
      </c>
      <c r="H299" s="61">
        <v>777901.45</v>
      </c>
      <c r="I299" s="61">
        <v>0</v>
      </c>
      <c r="J299" s="61">
        <v>9255.6299999999992</v>
      </c>
      <c r="K299" s="61">
        <v>128.78</v>
      </c>
      <c r="L299" s="61">
        <v>9126.85</v>
      </c>
      <c r="M299" s="9" t="str">
        <f>VLOOKUP(C299,TB!C:F,3,0)</f>
        <v>Export related bank charges</v>
      </c>
      <c r="N299" s="9" t="str">
        <f>VLOOKUP(C299,TB!C:F,4,0)</f>
        <v>Selling and distribution expenses</v>
      </c>
      <c r="P299" s="179"/>
      <c r="Q299" s="179"/>
    </row>
    <row r="300" spans="1:17" ht="14.5" hidden="1">
      <c r="A300" s="12" t="str">
        <f t="shared" ref="A300:A301" si="11">LEFT(B300,1)</f>
        <v>5</v>
      </c>
      <c r="B300" s="13" t="str">
        <f t="shared" ref="B300:B301" si="12">RIGHT(C300,8)</f>
        <v>50603001</v>
      </c>
      <c r="C300" s="60" t="s">
        <v>1103</v>
      </c>
      <c r="D300" s="60" t="s">
        <v>652</v>
      </c>
      <c r="E300" s="61">
        <v>0</v>
      </c>
      <c r="F300" s="61">
        <v>5368435.51</v>
      </c>
      <c r="G300" s="61">
        <v>3220908.25</v>
      </c>
      <c r="H300" s="61">
        <v>2147527.2599999998</v>
      </c>
      <c r="I300" s="61">
        <v>0</v>
      </c>
      <c r="J300" s="61">
        <v>63344.93</v>
      </c>
      <c r="K300" s="61">
        <v>38033</v>
      </c>
      <c r="L300" s="61">
        <v>25311.93</v>
      </c>
      <c r="M300" s="9" t="str">
        <f>VLOOKUP(C300,TB!C:F,3,0)</f>
        <v>Prodn  materials consumed-inward cost</v>
      </c>
      <c r="N300" s="9" t="str">
        <f>VLOOKUP(C300,TB!C:F,4,0)</f>
        <v>Production materials consumed</v>
      </c>
      <c r="P300" s="179"/>
      <c r="Q300" s="179"/>
    </row>
    <row r="301" spans="1:17" ht="14.5" hidden="1">
      <c r="A301" s="12" t="str">
        <f t="shared" si="11"/>
        <v>5</v>
      </c>
      <c r="B301" s="13" t="str">
        <f t="shared" si="12"/>
        <v>50603002</v>
      </c>
      <c r="C301" s="60" t="s">
        <v>1104</v>
      </c>
      <c r="D301" s="60" t="s">
        <v>1105</v>
      </c>
      <c r="E301" s="61">
        <v>0</v>
      </c>
      <c r="F301" s="61">
        <v>8144916.5599999996</v>
      </c>
      <c r="G301" s="61">
        <v>5924351.8700000001</v>
      </c>
      <c r="H301" s="61">
        <v>2220564.69</v>
      </c>
      <c r="I301" s="61">
        <v>0</v>
      </c>
      <c r="J301" s="61">
        <v>93821.4</v>
      </c>
      <c r="K301" s="61">
        <v>69299.13</v>
      </c>
      <c r="L301" s="61">
        <v>24522.27</v>
      </c>
      <c r="M301" s="9" t="str">
        <f>VLOOKUP(C301,TB!C:F,3,0)</f>
        <v>Prodn  materials consumed-inward cost</v>
      </c>
      <c r="N301" s="9" t="str">
        <f>VLOOKUP(C301,TB!C:F,4,0)</f>
        <v>Production materials consumed</v>
      </c>
      <c r="P301" s="179"/>
      <c r="Q301" s="179"/>
    </row>
    <row r="302" spans="1:17" ht="14.5" hidden="1">
      <c r="A302" s="12" t="str">
        <f t="shared" ref="A302:A304" si="13">LEFT(B302,1)</f>
        <v>5</v>
      </c>
      <c r="B302" s="13" t="str">
        <f t="shared" ref="B302:B304" si="14">RIGHT(C302,8)</f>
        <v>50603008</v>
      </c>
      <c r="C302" s="60" t="s">
        <v>2340</v>
      </c>
      <c r="D302" s="60" t="s">
        <v>2341</v>
      </c>
      <c r="E302" s="61">
        <v>0</v>
      </c>
      <c r="F302" s="61">
        <v>200901.05</v>
      </c>
      <c r="G302" s="61">
        <v>0</v>
      </c>
      <c r="H302" s="61">
        <v>200901.05</v>
      </c>
      <c r="I302" s="61">
        <v>0</v>
      </c>
      <c r="J302" s="61">
        <v>2253.52</v>
      </c>
      <c r="K302" s="61">
        <v>0</v>
      </c>
      <c r="L302" s="61">
        <v>2253.52</v>
      </c>
      <c r="M302" s="9" t="str">
        <f>VLOOKUP(C302,TB!C:F,3,0)</f>
        <v>Interest on term loan</v>
      </c>
      <c r="N302" s="9" t="str">
        <f>VLOOKUP(C302,TB!C:F,4,0)</f>
        <v>Financial expenses</v>
      </c>
      <c r="P302" s="179"/>
      <c r="Q302" s="179"/>
    </row>
    <row r="303" spans="1:17" ht="14.5" hidden="1">
      <c r="A303" s="12" t="str">
        <f t="shared" si="13"/>
        <v>5</v>
      </c>
      <c r="B303" s="13" t="str">
        <f t="shared" si="14"/>
        <v>50603013</v>
      </c>
      <c r="C303" s="60" t="s">
        <v>636</v>
      </c>
      <c r="D303" s="60" t="s">
        <v>609</v>
      </c>
      <c r="E303" s="61">
        <v>0</v>
      </c>
      <c r="F303" s="61">
        <v>7936264.6200000001</v>
      </c>
      <c r="G303" s="61">
        <v>2685414.62</v>
      </c>
      <c r="H303" s="61">
        <v>5250850</v>
      </c>
      <c r="I303" s="61">
        <v>0</v>
      </c>
      <c r="J303" s="61">
        <v>91680.68</v>
      </c>
      <c r="K303" s="61">
        <v>31653.43</v>
      </c>
      <c r="L303" s="61">
        <v>60027.25</v>
      </c>
      <c r="M303" s="9" t="str">
        <f>VLOOKUP(C303,TB!C:F,3,0)</f>
        <v>Interest on term loan</v>
      </c>
      <c r="N303" s="9" t="str">
        <f>VLOOKUP(C303,TB!C:F,4,0)</f>
        <v>Financial expenses</v>
      </c>
      <c r="P303" s="179"/>
      <c r="Q303" s="179"/>
    </row>
    <row r="304" spans="1:17" ht="14.5" hidden="1">
      <c r="A304" s="12" t="str">
        <f t="shared" si="13"/>
        <v>5</v>
      </c>
      <c r="B304" s="13" t="str">
        <f t="shared" si="14"/>
        <v>50603015</v>
      </c>
      <c r="C304" s="60" t="s">
        <v>1305</v>
      </c>
      <c r="D304" s="60" t="s">
        <v>1306</v>
      </c>
      <c r="E304" s="61">
        <v>0</v>
      </c>
      <c r="F304" s="61">
        <v>6523128.3399999999</v>
      </c>
      <c r="G304" s="61">
        <v>3160045.9</v>
      </c>
      <c r="H304" s="61">
        <v>3363082.44</v>
      </c>
      <c r="I304" s="61">
        <v>0</v>
      </c>
      <c r="J304" s="61">
        <v>76470.679999999993</v>
      </c>
      <c r="K304" s="61">
        <v>37642</v>
      </c>
      <c r="L304" s="61">
        <v>38828.68</v>
      </c>
      <c r="M304" s="9" t="str">
        <f>VLOOKUP(C304,TB!C:F,3,0)</f>
        <v>Interest on Govt. Stimulus loan</v>
      </c>
      <c r="N304" s="9" t="str">
        <f>VLOOKUP(C304,TB!C:F,4,0)</f>
        <v>Financial expenses</v>
      </c>
      <c r="P304" s="179"/>
      <c r="Q304" s="179"/>
    </row>
    <row r="305" spans="1:17" ht="14.5" hidden="1">
      <c r="A305" s="12" t="str">
        <f t="shared" ref="A305:A308" si="15">LEFT(B305,1)</f>
        <v>5</v>
      </c>
      <c r="B305" s="13" t="str">
        <f t="shared" ref="B305:B308" si="16">RIGHT(C305,8)</f>
        <v>50603016</v>
      </c>
      <c r="C305" s="60" t="s">
        <v>1106</v>
      </c>
      <c r="D305" s="60" t="s">
        <v>739</v>
      </c>
      <c r="E305" s="61">
        <v>0</v>
      </c>
      <c r="F305" s="61">
        <v>543321.12</v>
      </c>
      <c r="G305" s="61">
        <v>21367.5</v>
      </c>
      <c r="H305" s="61">
        <v>521953.62</v>
      </c>
      <c r="I305" s="61">
        <v>0</v>
      </c>
      <c r="J305" s="61">
        <v>6471.96</v>
      </c>
      <c r="K305" s="61">
        <v>231</v>
      </c>
      <c r="L305" s="61">
        <v>6240.96</v>
      </c>
      <c r="M305" s="9" t="str">
        <f>VLOOKUP(C305,TB!C:F,3,0)</f>
        <v>Interest on lease liability</v>
      </c>
      <c r="N305" s="9" t="str">
        <f>VLOOKUP(C305,TB!C:F,4,0)</f>
        <v>Financial expenses</v>
      </c>
      <c r="P305" s="179"/>
      <c r="Q305" s="179"/>
    </row>
    <row r="306" spans="1:17" ht="14.5" hidden="1">
      <c r="A306" s="12" t="str">
        <f t="shared" si="15"/>
        <v>5</v>
      </c>
      <c r="B306" s="13" t="str">
        <f t="shared" si="16"/>
        <v>50605001</v>
      </c>
      <c r="C306" s="60" t="s">
        <v>560</v>
      </c>
      <c r="D306" s="60" t="s">
        <v>184</v>
      </c>
      <c r="E306" s="61">
        <v>0</v>
      </c>
      <c r="F306" s="61">
        <v>13803659.52</v>
      </c>
      <c r="G306" s="61">
        <v>13732030.92</v>
      </c>
      <c r="H306" s="61">
        <v>71628.600000000006</v>
      </c>
      <c r="I306" s="61">
        <v>0</v>
      </c>
      <c r="J306" s="61">
        <v>116675.94</v>
      </c>
      <c r="K306" s="61">
        <v>116386.52</v>
      </c>
      <c r="L306" s="61">
        <v>289.42</v>
      </c>
      <c r="M306" s="9" t="str">
        <f>VLOOKUP(C306,TB!C:F,3,0)</f>
        <v>Exchange Rate Loss-U</v>
      </c>
      <c r="N306" s="9" t="str">
        <f>VLOOKUP(C306,TB!C:F,4,0)</f>
        <v>Exchange gain/ (loss)</v>
      </c>
      <c r="P306" s="179"/>
      <c r="Q306" s="179"/>
    </row>
    <row r="307" spans="1:17" ht="14.5" hidden="1">
      <c r="A307" s="12" t="str">
        <f t="shared" si="15"/>
        <v>5</v>
      </c>
      <c r="B307" s="13" t="str">
        <f t="shared" si="16"/>
        <v>50605002</v>
      </c>
      <c r="C307" s="60" t="s">
        <v>561</v>
      </c>
      <c r="D307" s="60" t="s">
        <v>185</v>
      </c>
      <c r="E307" s="61">
        <v>0</v>
      </c>
      <c r="F307" s="61">
        <v>186186321.11000001</v>
      </c>
      <c r="G307" s="61">
        <v>7014481.6100000003</v>
      </c>
      <c r="H307" s="61">
        <v>179171839.5</v>
      </c>
      <c r="I307" s="61">
        <v>0</v>
      </c>
      <c r="J307" s="61">
        <v>1229495.8400000001</v>
      </c>
      <c r="K307" s="61">
        <v>21399.17</v>
      </c>
      <c r="L307" s="61">
        <v>1208096.67</v>
      </c>
      <c r="M307" s="9" t="str">
        <f>VLOOKUP(C307,TB!C:F,3,0)</f>
        <v>Prodn  materials consumed-inward cost</v>
      </c>
      <c r="N307" s="9" t="str">
        <f>VLOOKUP(C307,TB!C:F,4,0)</f>
        <v>Production materials consumed</v>
      </c>
      <c r="P307" s="179"/>
      <c r="Q307" s="179"/>
    </row>
    <row r="308" spans="1:17" ht="14.5" hidden="1">
      <c r="A308" s="12" t="str">
        <f t="shared" si="15"/>
        <v>5</v>
      </c>
      <c r="B308" s="13" t="str">
        <f t="shared" si="16"/>
        <v>50701001</v>
      </c>
      <c r="C308" s="60" t="s">
        <v>562</v>
      </c>
      <c r="D308" s="60" t="s">
        <v>186</v>
      </c>
      <c r="E308" s="61">
        <v>0</v>
      </c>
      <c r="F308" s="61">
        <v>147938.57999999999</v>
      </c>
      <c r="G308" s="61">
        <v>62603.4</v>
      </c>
      <c r="H308" s="61">
        <v>85335.18</v>
      </c>
      <c r="I308" s="61">
        <v>0</v>
      </c>
      <c r="J308" s="61">
        <v>7792.42</v>
      </c>
      <c r="K308" s="61">
        <v>5415.07</v>
      </c>
      <c r="L308" s="61">
        <v>2377.35</v>
      </c>
      <c r="M308" s="9" t="str">
        <f>VLOOKUP(C308,TB!C:F,3,0)</f>
        <v>(Gain)/Loss on Disposal of Assets</v>
      </c>
      <c r="N308" s="9" t="str">
        <f>VLOOKUP(C308,TB!C:F,4,0)</f>
        <v>Gain/(loss) on disposal of property, plant and equipment</v>
      </c>
      <c r="P308" s="179"/>
      <c r="Q308" s="179"/>
    </row>
    <row r="309" spans="1:17" ht="14.5" hidden="1">
      <c r="A309" s="12" t="str">
        <f t="shared" ref="A309" si="17">LEFT(B309,1)</f>
        <v>5</v>
      </c>
      <c r="B309" s="13" t="str">
        <f t="shared" ref="B309" si="18">RIGHT(C309,8)</f>
        <v>50801001</v>
      </c>
      <c r="C309" s="60" t="s">
        <v>637</v>
      </c>
      <c r="D309" s="60" t="s">
        <v>610</v>
      </c>
      <c r="E309" s="61">
        <v>0</v>
      </c>
      <c r="F309" s="61">
        <v>36221569.719999999</v>
      </c>
      <c r="G309" s="61">
        <v>208854.79</v>
      </c>
      <c r="H309" s="61">
        <v>36012714.93</v>
      </c>
      <c r="I309" s="61">
        <v>0</v>
      </c>
      <c r="J309" s="61">
        <v>419969.77</v>
      </c>
      <c r="K309" s="61">
        <v>2459.9299999999998</v>
      </c>
      <c r="L309" s="61">
        <v>417509.84</v>
      </c>
      <c r="M309" s="9" t="str">
        <f>VLOOKUP(C309,TB!C:F,3,0)</f>
        <v>Turnover tax</v>
      </c>
      <c r="N309" s="9" t="str">
        <f>VLOOKUP(C309,TB!C:F,4,0)</f>
        <v>Tax expenses</v>
      </c>
      <c r="P309" s="179"/>
      <c r="Q309" s="179"/>
    </row>
    <row r="310" spans="1:17" ht="14.5" hidden="1">
      <c r="A310" s="12" t="str">
        <f t="shared" ref="A310" si="19">LEFT(B310,1)</f>
        <v>5</v>
      </c>
      <c r="B310" s="13" t="str">
        <f t="shared" ref="B310" si="20">RIGHT(C310,8)</f>
        <v>50801002</v>
      </c>
      <c r="C310" s="60" t="s">
        <v>1107</v>
      </c>
      <c r="D310" s="60" t="s">
        <v>1108</v>
      </c>
      <c r="E310" s="61">
        <v>0</v>
      </c>
      <c r="F310" s="61">
        <v>7450840</v>
      </c>
      <c r="G310" s="61">
        <v>0</v>
      </c>
      <c r="H310" s="61">
        <v>7450840</v>
      </c>
      <c r="I310" s="61">
        <v>0</v>
      </c>
      <c r="J310" s="61">
        <v>87857.31</v>
      </c>
      <c r="K310" s="61">
        <v>0</v>
      </c>
      <c r="L310" s="61">
        <v>87857.31</v>
      </c>
      <c r="M310" s="9" t="str">
        <f>VLOOKUP(C310,TB!C:F,3,0)</f>
        <v>Tax on cash incentive</v>
      </c>
      <c r="N310" s="9" t="str">
        <f>VLOOKUP(C310,TB!C:F,4,0)</f>
        <v>Tax expenses</v>
      </c>
      <c r="P310" s="179"/>
      <c r="Q310" s="179"/>
    </row>
    <row r="311" spans="1:17" ht="13">
      <c r="A311" s="14" t="str">
        <f t="shared" ref="A311" si="21">LEFT(B311,1)</f>
        <v/>
      </c>
      <c r="B311" s="15"/>
      <c r="C311" s="16" t="s">
        <v>290</v>
      </c>
      <c r="D311" s="16" t="s">
        <v>290</v>
      </c>
      <c r="E311" s="17">
        <f t="shared" ref="E311:L311" si="22">SUBTOTAL(9,E2:E310)</f>
        <v>0</v>
      </c>
      <c r="F311" s="17">
        <f t="shared" si="22"/>
        <v>186618667.99000001</v>
      </c>
      <c r="G311" s="17">
        <f t="shared" si="22"/>
        <v>106379839.32000001</v>
      </c>
      <c r="H311" s="17">
        <f t="shared" si="22"/>
        <v>80238828.669999987</v>
      </c>
      <c r="I311" s="17">
        <f t="shared" si="22"/>
        <v>0</v>
      </c>
      <c r="J311" s="17">
        <f t="shared" si="22"/>
        <v>2164054.3400000003</v>
      </c>
      <c r="K311" s="17">
        <f t="shared" si="22"/>
        <v>1240175.5900000001</v>
      </c>
      <c r="L311" s="17">
        <f t="shared" si="22"/>
        <v>923878.75</v>
      </c>
      <c r="M311" s="17"/>
      <c r="N311" s="17"/>
      <c r="P311" s="180"/>
    </row>
    <row r="314" spans="1:17" ht="14">
      <c r="C314" s="78"/>
      <c r="D314" s="78" t="s">
        <v>298</v>
      </c>
      <c r="E314" s="79"/>
      <c r="F314" s="79"/>
      <c r="G314" s="79"/>
      <c r="H314" s="79"/>
      <c r="I314" s="80"/>
      <c r="J314" s="81"/>
      <c r="K314" s="81"/>
      <c r="L314" s="82">
        <f>'GL Map'!E32</f>
        <v>-18803796.960000016</v>
      </c>
      <c r="M314" s="83" t="s">
        <v>228</v>
      </c>
      <c r="N314" s="84" t="s">
        <v>304</v>
      </c>
    </row>
    <row r="315" spans="1:17" ht="14">
      <c r="C315" s="78"/>
      <c r="D315" s="78" t="s">
        <v>298</v>
      </c>
      <c r="E315" s="79"/>
      <c r="F315" s="79"/>
      <c r="G315" s="79"/>
      <c r="H315" s="79"/>
      <c r="I315" s="80"/>
      <c r="J315" s="81"/>
      <c r="K315" s="81"/>
      <c r="L315" s="82">
        <f>'GL Map'!E33</f>
        <v>-1709599.8999999994</v>
      </c>
      <c r="M315" s="85"/>
      <c r="N315" s="84" t="s">
        <v>853</v>
      </c>
    </row>
    <row r="316" spans="1:17" ht="14">
      <c r="C316" s="86"/>
      <c r="D316" s="86"/>
      <c r="E316" s="79"/>
      <c r="F316" s="79"/>
      <c r="G316" s="79"/>
      <c r="H316" s="79"/>
      <c r="I316" s="81"/>
      <c r="J316" s="81"/>
      <c r="K316" s="81"/>
      <c r="L316" s="87"/>
      <c r="M316" s="85"/>
      <c r="N316" s="84"/>
    </row>
    <row r="317" spans="1:17" ht="15">
      <c r="C317" s="88"/>
      <c r="D317" s="89"/>
      <c r="E317" s="90"/>
      <c r="F317" s="91"/>
      <c r="G317" s="91"/>
      <c r="H317" s="90"/>
      <c r="I317" s="90">
        <f>SUM(I194:I310)+I172</f>
        <v>4112869.32</v>
      </c>
      <c r="J317" s="92"/>
      <c r="K317" s="92"/>
      <c r="L317" s="90">
        <f>SUM(L194:L310)+L172</f>
        <v>3799683.0199999912</v>
      </c>
      <c r="M317" s="85"/>
      <c r="N317" s="1" t="s">
        <v>1446</v>
      </c>
    </row>
    <row r="318" spans="1:17" ht="14">
      <c r="C318" s="93"/>
      <c r="D318" s="94"/>
      <c r="E318" s="95"/>
      <c r="F318" s="95"/>
      <c r="G318" s="95"/>
      <c r="H318" s="95"/>
      <c r="I318" s="96"/>
      <c r="J318" s="96"/>
      <c r="K318" s="96"/>
      <c r="L318" s="96"/>
      <c r="M318" s="97"/>
      <c r="N318" s="97"/>
    </row>
    <row r="321" spans="12:12">
      <c r="L321" s="9">
        <v>2708.9370000000004</v>
      </c>
    </row>
    <row r="323" spans="12:12">
      <c r="L323" s="200">
        <f>L282-L321</f>
        <v>60589.553</v>
      </c>
    </row>
  </sheetData>
  <autoFilter ref="A1:N310" xr:uid="{00000000-0009-0000-0000-000009000000}">
    <filterColumn colId="13">
      <filters>
        <filter val="Selling and distribution expenses"/>
      </filters>
    </filterColumn>
  </autoFilter>
  <conditionalFormatting sqref="A2:B310 A311">
    <cfRule type="colorScale" priority="16">
      <colorScale>
        <cfvo type="min"/>
        <cfvo type="percentile" val="50"/>
        <cfvo type="max"/>
        <color rgb="FFF8696B"/>
        <color rgb="FFFCFCFF"/>
        <color rgb="FF63BE7B"/>
      </colorScale>
    </cfRule>
  </conditionalFormatting>
  <conditionalFormatting sqref="C316:C317">
    <cfRule type="duplicateValues" dxfId="39" priority="5"/>
  </conditionalFormatting>
  <conditionalFormatting sqref="C314:C315">
    <cfRule type="duplicateValues" dxfId="38" priority="4"/>
  </conditionalFormatting>
  <conditionalFormatting sqref="C314:C317">
    <cfRule type="duplicateValues" dxfId="37" priority="3"/>
  </conditionalFormatting>
  <conditionalFormatting sqref="C314:C317">
    <cfRule type="duplicateValues" dxfId="36" priority="6"/>
  </conditionalFormatting>
  <conditionalFormatting sqref="C314:C317">
    <cfRule type="duplicateValues" dxfId="35" priority="7"/>
  </conditionalFormatting>
  <conditionalFormatting sqref="C314:C317">
    <cfRule type="duplicateValues" dxfId="34" priority="8" stopIfTrue="1"/>
  </conditionalFormatting>
  <conditionalFormatting sqref="D314:D317">
    <cfRule type="duplicateValues" dxfId="33" priority="9"/>
  </conditionalFormatting>
  <conditionalFormatting sqref="C314:C317">
    <cfRule type="duplicateValues" dxfId="32" priority="10"/>
  </conditionalFormatting>
  <conditionalFormatting sqref="C314:C317">
    <cfRule type="duplicateValues" dxfId="31" priority="11"/>
  </conditionalFormatting>
  <conditionalFormatting sqref="C314:C317">
    <cfRule type="duplicateValues" dxfId="30" priority="2"/>
  </conditionalFormatting>
  <conditionalFormatting sqref="C1:C1048576">
    <cfRule type="duplicateValues" dxfId="29" priority="1"/>
  </conditionalFormatting>
  <conditionalFormatting sqref="C318">
    <cfRule type="duplicateValues" dxfId="28" priority="49"/>
  </conditionalFormatting>
  <conditionalFormatting sqref="C318">
    <cfRule type="duplicateValues" dxfId="27" priority="50" stopIfTrue="1"/>
  </conditionalFormatting>
  <conditionalFormatting sqref="D318">
    <cfRule type="duplicateValues" dxfId="26" priority="51"/>
  </conditionalFormatting>
  <pageMargins left="0.75" right="0.75" top="1" bottom="1" header="0.5" footer="0.5"/>
  <pageSetup paperSize="9" orientation="portrait" verticalDpi="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AC42C3-F238-46BF-A7B3-812C34D3A80C}">
  <sheetPr codeName="Sheet12"/>
  <dimension ref="C1:K42"/>
  <sheetViews>
    <sheetView topLeftCell="A13" workbookViewId="0">
      <selection activeCell="O24" sqref="O24"/>
    </sheetView>
  </sheetViews>
  <sheetFormatPr defaultRowHeight="14.5"/>
  <cols>
    <col min="4" max="4" width="25" customWidth="1"/>
    <col min="5" max="5" width="14" customWidth="1"/>
    <col min="6" max="7" width="17.453125" customWidth="1"/>
    <col min="8" max="8" width="0" hidden="1" customWidth="1"/>
    <col min="9" max="9" width="15.54296875" hidden="1" customWidth="1"/>
    <col min="10" max="10" width="10.1796875" bestFit="1" customWidth="1"/>
    <col min="11" max="11" width="13.1796875" customWidth="1"/>
  </cols>
  <sheetData>
    <row r="1" spans="3:11">
      <c r="J1" t="s">
        <v>20</v>
      </c>
    </row>
    <row r="2" spans="3:11">
      <c r="C2" s="191"/>
      <c r="D2" s="191" t="s">
        <v>4049</v>
      </c>
      <c r="E2" s="191" t="s">
        <v>4048</v>
      </c>
      <c r="F2" s="191" t="s">
        <v>3956</v>
      </c>
      <c r="G2" s="191" t="s">
        <v>3957</v>
      </c>
      <c r="H2" t="s">
        <v>4046</v>
      </c>
      <c r="J2" s="191" t="s">
        <v>4050</v>
      </c>
      <c r="K2" s="191" t="s">
        <v>4051</v>
      </c>
    </row>
    <row r="3" spans="3:11">
      <c r="C3">
        <v>50307003</v>
      </c>
      <c r="D3" t="str">
        <f>VLOOKUP(C3,'2021 Provision'!R:T,3,0)</f>
        <v>F.O -Gas</v>
      </c>
      <c r="E3" s="190">
        <v>61597</v>
      </c>
      <c r="F3" s="190">
        <v>82162.299465240649</v>
      </c>
      <c r="G3" s="194">
        <f>SUMIFS('Revised Provision 2022'!F:F,'Revised Provision 2022'!C:C,Provision!C3)</f>
        <v>0</v>
      </c>
      <c r="H3" s="64">
        <f>G3-E3</f>
        <v>-61597</v>
      </c>
      <c r="J3" s="190">
        <v>0</v>
      </c>
    </row>
    <row r="4" spans="3:11">
      <c r="C4">
        <v>50307004</v>
      </c>
      <c r="D4" t="str">
        <f>VLOOKUP(C4,'2021 Provision'!R:T,3,0)</f>
        <v>F.O -Electricity</v>
      </c>
      <c r="E4" s="190">
        <v>6352</v>
      </c>
      <c r="F4" s="190">
        <v>5477.4866310160423</v>
      </c>
      <c r="G4" s="194">
        <f>SUMIFS('Revised Provision 2022'!F:F,'Revised Provision 2022'!C:C,Provision!C4)</f>
        <v>0</v>
      </c>
      <c r="H4" s="64">
        <f t="shared" ref="H4:H37" si="0">G4-E4</f>
        <v>-6352</v>
      </c>
      <c r="J4" s="190">
        <v>0</v>
      </c>
    </row>
    <row r="5" spans="3:11">
      <c r="C5">
        <v>50503001</v>
      </c>
      <c r="D5" t="str">
        <f>VLOOKUP(C5,'2021 Provision'!R:T,3,0)</f>
        <v>Import -Insurance</v>
      </c>
      <c r="E5" s="190">
        <v>23073</v>
      </c>
      <c r="F5" s="190">
        <v>50054.278074866314</v>
      </c>
      <c r="G5" s="195">
        <f>SUMIFS('Revised Provision 2022'!F:F,'Revised Provision 2022'!C:C,Provision!C5)</f>
        <v>21867.969999999998</v>
      </c>
      <c r="H5" s="64">
        <f t="shared" si="0"/>
        <v>-1205.0300000000025</v>
      </c>
      <c r="J5" s="190">
        <v>835.89304812834223</v>
      </c>
    </row>
    <row r="6" spans="3:11">
      <c r="C6">
        <v>50502001</v>
      </c>
      <c r="D6" t="str">
        <f>VLOOKUP(C6,'2021 Provision'!R:T,3,0)</f>
        <v>Export - Insurance</v>
      </c>
      <c r="E6" s="190">
        <v>8652</v>
      </c>
      <c r="F6" s="190">
        <v>12722.139037433155</v>
      </c>
      <c r="G6" s="194">
        <f>SUMIFS('Revised Provision 2022'!F:F,'Revised Provision 2022'!C:C,Provision!C6)</f>
        <v>0</v>
      </c>
      <c r="H6" s="64">
        <f t="shared" si="0"/>
        <v>-8652</v>
      </c>
      <c r="J6" s="190">
        <v>0</v>
      </c>
    </row>
    <row r="7" spans="3:11">
      <c r="C7">
        <v>50402009</v>
      </c>
      <c r="D7" t="str">
        <f>VLOOKUP(C7,'2021 Provision'!R:T,3,0)</f>
        <v>GA -Insurance Expens</v>
      </c>
      <c r="E7" s="190">
        <v>1049</v>
      </c>
      <c r="F7" s="190">
        <v>0</v>
      </c>
      <c r="G7" s="194">
        <f>SUMIFS('Revised Provision 2022'!F:F,'Revised Provision 2022'!C:C,Provision!C7)</f>
        <v>0</v>
      </c>
      <c r="H7" s="64">
        <f t="shared" si="0"/>
        <v>-1049</v>
      </c>
      <c r="J7" s="190">
        <v>0</v>
      </c>
    </row>
    <row r="8" spans="3:11">
      <c r="C8">
        <v>50502002</v>
      </c>
      <c r="D8" t="str">
        <f>VLOOKUP(C8,'2021 Provision'!R:T,3,0)</f>
        <v>Export - Courier</v>
      </c>
      <c r="E8" s="190">
        <v>4696</v>
      </c>
      <c r="F8" s="190">
        <v>2701.9048128342247</v>
      </c>
      <c r="G8" s="194">
        <f>SUMIFS('Revised Provision 2022'!F:F,'Revised Provision 2022'!C:C,Provision!C8)</f>
        <v>0</v>
      </c>
      <c r="H8" s="64">
        <f t="shared" si="0"/>
        <v>-4696</v>
      </c>
      <c r="J8" s="190">
        <v>0</v>
      </c>
    </row>
    <row r="9" spans="3:11">
      <c r="C9">
        <v>50503008</v>
      </c>
      <c r="D9" t="str">
        <f>VLOOKUP(C9,'2021 Provision'!R:T,3,0)</f>
        <v>Import -Other Import</v>
      </c>
      <c r="E9" s="190">
        <v>236</v>
      </c>
      <c r="F9" s="190">
        <v>641.7112299465241</v>
      </c>
      <c r="G9" s="194">
        <f>SUMIFS('Revised Provision 2022'!F:F,'Revised Provision 2022'!C:C,Provision!C9)</f>
        <v>641.71</v>
      </c>
      <c r="H9" s="64">
        <f t="shared" si="0"/>
        <v>405.71000000000004</v>
      </c>
      <c r="J9" s="190">
        <v>0</v>
      </c>
    </row>
    <row r="10" spans="3:11">
      <c r="C10">
        <v>50503004</v>
      </c>
      <c r="D10" t="str">
        <f>VLOOKUP(C10,'2021 Provision'!R:T,3,0)</f>
        <v>Import -Air Freight</v>
      </c>
      <c r="E10" s="190">
        <v>1208</v>
      </c>
      <c r="F10" s="190">
        <v>0</v>
      </c>
      <c r="G10" s="194">
        <f>SUMIFS('Revised Provision 2022'!F:F,'Revised Provision 2022'!C:C,Provision!C10)</f>
        <v>0</v>
      </c>
      <c r="H10" s="64">
        <f t="shared" si="0"/>
        <v>-1208</v>
      </c>
      <c r="J10" s="190">
        <v>0</v>
      </c>
    </row>
    <row r="11" spans="3:11">
      <c r="C11">
        <v>50306001</v>
      </c>
      <c r="D11" t="str">
        <f>VLOOKUP(C11,'2021 Provision'!R:T,3,0)</f>
        <v>Testing Fee-R&amp;D</v>
      </c>
      <c r="E11" s="190">
        <v>60434</v>
      </c>
      <c r="F11" s="190">
        <v>57988.850361497323</v>
      </c>
      <c r="G11" s="194">
        <f>SUMIFS('Revised Provision 2022'!F:F,'Revised Provision 2022'!C:C,Provision!C11)</f>
        <v>45146.64</v>
      </c>
      <c r="H11" s="64">
        <f t="shared" si="0"/>
        <v>-15287.36</v>
      </c>
      <c r="J11" s="190">
        <v>993.47069518716569</v>
      </c>
    </row>
    <row r="12" spans="3:11">
      <c r="C12">
        <v>50402012</v>
      </c>
      <c r="D12" t="str">
        <f>VLOOKUP(C12,'2021 Provision'!R:T,3,0)</f>
        <v>GA -Compliance Expen</v>
      </c>
      <c r="E12" s="190">
        <v>46212</v>
      </c>
      <c r="F12" s="190">
        <v>31586.929732620316</v>
      </c>
      <c r="G12" s="195">
        <f>SUMIFS('Revised Provision 2022'!F:F,'Revised Provision 2022'!C:C,Provision!C12)</f>
        <v>31586.929999999997</v>
      </c>
      <c r="H12" s="64">
        <f t="shared" si="0"/>
        <v>-14625.070000000003</v>
      </c>
      <c r="J12" s="190">
        <v>20594.416363636366</v>
      </c>
    </row>
    <row r="13" spans="3:11">
      <c r="C13">
        <v>50307002</v>
      </c>
      <c r="D13" t="str">
        <f>VLOOKUP(C13,'2021 Provision'!R:T,3,0)</f>
        <v>F.O -Machine Hire Ch</v>
      </c>
      <c r="E13" s="190">
        <v>7121</v>
      </c>
      <c r="F13" s="190">
        <v>8695.9572192513369</v>
      </c>
      <c r="G13" s="194">
        <f>SUMIFS('Revised Provision 2022'!F:F,'Revised Provision 2022'!C:C,Provision!C13)</f>
        <v>3163.3199999999997</v>
      </c>
      <c r="H13" s="64">
        <f t="shared" si="0"/>
        <v>-3957.6800000000003</v>
      </c>
      <c r="J13" s="190">
        <v>0</v>
      </c>
    </row>
    <row r="14" spans="3:11">
      <c r="C14">
        <v>50402003</v>
      </c>
      <c r="D14" t="str">
        <f>VLOOKUP(C14,'2021 Provision'!R:T,3,0)</f>
        <v>GA -Vehicle &amp; Transp</v>
      </c>
      <c r="E14" s="190">
        <v>14585</v>
      </c>
      <c r="F14" s="190">
        <v>22801.518716577539</v>
      </c>
      <c r="G14" s="194">
        <f>SUMIFS('Revised Provision 2022'!F:F,'Revised Provision 2022'!C:C,Provision!C14)</f>
        <v>0</v>
      </c>
      <c r="H14" s="64">
        <f t="shared" si="0"/>
        <v>-14585</v>
      </c>
      <c r="J14" s="190">
        <v>0</v>
      </c>
    </row>
    <row r="15" spans="3:11">
      <c r="C15">
        <v>50301001</v>
      </c>
      <c r="D15" t="str">
        <f>VLOOKUP(C15,'2021 Provision'!R:T,3,0)</f>
        <v>Repair &amp; Maintenance</v>
      </c>
      <c r="E15" s="190">
        <v>75266</v>
      </c>
      <c r="F15" s="190">
        <v>67695.900106951856</v>
      </c>
      <c r="G15" s="195">
        <f>SUMIFS('Revised Provision 2022'!F:F,'Revised Provision 2022'!C:C,Provision!C15)</f>
        <v>63899.089999999989</v>
      </c>
      <c r="H15" s="64">
        <f t="shared" si="0"/>
        <v>-11366.910000000011</v>
      </c>
      <c r="J15" s="190">
        <v>45610.338609625673</v>
      </c>
    </row>
    <row r="16" spans="3:11">
      <c r="C16">
        <v>50201003</v>
      </c>
      <c r="D16" t="str">
        <f>VLOOKUP(C16,'2021 Provision'!R:T,3,0)</f>
        <v>Overtime</v>
      </c>
      <c r="E16" s="196">
        <f>1151</f>
        <v>1151</v>
      </c>
      <c r="F16" s="190">
        <v>0</v>
      </c>
      <c r="G16" s="194">
        <f>SUMIFS('Revised Provision 2022'!F:F,'Revised Provision 2022'!C:C,Provision!C16)</f>
        <v>0</v>
      </c>
      <c r="H16" s="64">
        <f t="shared" si="0"/>
        <v>-1151</v>
      </c>
      <c r="I16" s="4" t="s">
        <v>861</v>
      </c>
      <c r="J16" s="190">
        <v>0</v>
      </c>
    </row>
    <row r="17" spans="3:10">
      <c r="C17">
        <v>50201005</v>
      </c>
      <c r="D17" t="str">
        <f>VLOOKUP(C17,'2021 Provision'!R:T,3,0)</f>
        <v>Workers-Incentive Pa</v>
      </c>
      <c r="E17" s="196">
        <f>7587</f>
        <v>7587</v>
      </c>
      <c r="F17" s="190">
        <v>0</v>
      </c>
      <c r="G17" s="194">
        <f>SUMIFS('Revised Provision 2022'!F:F,'Revised Provision 2022'!C:C,Provision!C17)</f>
        <v>0</v>
      </c>
      <c r="H17" s="64">
        <f t="shared" si="0"/>
        <v>-7587</v>
      </c>
      <c r="I17" s="4" t="s">
        <v>861</v>
      </c>
      <c r="J17" s="190">
        <v>0</v>
      </c>
    </row>
    <row r="18" spans="3:10">
      <c r="C18">
        <v>50401514</v>
      </c>
      <c r="D18" t="str">
        <f>VLOOKUP(C18,'2021 Provision'!R:T,3,0)</f>
        <v>Medical and Day care</v>
      </c>
      <c r="E18" s="190">
        <v>1179</v>
      </c>
      <c r="F18" s="190">
        <v>4018.5775401069518</v>
      </c>
      <c r="G18" s="194">
        <f>SUMIFS('Revised Provision 2022'!F:F,'Revised Provision 2022'!C:C,Provision!C18)</f>
        <v>4018.58</v>
      </c>
      <c r="H18" s="64">
        <f t="shared" si="0"/>
        <v>2839.58</v>
      </c>
      <c r="J18" s="190">
        <v>96.01069518716578</v>
      </c>
    </row>
    <row r="19" spans="3:10">
      <c r="C19">
        <v>50402010</v>
      </c>
      <c r="D19" t="str">
        <f>VLOOKUP(C19,'2021 Provision'!R:T,3,0)</f>
        <v>GA -Rates/Taxes/Lice</v>
      </c>
      <c r="E19" s="190">
        <v>1646</v>
      </c>
      <c r="F19" s="190">
        <v>1337.9679144385027</v>
      </c>
      <c r="G19" s="194">
        <f>SUMIFS('Revised Provision 2022'!F:F,'Revised Provision 2022'!C:C,Provision!C19)</f>
        <v>673.82</v>
      </c>
      <c r="H19" s="64">
        <f t="shared" si="0"/>
        <v>-972.18</v>
      </c>
      <c r="J19" s="190">
        <v>673.79679144385022</v>
      </c>
    </row>
    <row r="20" spans="3:10">
      <c r="C20">
        <v>50502008</v>
      </c>
      <c r="D20" t="str">
        <f>VLOOKUP(C20,'2021 Provision'!R:T,3,0)</f>
        <v>Export -Other Export</v>
      </c>
      <c r="E20" s="190">
        <v>16478</v>
      </c>
      <c r="F20" s="190">
        <v>1824.2352941176471</v>
      </c>
      <c r="G20" s="194">
        <f>SUMIFS('Revised Provision 2022'!F:F,'Revised Provision 2022'!C:C,Provision!C20)</f>
        <v>0</v>
      </c>
      <c r="H20" s="64">
        <f t="shared" si="0"/>
        <v>-16478</v>
      </c>
      <c r="J20" s="190">
        <v>0</v>
      </c>
    </row>
    <row r="21" spans="3:10">
      <c r="C21">
        <v>50502004</v>
      </c>
      <c r="D21" t="str">
        <f>VLOOKUP(C21,'2021 Provision'!R:T,3,0)</f>
        <v>Export - Air Freight</v>
      </c>
      <c r="E21" s="190">
        <v>41785</v>
      </c>
      <c r="F21" s="190">
        <v>0</v>
      </c>
      <c r="G21" s="194">
        <f>SUMIFS('Revised Provision 2022'!F:F,'Revised Provision 2022'!C:C,Provision!C21)</f>
        <v>0</v>
      </c>
      <c r="H21" s="64">
        <f t="shared" si="0"/>
        <v>-41785</v>
      </c>
      <c r="J21" s="190">
        <v>0</v>
      </c>
    </row>
    <row r="22" spans="3:10">
      <c r="C22">
        <v>50402016</v>
      </c>
      <c r="D22" t="str">
        <f>VLOOKUP(C22,'2021 Provision'!R:T,3,0)</f>
        <v>GA -Traveling Overse</v>
      </c>
      <c r="E22" s="190">
        <v>722</v>
      </c>
      <c r="F22" s="190">
        <v>0</v>
      </c>
      <c r="G22" s="194">
        <f>SUMIFS('Revised Provision 2022'!F:F,'Revised Provision 2022'!C:C,Provision!C22)</f>
        <v>0</v>
      </c>
      <c r="H22" s="64">
        <f t="shared" si="0"/>
        <v>-722</v>
      </c>
      <c r="J22" s="190">
        <v>0</v>
      </c>
    </row>
    <row r="23" spans="3:10">
      <c r="C23">
        <v>50402014</v>
      </c>
      <c r="D23" t="str">
        <f>VLOOKUP(C23,'2021 Provision'!R:T,3,0)</f>
        <v>GA -Entertainment  E</v>
      </c>
      <c r="E23" s="190">
        <v>208</v>
      </c>
      <c r="F23" s="190">
        <v>0</v>
      </c>
      <c r="G23" s="194">
        <f>SUMIFS('Revised Provision 2022'!F:F,'Revised Provision 2022'!C:C,Provision!C23)</f>
        <v>0</v>
      </c>
      <c r="H23" s="64">
        <f t="shared" si="0"/>
        <v>-208</v>
      </c>
      <c r="J23" s="190">
        <v>0</v>
      </c>
    </row>
    <row r="24" spans="3:10">
      <c r="C24">
        <v>50201008</v>
      </c>
      <c r="D24" t="str">
        <f>VLOOKUP(C24,'2021 Provision'!R:T,3,0)</f>
        <v>Others  Contractual</v>
      </c>
      <c r="E24" s="190">
        <v>371</v>
      </c>
      <c r="F24" s="190">
        <v>0</v>
      </c>
      <c r="G24" s="194">
        <f>SUMIFS('Revised Provision 2022'!F:F,'Revised Provision 2022'!C:C,Provision!C24)</f>
        <v>0</v>
      </c>
      <c r="H24" s="64">
        <f t="shared" si="0"/>
        <v>-371</v>
      </c>
      <c r="J24" s="190">
        <v>0</v>
      </c>
    </row>
    <row r="25" spans="3:10">
      <c r="C25" s="193">
        <v>50402011</v>
      </c>
      <c r="D25" s="193" t="str">
        <f>VLOOKUP(C25,'2021 Provision'!R:T,3,0)</f>
        <v>GA -Audit Fee/Legal/</v>
      </c>
      <c r="E25" s="194">
        <v>1247</v>
      </c>
      <c r="F25" s="194">
        <v>30182.560427807486</v>
      </c>
      <c r="G25" s="195">
        <f>SUMIFS('Revised Provision 2022'!F:F,'Revised Provision 2022'!C:C,Provision!C25)</f>
        <v>19117.5</v>
      </c>
      <c r="H25" s="64">
        <f t="shared" si="0"/>
        <v>17870.5</v>
      </c>
      <c r="J25" s="190">
        <v>247.45454545454547</v>
      </c>
    </row>
    <row r="26" spans="3:10">
      <c r="C26">
        <v>50603015</v>
      </c>
      <c r="D26" t="str">
        <f>VLOOKUP(C26,'2021 Provision'!R:T,3,0)</f>
        <v>Interest on long ter</v>
      </c>
      <c r="E26" s="190">
        <v>9924</v>
      </c>
      <c r="F26" s="190">
        <v>0</v>
      </c>
      <c r="G26" s="194">
        <f>SUMIFS('Revised Provision 2022'!F:F,'Revised Provision 2022'!C:C,Provision!C26)</f>
        <v>0</v>
      </c>
      <c r="H26" s="64">
        <f t="shared" si="0"/>
        <v>-9924</v>
      </c>
      <c r="J26" s="190">
        <v>0</v>
      </c>
    </row>
    <row r="27" spans="3:10">
      <c r="C27">
        <v>50402005</v>
      </c>
      <c r="D27" t="str">
        <f>VLOOKUP(C27,'2021 Provision'!R:T,3,0)</f>
        <v>GA -Repair &amp; Mainten</v>
      </c>
      <c r="E27" s="190">
        <v>3295</v>
      </c>
      <c r="F27" s="190">
        <v>17544.856577540104</v>
      </c>
      <c r="G27" s="195">
        <f>SUMIFS('Revised Provision 2022'!F:F,'Revised Provision 2022'!C:C,Provision!C27)</f>
        <v>15040.219999999998</v>
      </c>
      <c r="H27" s="64">
        <f t="shared" si="0"/>
        <v>11745.219999999998</v>
      </c>
      <c r="J27" s="190">
        <v>299.4652406417112</v>
      </c>
    </row>
    <row r="28" spans="3:10">
      <c r="C28">
        <v>50502003</v>
      </c>
      <c r="D28" t="str">
        <f>VLOOKUP(C28,'2021 Provision'!R:T,3,0)</f>
        <v>Export - C&amp;F Charges</v>
      </c>
      <c r="E28" s="190">
        <v>32691</v>
      </c>
      <c r="F28" s="190">
        <v>45363.465240641708</v>
      </c>
      <c r="G28" s="194">
        <f>SUMIFS('Revised Provision 2022'!F:F,'Revised Provision 2022'!C:C,Provision!C28)</f>
        <v>30919.91</v>
      </c>
      <c r="H28" s="64">
        <f t="shared" si="0"/>
        <v>-1771.0900000000001</v>
      </c>
      <c r="J28" s="190">
        <v>0</v>
      </c>
    </row>
    <row r="29" spans="3:10">
      <c r="C29">
        <v>50503003</v>
      </c>
      <c r="D29" t="str">
        <f>VLOOKUP(C29,'2021 Provision'!R:T,3,0)</f>
        <v>Import -C&amp;F Charges</v>
      </c>
      <c r="E29" s="190">
        <v>47256</v>
      </c>
      <c r="F29" s="190">
        <v>90250.508021390371</v>
      </c>
      <c r="G29" s="194">
        <f>SUMIFS('Revised Provision 2022'!F:F,'Revised Provision 2022'!C:C,Provision!C29)</f>
        <v>70982.38</v>
      </c>
      <c r="H29" s="64">
        <f t="shared" si="0"/>
        <v>23726.380000000005</v>
      </c>
      <c r="J29" s="190">
        <v>0</v>
      </c>
    </row>
    <row r="30" spans="3:10">
      <c r="C30">
        <v>50401510</v>
      </c>
      <c r="D30" t="str">
        <f>VLOOKUP(C30,'2021 Provision'!R:T,3,0)</f>
        <v>Staff Welfare</v>
      </c>
      <c r="E30" s="197">
        <f>1174</f>
        <v>1174</v>
      </c>
      <c r="F30" s="190">
        <v>0</v>
      </c>
      <c r="G30" s="194">
        <f>SUMIFS('Revised Provision 2022'!F:F,'Revised Provision 2022'!C:C,Provision!C30)</f>
        <v>0</v>
      </c>
      <c r="H30" s="64">
        <f t="shared" si="0"/>
        <v>-1174</v>
      </c>
      <c r="I30" s="4" t="s">
        <v>861</v>
      </c>
      <c r="J30" s="190">
        <v>0</v>
      </c>
    </row>
    <row r="31" spans="3:10">
      <c r="C31">
        <v>50201013</v>
      </c>
      <c r="D31" t="str">
        <f>VLOOKUP(C31,'2021 Provision'!R:T,3,0)</f>
        <v>Workers-Other Benefi</v>
      </c>
      <c r="E31" s="190">
        <v>25555</v>
      </c>
      <c r="F31" s="190">
        <v>2317.294117647059</v>
      </c>
      <c r="G31" s="194">
        <f>SUMIFS('Revised Provision 2022'!F:F,'Revised Provision 2022'!C:C,Provision!C31)</f>
        <v>2317.3000000000002</v>
      </c>
      <c r="H31" s="64">
        <f t="shared" si="0"/>
        <v>-23237.7</v>
      </c>
      <c r="J31" s="190">
        <v>2317.294117647059</v>
      </c>
    </row>
    <row r="32" spans="3:10">
      <c r="C32">
        <v>50402006</v>
      </c>
      <c r="D32" t="str">
        <f>VLOOKUP(C32,'2021 Provision'!R:T,3,0)</f>
        <v>GA -Printing and Sta</v>
      </c>
      <c r="E32" s="190">
        <v>12</v>
      </c>
      <c r="F32" s="190">
        <v>100.50802139037434</v>
      </c>
      <c r="G32" s="194">
        <f>SUMIFS('Revised Provision 2022'!F:F,'Revised Provision 2022'!C:C,Provision!C32)</f>
        <v>100.51</v>
      </c>
      <c r="H32" s="64">
        <f t="shared" si="0"/>
        <v>88.51</v>
      </c>
      <c r="J32" s="190">
        <v>100.50802139037434</v>
      </c>
    </row>
    <row r="33" spans="3:10">
      <c r="C33" s="189">
        <v>50307006</v>
      </c>
      <c r="D33" t="str">
        <f>VLOOKUP(C33,'2021 Provision'!R:T,3,0)</f>
        <v>F.O -Environment Tre</v>
      </c>
      <c r="E33" s="190">
        <v>0</v>
      </c>
      <c r="F33" s="190">
        <v>18363.331550802141</v>
      </c>
      <c r="G33" s="195">
        <f>SUMIFS('Revised Provision 2022'!F:F,'Revised Provision 2022'!C:C,Provision!C33)</f>
        <v>14248.36</v>
      </c>
      <c r="H33" s="64">
        <f t="shared" si="0"/>
        <v>14248.36</v>
      </c>
      <c r="J33" s="190">
        <v>501.60427807486633</v>
      </c>
    </row>
    <row r="34" spans="3:10">
      <c r="C34" s="189">
        <v>50402015</v>
      </c>
      <c r="D34" t="str">
        <f>VLOOKUP(C34,'2021 Provision'!R:T,3,0)</f>
        <v>GA -Visa and Work Pe</v>
      </c>
      <c r="E34" s="190">
        <v>0</v>
      </c>
      <c r="F34" s="190">
        <v>6575.4010695187162</v>
      </c>
      <c r="G34" s="195">
        <f>SUMIFS('Revised Provision 2022'!F:F,'Revised Provision 2022'!C:C,Provision!C34)</f>
        <v>6575.41</v>
      </c>
      <c r="H34" s="64">
        <f t="shared" si="0"/>
        <v>6575.41</v>
      </c>
      <c r="J34" s="190">
        <v>0</v>
      </c>
    </row>
    <row r="35" spans="3:10">
      <c r="C35" s="189">
        <v>50301002</v>
      </c>
      <c r="D35" t="str">
        <f>VLOOKUP(C35,'2021 Provision'!R:T,3,0)</f>
        <v>House Keeping Exp.</v>
      </c>
      <c r="E35" s="190">
        <v>0</v>
      </c>
      <c r="F35" s="190">
        <v>1260.4278074866311</v>
      </c>
      <c r="G35" s="194">
        <f>SUMIFS('Revised Provision 2022'!F:F,'Revised Provision 2022'!C:C,Provision!C35)</f>
        <v>1260.42</v>
      </c>
      <c r="H35" s="64">
        <f t="shared" si="0"/>
        <v>1260.42</v>
      </c>
      <c r="J35" s="190">
        <v>437.43315508021391</v>
      </c>
    </row>
    <row r="36" spans="3:10">
      <c r="C36" s="189">
        <v>50310001</v>
      </c>
      <c r="D36" t="str">
        <f>VLOOKUP(C36,'2021 Provision'!R:T,3,0)</f>
        <v>Ins. Prem.-Industria</v>
      </c>
      <c r="E36" s="190">
        <v>0</v>
      </c>
      <c r="F36" s="190">
        <v>4572.1925133689838</v>
      </c>
      <c r="G36" s="194">
        <f>SUMIFS('Revised Provision 2022'!F:F,'Revised Provision 2022'!C:C,Provision!C36)</f>
        <v>0</v>
      </c>
      <c r="H36" s="64">
        <f t="shared" si="0"/>
        <v>0</v>
      </c>
      <c r="J36" s="190">
        <v>0</v>
      </c>
    </row>
    <row r="37" spans="3:10">
      <c r="C37" s="189">
        <v>50307005</v>
      </c>
      <c r="D37" t="str">
        <f>VLOOKUP(C37,'2021 Provision'!R:T,3,0)</f>
        <v>F.O -Water</v>
      </c>
      <c r="E37" s="190">
        <v>0</v>
      </c>
      <c r="F37" s="190">
        <v>642.95187165775405</v>
      </c>
      <c r="G37" s="194">
        <f>SUMIFS('Revised Provision 2022'!F:F,'Revised Provision 2022'!C:C,Provision!C37)</f>
        <v>642.95000000000005</v>
      </c>
      <c r="H37" s="64">
        <f t="shared" si="0"/>
        <v>642.95000000000005</v>
      </c>
      <c r="J37" s="190">
        <v>268.62032085561498</v>
      </c>
    </row>
    <row r="38" spans="3:10">
      <c r="C38" s="191"/>
      <c r="D38" s="191"/>
      <c r="E38" s="192">
        <f>SUM(E2:E37)</f>
        <v>502762</v>
      </c>
      <c r="F38" s="192">
        <f t="shared" ref="F38:J38" si="1">SUM(F2:F37)</f>
        <v>566883.25335614989</v>
      </c>
      <c r="G38" s="192">
        <f t="shared" si="1"/>
        <v>332203.0199999999</v>
      </c>
      <c r="H38" s="192">
        <f t="shared" si="1"/>
        <v>-170558.97999999998</v>
      </c>
      <c r="I38" s="192">
        <f t="shared" si="1"/>
        <v>0</v>
      </c>
      <c r="J38" s="192">
        <f t="shared" si="1"/>
        <v>72976.305882352957</v>
      </c>
    </row>
    <row r="42" spans="3:10">
      <c r="E42" s="190">
        <v>494158</v>
      </c>
    </row>
  </sheetData>
  <pageMargins left="0.7" right="0.7" top="0.75" bottom="0.75" header="0.3" footer="0.3"/>
  <pageSetup paperSize="9"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155D5-5550-4403-8F40-A1BD40B49335}">
  <sheetPr codeName="Sheet13"/>
  <dimension ref="B3:L72"/>
  <sheetViews>
    <sheetView topLeftCell="A52" workbookViewId="0">
      <selection activeCell="N76" sqref="N76"/>
    </sheetView>
  </sheetViews>
  <sheetFormatPr defaultRowHeight="14.5"/>
  <cols>
    <col min="8" max="8" width="11.453125" bestFit="1" customWidth="1"/>
    <col min="9" max="9" width="22.54296875" customWidth="1"/>
  </cols>
  <sheetData>
    <row r="3" spans="2:11">
      <c r="B3" t="s">
        <v>1772</v>
      </c>
      <c r="C3">
        <v>50402010</v>
      </c>
      <c r="D3" t="s">
        <v>157</v>
      </c>
      <c r="E3" t="s">
        <v>20</v>
      </c>
      <c r="F3">
        <v>673.82</v>
      </c>
      <c r="G3" t="s">
        <v>271</v>
      </c>
      <c r="H3" s="188">
        <v>63000</v>
      </c>
      <c r="I3" t="s">
        <v>4008</v>
      </c>
      <c r="K3" t="s">
        <v>4009</v>
      </c>
    </row>
    <row r="4" spans="2:11">
      <c r="B4" t="s">
        <v>1131</v>
      </c>
      <c r="C4">
        <v>50301001</v>
      </c>
      <c r="D4" t="s">
        <v>132</v>
      </c>
      <c r="E4" t="s">
        <v>20</v>
      </c>
      <c r="F4" s="188">
        <v>22786.95</v>
      </c>
      <c r="G4" t="s">
        <v>271</v>
      </c>
      <c r="H4" s="188">
        <v>2130580</v>
      </c>
      <c r="I4" t="s">
        <v>4008</v>
      </c>
      <c r="K4" t="s">
        <v>4010</v>
      </c>
    </row>
    <row r="5" spans="2:11">
      <c r="B5" t="s">
        <v>1772</v>
      </c>
      <c r="C5">
        <v>50301001</v>
      </c>
      <c r="D5" t="s">
        <v>132</v>
      </c>
      <c r="E5" t="s">
        <v>20</v>
      </c>
      <c r="F5" s="188">
        <v>18047.34</v>
      </c>
      <c r="G5" t="s">
        <v>271</v>
      </c>
      <c r="H5" s="188">
        <v>1687426</v>
      </c>
      <c r="I5" t="s">
        <v>4008</v>
      </c>
      <c r="K5" t="s">
        <v>4010</v>
      </c>
    </row>
    <row r="6" spans="2:11">
      <c r="B6" t="s">
        <v>691</v>
      </c>
      <c r="C6">
        <v>50401514</v>
      </c>
      <c r="D6" t="s">
        <v>148</v>
      </c>
      <c r="E6" t="s">
        <v>20</v>
      </c>
      <c r="F6">
        <v>96.01</v>
      </c>
      <c r="G6" t="s">
        <v>271</v>
      </c>
      <c r="H6" s="188">
        <v>8977</v>
      </c>
      <c r="I6" t="s">
        <v>4008</v>
      </c>
      <c r="K6" t="s">
        <v>4011</v>
      </c>
    </row>
    <row r="7" spans="2:11">
      <c r="B7" t="s">
        <v>1131</v>
      </c>
      <c r="C7">
        <v>50402012</v>
      </c>
      <c r="D7" t="s">
        <v>159</v>
      </c>
      <c r="E7" t="s">
        <v>20</v>
      </c>
      <c r="F7" s="188">
        <v>17386.169999999998</v>
      </c>
      <c r="G7" t="s">
        <v>271</v>
      </c>
      <c r="H7" s="188">
        <v>1625607</v>
      </c>
      <c r="I7" t="s">
        <v>4008</v>
      </c>
      <c r="K7" t="s">
        <v>4012</v>
      </c>
    </row>
    <row r="8" spans="2:11">
      <c r="B8" t="s">
        <v>1772</v>
      </c>
      <c r="C8">
        <v>50402012</v>
      </c>
      <c r="D8" t="s">
        <v>159</v>
      </c>
      <c r="E8" t="s">
        <v>20</v>
      </c>
      <c r="F8" s="188">
        <v>3208.25</v>
      </c>
      <c r="G8" t="s">
        <v>271</v>
      </c>
      <c r="H8" s="188">
        <v>299971</v>
      </c>
      <c r="I8" t="s">
        <v>4008</v>
      </c>
      <c r="K8" t="s">
        <v>4012</v>
      </c>
    </row>
    <row r="9" spans="2:11">
      <c r="B9" t="s">
        <v>1143</v>
      </c>
      <c r="C9">
        <v>50301001</v>
      </c>
      <c r="D9" t="s">
        <v>132</v>
      </c>
      <c r="E9" t="s">
        <v>20</v>
      </c>
      <c r="F9" s="188">
        <v>4228.99</v>
      </c>
      <c r="G9" t="s">
        <v>271</v>
      </c>
      <c r="H9" s="188">
        <v>395411</v>
      </c>
      <c r="I9" t="s">
        <v>4008</v>
      </c>
      <c r="K9" t="s">
        <v>4010</v>
      </c>
    </row>
    <row r="10" spans="2:11">
      <c r="B10" t="s">
        <v>1131</v>
      </c>
      <c r="C10">
        <v>50503001</v>
      </c>
      <c r="D10" t="s">
        <v>176</v>
      </c>
      <c r="E10" t="s">
        <v>20</v>
      </c>
      <c r="F10">
        <v>426.29</v>
      </c>
      <c r="G10" t="s">
        <v>271</v>
      </c>
      <c r="H10" s="188">
        <v>39858</v>
      </c>
      <c r="I10" t="s">
        <v>4008</v>
      </c>
      <c r="K10" t="s">
        <v>4013</v>
      </c>
    </row>
    <row r="11" spans="2:11">
      <c r="B11" t="s">
        <v>1772</v>
      </c>
      <c r="C11">
        <v>50503001</v>
      </c>
      <c r="D11" t="s">
        <v>176</v>
      </c>
      <c r="E11" t="s">
        <v>20</v>
      </c>
      <c r="F11">
        <v>409.6</v>
      </c>
      <c r="G11" t="s">
        <v>271</v>
      </c>
      <c r="H11" s="188">
        <v>38298</v>
      </c>
      <c r="I11" t="s">
        <v>4008</v>
      </c>
      <c r="K11" t="s">
        <v>4013</v>
      </c>
    </row>
    <row r="12" spans="2:11">
      <c r="B12" t="s">
        <v>1143</v>
      </c>
      <c r="C12">
        <v>50307006</v>
      </c>
      <c r="D12" t="s">
        <v>136</v>
      </c>
      <c r="E12" t="s">
        <v>20</v>
      </c>
      <c r="F12">
        <v>501.6</v>
      </c>
      <c r="G12" t="s">
        <v>271</v>
      </c>
      <c r="H12" s="188">
        <v>46900</v>
      </c>
      <c r="I12" t="s">
        <v>4008</v>
      </c>
      <c r="K12" t="s">
        <v>4010</v>
      </c>
    </row>
    <row r="13" spans="2:11">
      <c r="B13" t="s">
        <v>1772</v>
      </c>
      <c r="C13">
        <v>50306001</v>
      </c>
      <c r="D13" t="s">
        <v>134</v>
      </c>
      <c r="E13" t="s">
        <v>20</v>
      </c>
      <c r="F13">
        <v>883.74</v>
      </c>
      <c r="G13" t="s">
        <v>271</v>
      </c>
      <c r="H13" s="188">
        <v>82630</v>
      </c>
      <c r="I13" t="s">
        <v>4008</v>
      </c>
      <c r="K13" t="s">
        <v>4014</v>
      </c>
    </row>
    <row r="14" spans="2:11">
      <c r="B14" t="s">
        <v>1131</v>
      </c>
      <c r="C14">
        <v>50201013</v>
      </c>
      <c r="D14" t="s">
        <v>58</v>
      </c>
      <c r="E14" t="s">
        <v>20</v>
      </c>
      <c r="F14" s="188">
        <v>1181.82</v>
      </c>
      <c r="G14" t="s">
        <v>271</v>
      </c>
      <c r="H14" s="188">
        <v>110500</v>
      </c>
      <c r="I14" t="s">
        <v>4008</v>
      </c>
      <c r="K14" t="s">
        <v>4015</v>
      </c>
    </row>
    <row r="15" spans="2:11">
      <c r="B15" t="s">
        <v>1772</v>
      </c>
      <c r="C15">
        <v>50201013</v>
      </c>
      <c r="D15" t="s">
        <v>58</v>
      </c>
      <c r="E15" t="s">
        <v>20</v>
      </c>
      <c r="F15" s="188">
        <v>1135.48</v>
      </c>
      <c r="G15" t="s">
        <v>271</v>
      </c>
      <c r="H15" s="188">
        <v>106167</v>
      </c>
      <c r="I15" t="s">
        <v>4008</v>
      </c>
      <c r="K15" t="s">
        <v>4015</v>
      </c>
    </row>
    <row r="16" spans="2:11">
      <c r="B16" t="s">
        <v>1143</v>
      </c>
      <c r="C16">
        <v>50301001</v>
      </c>
      <c r="D16" t="s">
        <v>132</v>
      </c>
      <c r="E16" t="s">
        <v>20</v>
      </c>
      <c r="F16">
        <v>45.45</v>
      </c>
      <c r="G16" t="s">
        <v>271</v>
      </c>
      <c r="H16" s="188">
        <v>4250</v>
      </c>
      <c r="I16" t="s">
        <v>4008</v>
      </c>
      <c r="K16" t="s">
        <v>4013</v>
      </c>
    </row>
    <row r="17" spans="2:11">
      <c r="B17" t="s">
        <v>691</v>
      </c>
      <c r="C17">
        <v>50307005</v>
      </c>
      <c r="D17" t="s">
        <v>62</v>
      </c>
      <c r="E17" t="s">
        <v>20</v>
      </c>
      <c r="F17">
        <v>268.62</v>
      </c>
      <c r="G17" t="s">
        <v>271</v>
      </c>
      <c r="H17" s="188">
        <v>25116</v>
      </c>
      <c r="I17" t="s">
        <v>4008</v>
      </c>
      <c r="K17" t="s">
        <v>4011</v>
      </c>
    </row>
    <row r="18" spans="2:11">
      <c r="B18" t="s">
        <v>1131</v>
      </c>
      <c r="C18">
        <v>50301001</v>
      </c>
      <c r="D18" t="s">
        <v>132</v>
      </c>
      <c r="E18" t="s">
        <v>20</v>
      </c>
      <c r="F18">
        <v>104.81</v>
      </c>
      <c r="G18" t="s">
        <v>271</v>
      </c>
      <c r="H18" s="188">
        <v>9800</v>
      </c>
      <c r="I18" t="s">
        <v>4008</v>
      </c>
      <c r="K18" t="s">
        <v>4016</v>
      </c>
    </row>
    <row r="19" spans="2:11">
      <c r="B19" t="s">
        <v>1131</v>
      </c>
      <c r="C19">
        <v>50402006</v>
      </c>
      <c r="D19" t="s">
        <v>153</v>
      </c>
      <c r="E19" t="s">
        <v>20</v>
      </c>
      <c r="F19">
        <v>100.51</v>
      </c>
      <c r="G19" t="s">
        <v>271</v>
      </c>
      <c r="H19" s="188">
        <v>9398</v>
      </c>
      <c r="I19" t="s">
        <v>4008</v>
      </c>
      <c r="K19" t="s">
        <v>4017</v>
      </c>
    </row>
    <row r="20" spans="2:11">
      <c r="B20" t="s">
        <v>1772</v>
      </c>
      <c r="C20">
        <v>50402005</v>
      </c>
      <c r="D20" t="s">
        <v>152</v>
      </c>
      <c r="E20" t="s">
        <v>20</v>
      </c>
      <c r="F20">
        <v>299.47000000000003</v>
      </c>
      <c r="G20" t="s">
        <v>271</v>
      </c>
      <c r="H20" s="188">
        <v>28000</v>
      </c>
      <c r="I20" t="s">
        <v>4008</v>
      </c>
      <c r="K20" t="s">
        <v>4018</v>
      </c>
    </row>
    <row r="21" spans="2:11">
      <c r="B21" t="s">
        <v>1131</v>
      </c>
      <c r="C21">
        <v>50301002</v>
      </c>
      <c r="D21" t="s">
        <v>133</v>
      </c>
      <c r="E21" t="s">
        <v>20</v>
      </c>
      <c r="F21">
        <v>437.43</v>
      </c>
      <c r="G21" t="s">
        <v>271</v>
      </c>
      <c r="H21" s="188">
        <v>40900</v>
      </c>
      <c r="I21">
        <v>20220630</v>
      </c>
      <c r="K21" t="s">
        <v>4019</v>
      </c>
    </row>
    <row r="22" spans="2:11">
      <c r="B22" t="s">
        <v>1131</v>
      </c>
      <c r="C22">
        <v>50301001</v>
      </c>
      <c r="D22" t="s">
        <v>132</v>
      </c>
      <c r="E22" t="s">
        <v>20</v>
      </c>
      <c r="F22">
        <v>396.79</v>
      </c>
      <c r="G22" t="s">
        <v>271</v>
      </c>
      <c r="H22" s="188">
        <v>37100</v>
      </c>
      <c r="I22" t="s">
        <v>4008</v>
      </c>
      <c r="K22" t="s">
        <v>4020</v>
      </c>
    </row>
    <row r="23" spans="2:11">
      <c r="B23" t="s">
        <v>1131</v>
      </c>
      <c r="C23">
        <v>50402011</v>
      </c>
      <c r="D23" t="s">
        <v>158</v>
      </c>
      <c r="E23" t="s">
        <v>20</v>
      </c>
      <c r="F23">
        <v>247.45</v>
      </c>
      <c r="G23" t="s">
        <v>271</v>
      </c>
      <c r="H23" s="188">
        <v>23137</v>
      </c>
      <c r="I23" t="s">
        <v>4008</v>
      </c>
      <c r="K23" t="s">
        <v>4009</v>
      </c>
    </row>
    <row r="24" spans="2:11">
      <c r="B24" t="s">
        <v>1143</v>
      </c>
      <c r="C24">
        <v>50306001</v>
      </c>
      <c r="D24" t="s">
        <v>134</v>
      </c>
      <c r="E24" t="s">
        <v>20</v>
      </c>
      <c r="F24">
        <v>109.73</v>
      </c>
      <c r="G24" t="s">
        <v>271</v>
      </c>
      <c r="H24" s="188">
        <v>10260</v>
      </c>
      <c r="I24" t="s">
        <v>4008</v>
      </c>
      <c r="K24" t="s">
        <v>4014</v>
      </c>
    </row>
    <row r="25" spans="2:11">
      <c r="B25" t="s">
        <v>1131</v>
      </c>
      <c r="C25">
        <v>50402011</v>
      </c>
      <c r="D25" t="s">
        <v>158</v>
      </c>
      <c r="E25" t="s">
        <v>20</v>
      </c>
      <c r="F25" s="188">
        <v>-2743.32</v>
      </c>
      <c r="G25" t="s">
        <v>271</v>
      </c>
      <c r="H25" s="188">
        <v>-256500</v>
      </c>
      <c r="I25" t="s">
        <v>4021</v>
      </c>
      <c r="J25" t="s">
        <v>4022</v>
      </c>
    </row>
    <row r="26" spans="2:11">
      <c r="B26" t="s">
        <v>1772</v>
      </c>
      <c r="C26">
        <v>50402011</v>
      </c>
      <c r="D26" t="s">
        <v>158</v>
      </c>
      <c r="E26" t="s">
        <v>20</v>
      </c>
      <c r="F26" s="188">
        <v>-2743.32</v>
      </c>
      <c r="G26" t="s">
        <v>271</v>
      </c>
      <c r="H26" s="188">
        <v>-256500</v>
      </c>
      <c r="I26" t="s">
        <v>4021</v>
      </c>
      <c r="J26" t="s">
        <v>4022</v>
      </c>
    </row>
    <row r="27" spans="2:11">
      <c r="B27" t="s">
        <v>1143</v>
      </c>
      <c r="C27">
        <v>50307006</v>
      </c>
      <c r="D27" t="s">
        <v>136</v>
      </c>
      <c r="E27" t="s">
        <v>20</v>
      </c>
      <c r="F27" s="188">
        <v>10546.23</v>
      </c>
      <c r="G27" t="s">
        <v>271</v>
      </c>
      <c r="H27" s="188">
        <v>986071.5</v>
      </c>
      <c r="I27" t="s">
        <v>4021</v>
      </c>
      <c r="J27" t="s">
        <v>4023</v>
      </c>
    </row>
    <row r="28" spans="2:11">
      <c r="B28" t="s">
        <v>1143</v>
      </c>
      <c r="C28">
        <v>50307006</v>
      </c>
      <c r="D28" t="s">
        <v>136</v>
      </c>
      <c r="E28" t="s">
        <v>20</v>
      </c>
      <c r="F28" s="188">
        <v>3200.53</v>
      </c>
      <c r="G28" t="s">
        <v>271</v>
      </c>
      <c r="H28" s="188">
        <v>299250</v>
      </c>
      <c r="I28" t="s">
        <v>4021</v>
      </c>
      <c r="J28" t="s">
        <v>4023</v>
      </c>
    </row>
    <row r="29" spans="2:11">
      <c r="B29" t="s">
        <v>1772</v>
      </c>
      <c r="C29">
        <v>50503001</v>
      </c>
      <c r="D29" t="s">
        <v>176</v>
      </c>
      <c r="E29" t="s">
        <v>20</v>
      </c>
      <c r="F29" s="188">
        <v>4572.1899999999996</v>
      </c>
      <c r="G29" t="s">
        <v>271</v>
      </c>
      <c r="H29" s="188">
        <v>427500</v>
      </c>
      <c r="I29" t="s">
        <v>4021</v>
      </c>
      <c r="J29" t="s">
        <v>4024</v>
      </c>
    </row>
    <row r="30" spans="2:11">
      <c r="B30" t="s">
        <v>1131</v>
      </c>
      <c r="C30">
        <v>50503001</v>
      </c>
      <c r="D30" t="s">
        <v>176</v>
      </c>
      <c r="E30" t="s">
        <v>20</v>
      </c>
      <c r="F30" s="188">
        <v>6062.73</v>
      </c>
      <c r="G30" t="s">
        <v>271</v>
      </c>
      <c r="H30" s="188">
        <v>566865</v>
      </c>
      <c r="I30" t="s">
        <v>4021</v>
      </c>
      <c r="J30" t="s">
        <v>4024</v>
      </c>
    </row>
    <row r="31" spans="2:11">
      <c r="B31" t="s">
        <v>1772</v>
      </c>
      <c r="C31">
        <v>50503001</v>
      </c>
      <c r="D31" t="s">
        <v>176</v>
      </c>
      <c r="E31" t="s">
        <v>20</v>
      </c>
      <c r="F31" s="188">
        <v>5824.97</v>
      </c>
      <c r="G31" t="s">
        <v>271</v>
      </c>
      <c r="H31" s="188">
        <v>544635</v>
      </c>
      <c r="I31" t="s">
        <v>4021</v>
      </c>
      <c r="J31" t="s">
        <v>4024</v>
      </c>
    </row>
    <row r="32" spans="2:11">
      <c r="B32" t="s">
        <v>1131</v>
      </c>
      <c r="C32">
        <v>50503001</v>
      </c>
      <c r="D32" t="s">
        <v>176</v>
      </c>
      <c r="E32" t="s">
        <v>20</v>
      </c>
      <c r="F32" s="188">
        <v>4572.1899999999996</v>
      </c>
      <c r="G32" t="s">
        <v>271</v>
      </c>
      <c r="H32" s="188">
        <v>427500</v>
      </c>
      <c r="I32" t="s">
        <v>4021</v>
      </c>
      <c r="J32" t="s">
        <v>4024</v>
      </c>
    </row>
    <row r="33" spans="2:10">
      <c r="B33" t="s">
        <v>1131</v>
      </c>
      <c r="C33">
        <v>50503008</v>
      </c>
      <c r="D33" t="s">
        <v>301</v>
      </c>
      <c r="E33" t="s">
        <v>20</v>
      </c>
      <c r="F33">
        <v>327.27</v>
      </c>
      <c r="G33" t="s">
        <v>271</v>
      </c>
      <c r="H33" s="188">
        <v>30600</v>
      </c>
      <c r="I33" t="s">
        <v>4021</v>
      </c>
      <c r="J33" t="s">
        <v>4025</v>
      </c>
    </row>
    <row r="34" spans="2:10">
      <c r="B34" t="s">
        <v>1772</v>
      </c>
      <c r="C34">
        <v>50503008</v>
      </c>
      <c r="D34" t="s">
        <v>301</v>
      </c>
      <c r="E34" t="s">
        <v>20</v>
      </c>
      <c r="F34">
        <v>314.44</v>
      </c>
      <c r="G34" t="s">
        <v>271</v>
      </c>
      <c r="H34" s="188">
        <v>29400</v>
      </c>
      <c r="I34" t="s">
        <v>4021</v>
      </c>
      <c r="J34" t="s">
        <v>4025</v>
      </c>
    </row>
    <row r="35" spans="2:10">
      <c r="B35" t="s">
        <v>1131</v>
      </c>
      <c r="C35">
        <v>50402011</v>
      </c>
      <c r="D35" t="s">
        <v>158</v>
      </c>
      <c r="E35" t="s">
        <v>20</v>
      </c>
      <c r="F35">
        <v>621</v>
      </c>
      <c r="G35" t="s">
        <v>271</v>
      </c>
      <c r="H35" s="188">
        <v>58063.5</v>
      </c>
      <c r="I35" t="s">
        <v>4021</v>
      </c>
      <c r="J35" t="s">
        <v>4026</v>
      </c>
    </row>
    <row r="36" spans="2:10">
      <c r="B36" t="s">
        <v>1131</v>
      </c>
      <c r="C36">
        <v>50402011</v>
      </c>
      <c r="D36" t="s">
        <v>158</v>
      </c>
      <c r="E36" t="s">
        <v>20</v>
      </c>
      <c r="F36">
        <v>596.65</v>
      </c>
      <c r="G36" t="s">
        <v>271</v>
      </c>
      <c r="H36" s="188">
        <v>55786.5</v>
      </c>
      <c r="I36" t="s">
        <v>4021</v>
      </c>
      <c r="J36" t="s">
        <v>4026</v>
      </c>
    </row>
    <row r="37" spans="2:10">
      <c r="B37" t="s">
        <v>1131</v>
      </c>
      <c r="C37">
        <v>50306001</v>
      </c>
      <c r="D37" t="s">
        <v>134</v>
      </c>
      <c r="E37" t="s">
        <v>20</v>
      </c>
      <c r="F37" s="188">
        <v>2784.81</v>
      </c>
      <c r="G37" t="s">
        <v>271</v>
      </c>
      <c r="H37" s="188">
        <v>260380</v>
      </c>
      <c r="I37" t="s">
        <v>4021</v>
      </c>
      <c r="J37" t="s">
        <v>4027</v>
      </c>
    </row>
    <row r="38" spans="2:10">
      <c r="B38" t="s">
        <v>1131</v>
      </c>
      <c r="C38">
        <v>50306001</v>
      </c>
      <c r="D38" t="s">
        <v>134</v>
      </c>
      <c r="E38" t="s">
        <v>20</v>
      </c>
      <c r="F38">
        <v>968.75</v>
      </c>
      <c r="G38" t="s">
        <v>271</v>
      </c>
      <c r="H38" s="188">
        <v>90578</v>
      </c>
      <c r="I38" t="s">
        <v>4021</v>
      </c>
      <c r="J38" t="s">
        <v>4028</v>
      </c>
    </row>
    <row r="39" spans="2:10">
      <c r="B39" t="s">
        <v>1131</v>
      </c>
      <c r="C39">
        <v>50306001</v>
      </c>
      <c r="D39" t="s">
        <v>134</v>
      </c>
      <c r="E39" t="s">
        <v>20</v>
      </c>
      <c r="F39" s="188">
        <v>6951.87</v>
      </c>
      <c r="G39" t="s">
        <v>271</v>
      </c>
      <c r="H39" s="188">
        <v>650000</v>
      </c>
      <c r="I39" t="s">
        <v>4021</v>
      </c>
      <c r="J39" t="s">
        <v>4029</v>
      </c>
    </row>
    <row r="40" spans="2:10">
      <c r="B40" t="s">
        <v>1131</v>
      </c>
      <c r="C40">
        <v>50306001</v>
      </c>
      <c r="D40" t="s">
        <v>134</v>
      </c>
      <c r="E40" t="s">
        <v>20</v>
      </c>
      <c r="F40">
        <v>63.1</v>
      </c>
      <c r="G40" t="s">
        <v>271</v>
      </c>
      <c r="H40" s="188">
        <v>5900</v>
      </c>
      <c r="I40" t="s">
        <v>4021</v>
      </c>
      <c r="J40" t="s">
        <v>4030</v>
      </c>
    </row>
    <row r="41" spans="2:10">
      <c r="B41" t="s">
        <v>1772</v>
      </c>
      <c r="C41">
        <v>50306001</v>
      </c>
      <c r="D41" t="s">
        <v>134</v>
      </c>
      <c r="E41" t="s">
        <v>20</v>
      </c>
      <c r="F41" s="188">
        <v>16467.53</v>
      </c>
      <c r="G41" t="s">
        <v>271</v>
      </c>
      <c r="H41" s="188">
        <v>1539714</v>
      </c>
      <c r="I41" t="s">
        <v>4021</v>
      </c>
      <c r="J41" t="s">
        <v>4030</v>
      </c>
    </row>
    <row r="42" spans="2:10">
      <c r="B42" t="s">
        <v>1772</v>
      </c>
      <c r="C42">
        <v>50402012</v>
      </c>
      <c r="D42" t="s">
        <v>159</v>
      </c>
      <c r="E42" t="s">
        <v>20</v>
      </c>
      <c r="F42" s="188">
        <v>6420.32</v>
      </c>
      <c r="G42" t="s">
        <v>271</v>
      </c>
      <c r="H42" s="188">
        <v>600300</v>
      </c>
      <c r="I42" t="s">
        <v>4021</v>
      </c>
      <c r="J42" t="s">
        <v>4031</v>
      </c>
    </row>
    <row r="43" spans="2:10">
      <c r="B43" t="s">
        <v>1131</v>
      </c>
      <c r="C43">
        <v>50503003</v>
      </c>
      <c r="D43" t="s">
        <v>178</v>
      </c>
      <c r="E43" t="s">
        <v>20</v>
      </c>
      <c r="F43" s="188">
        <v>10973.26</v>
      </c>
      <c r="G43" t="s">
        <v>271</v>
      </c>
      <c r="H43" s="188">
        <v>1026000</v>
      </c>
      <c r="I43" t="s">
        <v>4021</v>
      </c>
      <c r="J43" t="s">
        <v>4032</v>
      </c>
    </row>
    <row r="44" spans="2:10">
      <c r="B44" t="s">
        <v>691</v>
      </c>
      <c r="C44">
        <v>50402015</v>
      </c>
      <c r="D44" t="s">
        <v>162</v>
      </c>
      <c r="E44" t="s">
        <v>20</v>
      </c>
      <c r="F44" s="188">
        <v>1454.55</v>
      </c>
      <c r="G44" t="s">
        <v>271</v>
      </c>
      <c r="H44" s="188">
        <v>136000</v>
      </c>
      <c r="I44" t="s">
        <v>4021</v>
      </c>
      <c r="J44" t="s">
        <v>4033</v>
      </c>
    </row>
    <row r="45" spans="2:10">
      <c r="B45" t="s">
        <v>1131</v>
      </c>
      <c r="C45">
        <v>50401514</v>
      </c>
      <c r="D45" t="s">
        <v>148</v>
      </c>
      <c r="E45" t="s">
        <v>20</v>
      </c>
      <c r="F45" s="188">
        <v>1362.14</v>
      </c>
      <c r="G45" t="s">
        <v>271</v>
      </c>
      <c r="H45" s="188">
        <v>127360</v>
      </c>
      <c r="I45" t="s">
        <v>4021</v>
      </c>
      <c r="J45" t="s">
        <v>4034</v>
      </c>
    </row>
    <row r="46" spans="2:10">
      <c r="B46" t="s">
        <v>1131</v>
      </c>
      <c r="C46">
        <v>50301002</v>
      </c>
      <c r="D46" t="s">
        <v>133</v>
      </c>
      <c r="E46" t="s">
        <v>20</v>
      </c>
      <c r="F46">
        <v>822.99</v>
      </c>
      <c r="G46" t="s">
        <v>271</v>
      </c>
      <c r="H46" s="188">
        <v>76950</v>
      </c>
      <c r="I46" t="s">
        <v>4021</v>
      </c>
      <c r="J46" t="s">
        <v>4035</v>
      </c>
    </row>
    <row r="47" spans="2:10">
      <c r="B47" t="s">
        <v>1143</v>
      </c>
      <c r="C47">
        <v>50306001</v>
      </c>
      <c r="D47" t="s">
        <v>134</v>
      </c>
      <c r="E47" t="s">
        <v>20</v>
      </c>
      <c r="F47" s="188">
        <v>4572.1899999999996</v>
      </c>
      <c r="G47" t="s">
        <v>271</v>
      </c>
      <c r="H47" s="188">
        <v>427500</v>
      </c>
      <c r="I47" t="s">
        <v>4021</v>
      </c>
      <c r="J47" t="s">
        <v>4036</v>
      </c>
    </row>
    <row r="48" spans="2:10">
      <c r="B48" t="s">
        <v>1143</v>
      </c>
      <c r="C48">
        <v>50306001</v>
      </c>
      <c r="D48" t="s">
        <v>134</v>
      </c>
      <c r="E48" t="s">
        <v>20</v>
      </c>
      <c r="F48" s="188">
        <v>1371.66</v>
      </c>
      <c r="G48" t="s">
        <v>271</v>
      </c>
      <c r="H48" s="188">
        <v>128250</v>
      </c>
      <c r="I48" t="s">
        <v>4021</v>
      </c>
      <c r="J48" t="s">
        <v>4037</v>
      </c>
    </row>
    <row r="49" spans="2:10">
      <c r="B49" t="s">
        <v>1143</v>
      </c>
      <c r="C49">
        <v>50306001</v>
      </c>
      <c r="D49" t="s">
        <v>134</v>
      </c>
      <c r="E49" t="s">
        <v>20</v>
      </c>
      <c r="F49" s="188">
        <v>5943.85</v>
      </c>
      <c r="G49" t="s">
        <v>271</v>
      </c>
      <c r="H49" s="188">
        <v>555750</v>
      </c>
      <c r="I49" t="s">
        <v>4021</v>
      </c>
      <c r="J49" t="s">
        <v>4038</v>
      </c>
    </row>
    <row r="50" spans="2:10">
      <c r="B50" t="s">
        <v>1143</v>
      </c>
      <c r="C50">
        <v>50306001</v>
      </c>
      <c r="D50" t="s">
        <v>134</v>
      </c>
      <c r="E50" t="s">
        <v>20</v>
      </c>
      <c r="F50" s="188">
        <v>5029.41</v>
      </c>
      <c r="G50" t="s">
        <v>271</v>
      </c>
      <c r="H50" s="188">
        <v>470250</v>
      </c>
      <c r="I50" t="s">
        <v>4021</v>
      </c>
      <c r="J50" t="s">
        <v>4039</v>
      </c>
    </row>
    <row r="51" spans="2:10">
      <c r="B51" t="s">
        <v>1131</v>
      </c>
      <c r="C51">
        <v>50401514</v>
      </c>
      <c r="D51" t="s">
        <v>148</v>
      </c>
      <c r="E51" t="s">
        <v>20</v>
      </c>
      <c r="F51" s="188">
        <v>2560.4299999999998</v>
      </c>
      <c r="G51" t="s">
        <v>271</v>
      </c>
      <c r="H51" s="188">
        <v>239400</v>
      </c>
      <c r="I51" t="s">
        <v>4021</v>
      </c>
      <c r="J51" t="s">
        <v>246</v>
      </c>
    </row>
    <row r="52" spans="2:10">
      <c r="B52" t="s">
        <v>1131</v>
      </c>
      <c r="C52">
        <v>50402005</v>
      </c>
      <c r="D52" t="s">
        <v>152</v>
      </c>
      <c r="E52" t="s">
        <v>20</v>
      </c>
      <c r="F52" s="188">
        <v>9144.39</v>
      </c>
      <c r="G52" t="s">
        <v>271</v>
      </c>
      <c r="H52" s="188">
        <v>855000</v>
      </c>
      <c r="I52" t="s">
        <v>4021</v>
      </c>
      <c r="J52" t="s">
        <v>4040</v>
      </c>
    </row>
    <row r="53" spans="2:10">
      <c r="B53" t="s">
        <v>1772</v>
      </c>
      <c r="C53">
        <v>50402005</v>
      </c>
      <c r="D53" t="s">
        <v>152</v>
      </c>
      <c r="E53" t="s">
        <v>20</v>
      </c>
      <c r="F53" s="188">
        <v>5596.36</v>
      </c>
      <c r="G53" t="s">
        <v>271</v>
      </c>
      <c r="H53" s="188">
        <v>523260</v>
      </c>
      <c r="I53" t="s">
        <v>4021</v>
      </c>
      <c r="J53" t="s">
        <v>4040</v>
      </c>
    </row>
    <row r="54" spans="2:10">
      <c r="B54" t="s">
        <v>1131</v>
      </c>
      <c r="C54">
        <v>50502003</v>
      </c>
      <c r="D54" t="s">
        <v>65</v>
      </c>
      <c r="E54" t="s">
        <v>20</v>
      </c>
      <c r="F54" s="188">
        <v>15769.15</v>
      </c>
      <c r="G54" t="s">
        <v>271</v>
      </c>
      <c r="H54" s="188">
        <v>1474415.87</v>
      </c>
      <c r="I54" t="s">
        <v>4021</v>
      </c>
      <c r="J54" t="s">
        <v>3893</v>
      </c>
    </row>
    <row r="55" spans="2:10">
      <c r="B55" t="s">
        <v>1772</v>
      </c>
      <c r="C55">
        <v>50502003</v>
      </c>
      <c r="D55" t="s">
        <v>65</v>
      </c>
      <c r="E55" t="s">
        <v>20</v>
      </c>
      <c r="F55" s="188">
        <v>15150.76</v>
      </c>
      <c r="G55" t="s">
        <v>271</v>
      </c>
      <c r="H55" s="188">
        <v>1416595.64</v>
      </c>
      <c r="I55" t="s">
        <v>4021</v>
      </c>
      <c r="J55" t="s">
        <v>3893</v>
      </c>
    </row>
    <row r="56" spans="2:10">
      <c r="B56" t="s">
        <v>1131</v>
      </c>
      <c r="C56">
        <v>50503003</v>
      </c>
      <c r="D56" t="s">
        <v>178</v>
      </c>
      <c r="E56" t="s">
        <v>20</v>
      </c>
      <c r="F56" s="188">
        <v>30604.65</v>
      </c>
      <c r="G56" t="s">
        <v>271</v>
      </c>
      <c r="H56" s="188">
        <v>2861534.52</v>
      </c>
      <c r="I56" t="s">
        <v>4021</v>
      </c>
      <c r="J56" t="s">
        <v>178</v>
      </c>
    </row>
    <row r="57" spans="2:10">
      <c r="B57" t="s">
        <v>1772</v>
      </c>
      <c r="C57">
        <v>50503003</v>
      </c>
      <c r="D57" t="s">
        <v>178</v>
      </c>
      <c r="E57" t="s">
        <v>20</v>
      </c>
      <c r="F57" s="188">
        <v>29404.47</v>
      </c>
      <c r="G57" t="s">
        <v>271</v>
      </c>
      <c r="H57" s="188">
        <v>2749317.48</v>
      </c>
      <c r="I57" t="s">
        <v>4021</v>
      </c>
      <c r="J57" t="s">
        <v>178</v>
      </c>
    </row>
    <row r="58" spans="2:10">
      <c r="B58" t="s">
        <v>1143</v>
      </c>
      <c r="C58">
        <v>50301001</v>
      </c>
      <c r="D58" t="s">
        <v>132</v>
      </c>
      <c r="E58" t="s">
        <v>20</v>
      </c>
      <c r="F58" s="188">
        <v>3200.53</v>
      </c>
      <c r="G58" t="s">
        <v>271</v>
      </c>
      <c r="H58" s="188">
        <v>299250</v>
      </c>
      <c r="I58" t="s">
        <v>4021</v>
      </c>
      <c r="J58" t="s">
        <v>3901</v>
      </c>
    </row>
    <row r="59" spans="2:10">
      <c r="B59" t="s">
        <v>1143</v>
      </c>
      <c r="C59">
        <v>50301001</v>
      </c>
      <c r="D59" t="s">
        <v>132</v>
      </c>
      <c r="E59" t="s">
        <v>20</v>
      </c>
      <c r="F59" s="188">
        <v>5943.85</v>
      </c>
      <c r="G59" t="s">
        <v>271</v>
      </c>
      <c r="H59" s="188">
        <v>555750</v>
      </c>
      <c r="I59" t="s">
        <v>4021</v>
      </c>
      <c r="J59" t="s">
        <v>3901</v>
      </c>
    </row>
    <row r="60" spans="2:10">
      <c r="B60" t="s">
        <v>1131</v>
      </c>
      <c r="C60">
        <v>50301001</v>
      </c>
      <c r="D60" t="s">
        <v>132</v>
      </c>
      <c r="E60" t="s">
        <v>20</v>
      </c>
      <c r="F60" s="188">
        <v>3200.53</v>
      </c>
      <c r="G60" t="s">
        <v>271</v>
      </c>
      <c r="H60" s="188">
        <v>299250</v>
      </c>
      <c r="I60" t="s">
        <v>4021</v>
      </c>
      <c r="J60" t="s">
        <v>3901</v>
      </c>
    </row>
    <row r="61" spans="2:10">
      <c r="B61" t="s">
        <v>1143</v>
      </c>
      <c r="C61">
        <v>50301001</v>
      </c>
      <c r="D61" t="s">
        <v>132</v>
      </c>
      <c r="E61" t="s">
        <v>20</v>
      </c>
      <c r="F61" s="188">
        <v>5943.85</v>
      </c>
      <c r="G61" t="s">
        <v>271</v>
      </c>
      <c r="H61" s="188">
        <v>555750</v>
      </c>
      <c r="I61" t="s">
        <v>4021</v>
      </c>
      <c r="J61" t="s">
        <v>3901</v>
      </c>
    </row>
    <row r="62" spans="2:10">
      <c r="B62" t="s">
        <v>691</v>
      </c>
      <c r="C62">
        <v>50307005</v>
      </c>
      <c r="D62" t="s">
        <v>62</v>
      </c>
      <c r="E62" t="s">
        <v>20</v>
      </c>
      <c r="F62">
        <v>374.33</v>
      </c>
      <c r="G62" t="s">
        <v>271</v>
      </c>
      <c r="H62" s="188">
        <v>35000</v>
      </c>
      <c r="I62" t="s">
        <v>4021</v>
      </c>
      <c r="J62" t="s">
        <v>62</v>
      </c>
    </row>
    <row r="63" spans="2:10">
      <c r="B63" t="s">
        <v>691</v>
      </c>
      <c r="C63">
        <v>50402015</v>
      </c>
      <c r="D63" t="s">
        <v>162</v>
      </c>
      <c r="E63" t="s">
        <v>20</v>
      </c>
      <c r="F63" s="188">
        <v>5120.8599999999997</v>
      </c>
      <c r="G63" t="s">
        <v>271</v>
      </c>
      <c r="H63" s="188">
        <v>478800</v>
      </c>
      <c r="I63" t="s">
        <v>4021</v>
      </c>
      <c r="J63" t="s">
        <v>162</v>
      </c>
    </row>
    <row r="64" spans="2:10">
      <c r="B64" t="s">
        <v>691</v>
      </c>
      <c r="C64">
        <v>50309003</v>
      </c>
      <c r="D64" t="s">
        <v>1746</v>
      </c>
      <c r="E64" t="s">
        <v>20</v>
      </c>
      <c r="F64">
        <v>420.64</v>
      </c>
      <c r="G64" t="s">
        <v>271</v>
      </c>
      <c r="H64" s="188">
        <v>39330</v>
      </c>
      <c r="I64" t="s">
        <v>4021</v>
      </c>
      <c r="J64" t="s">
        <v>4041</v>
      </c>
    </row>
    <row r="65" spans="2:12">
      <c r="B65" t="s">
        <v>691</v>
      </c>
      <c r="C65">
        <v>50402011</v>
      </c>
      <c r="D65" t="s">
        <v>158</v>
      </c>
      <c r="E65" t="s">
        <v>20</v>
      </c>
      <c r="F65">
        <v>267.38</v>
      </c>
      <c r="G65" t="s">
        <v>271</v>
      </c>
      <c r="H65" s="188">
        <v>25000</v>
      </c>
      <c r="I65" t="s">
        <v>4021</v>
      </c>
      <c r="J65" t="s">
        <v>158</v>
      </c>
    </row>
    <row r="66" spans="2:12">
      <c r="B66" t="s">
        <v>1131</v>
      </c>
      <c r="C66">
        <v>50402012</v>
      </c>
      <c r="D66" t="s">
        <v>159</v>
      </c>
      <c r="E66" t="s">
        <v>20</v>
      </c>
      <c r="F66" s="188">
        <v>2331.8200000000002</v>
      </c>
      <c r="G66" t="s">
        <v>271</v>
      </c>
      <c r="H66" s="188">
        <v>218025</v>
      </c>
      <c r="I66" t="s">
        <v>4021</v>
      </c>
      <c r="J66" t="s">
        <v>4042</v>
      </c>
    </row>
    <row r="67" spans="2:12">
      <c r="B67" t="s">
        <v>1772</v>
      </c>
      <c r="C67">
        <v>50402012</v>
      </c>
      <c r="D67" t="s">
        <v>159</v>
      </c>
      <c r="E67" t="s">
        <v>20</v>
      </c>
      <c r="F67" s="188">
        <v>2240.37</v>
      </c>
      <c r="G67" t="s">
        <v>271</v>
      </c>
      <c r="H67" s="188">
        <v>209475</v>
      </c>
      <c r="I67" t="s">
        <v>4021</v>
      </c>
      <c r="J67" t="s">
        <v>4042</v>
      </c>
    </row>
    <row r="68" spans="2:12">
      <c r="B68" t="s">
        <v>1131</v>
      </c>
      <c r="C68">
        <v>50402011</v>
      </c>
      <c r="D68" t="s">
        <v>158</v>
      </c>
      <c r="E68" t="s">
        <v>20</v>
      </c>
      <c r="F68" s="188">
        <v>11682.73</v>
      </c>
      <c r="G68" t="s">
        <v>271</v>
      </c>
      <c r="H68" s="188">
        <v>1092335</v>
      </c>
      <c r="I68" t="s">
        <v>4021</v>
      </c>
      <c r="J68" t="s">
        <v>4022</v>
      </c>
    </row>
    <row r="69" spans="2:12">
      <c r="B69" t="s">
        <v>1772</v>
      </c>
      <c r="C69">
        <v>50402011</v>
      </c>
      <c r="D69" t="s">
        <v>158</v>
      </c>
      <c r="E69" t="s">
        <v>20</v>
      </c>
      <c r="F69" s="188">
        <v>11188.93</v>
      </c>
      <c r="G69" t="s">
        <v>271</v>
      </c>
      <c r="H69" s="188">
        <v>1046165</v>
      </c>
      <c r="I69" t="s">
        <v>4021</v>
      </c>
      <c r="J69" t="s">
        <v>4022</v>
      </c>
    </row>
    <row r="70" spans="2:12">
      <c r="B70" t="s">
        <v>1131</v>
      </c>
      <c r="C70">
        <v>50307002</v>
      </c>
      <c r="D70" t="s">
        <v>135</v>
      </c>
      <c r="E70" t="s">
        <v>20</v>
      </c>
      <c r="F70" s="188">
        <v>1393.06</v>
      </c>
      <c r="G70" t="s">
        <v>271</v>
      </c>
      <c r="H70" s="188">
        <v>130251</v>
      </c>
      <c r="I70" t="s">
        <v>4021</v>
      </c>
      <c r="J70" t="s">
        <v>4043</v>
      </c>
      <c r="K70" t="s">
        <v>4044</v>
      </c>
      <c r="L70">
        <v>2010100001</v>
      </c>
    </row>
    <row r="71" spans="2:12">
      <c r="B71" t="s">
        <v>1772</v>
      </c>
      <c r="C71">
        <v>50307002</v>
      </c>
      <c r="D71" t="s">
        <v>135</v>
      </c>
      <c r="E71" t="s">
        <v>20</v>
      </c>
      <c r="F71" s="188">
        <v>1338.43</v>
      </c>
      <c r="G71" t="s">
        <v>271</v>
      </c>
      <c r="H71" s="188">
        <v>125143</v>
      </c>
      <c r="I71" t="s">
        <v>4021</v>
      </c>
      <c r="J71" t="s">
        <v>4043</v>
      </c>
      <c r="K71" t="s">
        <v>4045</v>
      </c>
      <c r="L71">
        <v>2010100001</v>
      </c>
    </row>
    <row r="72" spans="2:12">
      <c r="B72" t="s">
        <v>1772</v>
      </c>
      <c r="C72">
        <v>50307002</v>
      </c>
      <c r="D72" t="s">
        <v>135</v>
      </c>
      <c r="E72" t="s">
        <v>20</v>
      </c>
      <c r="F72">
        <v>431.83</v>
      </c>
      <c r="G72" t="s">
        <v>271</v>
      </c>
      <c r="H72" s="188">
        <v>40376</v>
      </c>
      <c r="I72" t="s">
        <v>4021</v>
      </c>
      <c r="J72" t="s">
        <v>4043</v>
      </c>
      <c r="K72" t="s">
        <v>4045</v>
      </c>
      <c r="L72">
        <v>2010100001</v>
      </c>
    </row>
  </sheetData>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A16AA-E3A9-4F28-9FDA-EF56DBE8A40B}">
  <sheetPr codeName="Sheet14">
    <tabColor rgb="FF33CC33"/>
  </sheetPr>
  <dimension ref="B3:T423"/>
  <sheetViews>
    <sheetView workbookViewId="0">
      <selection activeCell="P22" sqref="P22"/>
    </sheetView>
  </sheetViews>
  <sheetFormatPr defaultRowHeight="14.5"/>
  <cols>
    <col min="4" max="4" width="19.54296875" bestFit="1" customWidth="1"/>
    <col min="8" max="8" width="11.453125" bestFit="1" customWidth="1"/>
  </cols>
  <sheetData>
    <row r="3" spans="2:10">
      <c r="B3" t="s">
        <v>1131</v>
      </c>
      <c r="C3">
        <v>50307003</v>
      </c>
      <c r="D3" t="s">
        <v>60</v>
      </c>
      <c r="E3" t="s">
        <v>20</v>
      </c>
      <c r="F3" s="188">
        <v>28078</v>
      </c>
      <c r="G3" t="s">
        <v>271</v>
      </c>
      <c r="H3" s="188">
        <v>2357148.1</v>
      </c>
      <c r="I3" t="s">
        <v>3849</v>
      </c>
      <c r="J3" t="s">
        <v>3850</v>
      </c>
    </row>
    <row r="4" spans="2:10">
      <c r="B4" t="s">
        <v>1772</v>
      </c>
      <c r="C4">
        <v>50307003</v>
      </c>
      <c r="D4" t="s">
        <v>60</v>
      </c>
      <c r="E4" t="s">
        <v>20</v>
      </c>
      <c r="F4" s="188">
        <v>19968</v>
      </c>
      <c r="G4" t="s">
        <v>271</v>
      </c>
      <c r="H4" s="188">
        <v>1676313.6000000001</v>
      </c>
      <c r="I4" t="s">
        <v>3849</v>
      </c>
      <c r="J4" t="s">
        <v>3850</v>
      </c>
    </row>
    <row r="5" spans="2:10">
      <c r="B5" t="s">
        <v>1143</v>
      </c>
      <c r="C5">
        <v>50307003</v>
      </c>
      <c r="D5" t="s">
        <v>60</v>
      </c>
      <c r="E5" t="s">
        <v>20</v>
      </c>
      <c r="F5" s="188">
        <v>10841</v>
      </c>
      <c r="G5" t="s">
        <v>271</v>
      </c>
      <c r="H5" s="188">
        <v>910101.95</v>
      </c>
      <c r="I5" t="s">
        <v>3849</v>
      </c>
      <c r="J5" t="s">
        <v>3851</v>
      </c>
    </row>
    <row r="6" spans="2:10">
      <c r="B6" t="s">
        <v>1143</v>
      </c>
      <c r="C6">
        <v>50307003</v>
      </c>
      <c r="D6" t="s">
        <v>60</v>
      </c>
      <c r="E6" t="s">
        <v>20</v>
      </c>
      <c r="F6" s="188">
        <v>2710</v>
      </c>
      <c r="G6" t="s">
        <v>271</v>
      </c>
      <c r="H6" s="188">
        <v>227504.5</v>
      </c>
      <c r="I6" t="s">
        <v>3849</v>
      </c>
      <c r="J6" t="s">
        <v>3852</v>
      </c>
    </row>
    <row r="7" spans="2:10">
      <c r="B7" t="s">
        <v>1131</v>
      </c>
      <c r="C7">
        <v>50307004</v>
      </c>
      <c r="D7" t="s">
        <v>61</v>
      </c>
      <c r="E7" t="s">
        <v>20</v>
      </c>
      <c r="F7" s="188">
        <v>2477</v>
      </c>
      <c r="G7" t="s">
        <v>271</v>
      </c>
      <c r="H7" s="188">
        <v>207944.15</v>
      </c>
      <c r="I7" t="s">
        <v>3849</v>
      </c>
      <c r="J7" t="s">
        <v>3853</v>
      </c>
    </row>
    <row r="8" spans="2:10">
      <c r="B8" t="s">
        <v>1772</v>
      </c>
      <c r="C8">
        <v>50307004</v>
      </c>
      <c r="D8" t="s">
        <v>61</v>
      </c>
      <c r="E8" t="s">
        <v>20</v>
      </c>
      <c r="F8" s="188">
        <v>1880</v>
      </c>
      <c r="G8" t="s">
        <v>271</v>
      </c>
      <c r="H8" s="188">
        <v>157826</v>
      </c>
      <c r="I8" t="s">
        <v>3849</v>
      </c>
      <c r="J8" t="s">
        <v>3853</v>
      </c>
    </row>
    <row r="9" spans="2:10">
      <c r="B9" t="s">
        <v>1143</v>
      </c>
      <c r="C9">
        <v>50307004</v>
      </c>
      <c r="D9" t="s">
        <v>61</v>
      </c>
      <c r="E9" t="s">
        <v>20</v>
      </c>
      <c r="F9" s="188">
        <v>1522</v>
      </c>
      <c r="G9" t="s">
        <v>271</v>
      </c>
      <c r="H9" s="188">
        <v>127771.9</v>
      </c>
      <c r="I9" t="s">
        <v>3849</v>
      </c>
      <c r="J9" t="s">
        <v>3854</v>
      </c>
    </row>
    <row r="10" spans="2:10">
      <c r="B10" t="s">
        <v>1143</v>
      </c>
      <c r="C10">
        <v>50307004</v>
      </c>
      <c r="D10" t="s">
        <v>61</v>
      </c>
      <c r="E10" t="s">
        <v>20</v>
      </c>
      <c r="F10">
        <v>473</v>
      </c>
      <c r="G10" t="s">
        <v>271</v>
      </c>
      <c r="H10" s="188">
        <v>39708.35</v>
      </c>
      <c r="I10" t="s">
        <v>3849</v>
      </c>
      <c r="J10" t="s">
        <v>3855</v>
      </c>
    </row>
    <row r="11" spans="2:10">
      <c r="B11" t="s">
        <v>1131</v>
      </c>
      <c r="C11">
        <v>50503001</v>
      </c>
      <c r="D11" t="s">
        <v>176</v>
      </c>
      <c r="E11" t="s">
        <v>20</v>
      </c>
      <c r="F11" s="188">
        <v>13482</v>
      </c>
      <c r="G11" t="s">
        <v>271</v>
      </c>
      <c r="H11" s="188">
        <v>1131813.8999999999</v>
      </c>
      <c r="I11" t="s">
        <v>3849</v>
      </c>
      <c r="J11" t="s">
        <v>3856</v>
      </c>
    </row>
    <row r="12" spans="2:10">
      <c r="B12" t="s">
        <v>1772</v>
      </c>
      <c r="C12">
        <v>50503001</v>
      </c>
      <c r="D12" t="s">
        <v>176</v>
      </c>
      <c r="E12" t="s">
        <v>20</v>
      </c>
      <c r="F12" s="188">
        <v>9369</v>
      </c>
      <c r="G12" t="s">
        <v>271</v>
      </c>
      <c r="H12" s="188">
        <v>786527.55</v>
      </c>
      <c r="I12" t="s">
        <v>3849</v>
      </c>
      <c r="J12" t="s">
        <v>3856</v>
      </c>
    </row>
    <row r="13" spans="2:10">
      <c r="B13" t="s">
        <v>1131</v>
      </c>
      <c r="C13">
        <v>50503001</v>
      </c>
      <c r="D13" t="s">
        <v>176</v>
      </c>
      <c r="E13" t="s">
        <v>20</v>
      </c>
      <c r="F13">
        <v>131</v>
      </c>
      <c r="G13" t="s">
        <v>271</v>
      </c>
      <c r="H13" s="188">
        <v>10997.45</v>
      </c>
      <c r="I13" t="s">
        <v>3849</v>
      </c>
      <c r="J13" t="s">
        <v>3857</v>
      </c>
    </row>
    <row r="14" spans="2:10">
      <c r="B14" t="s">
        <v>1772</v>
      </c>
      <c r="C14">
        <v>50503001</v>
      </c>
      <c r="D14" t="s">
        <v>176</v>
      </c>
      <c r="E14" t="s">
        <v>20</v>
      </c>
      <c r="F14">
        <v>91</v>
      </c>
      <c r="G14" t="s">
        <v>271</v>
      </c>
      <c r="H14" s="188">
        <v>7639.45</v>
      </c>
      <c r="I14" t="s">
        <v>3849</v>
      </c>
      <c r="J14" t="s">
        <v>3857</v>
      </c>
    </row>
    <row r="15" spans="2:10">
      <c r="B15" t="s">
        <v>1131</v>
      </c>
      <c r="C15">
        <v>50502001</v>
      </c>
      <c r="D15" t="s">
        <v>170</v>
      </c>
      <c r="E15" t="s">
        <v>20</v>
      </c>
      <c r="F15" s="188">
        <v>3554</v>
      </c>
      <c r="G15" t="s">
        <v>271</v>
      </c>
      <c r="H15" s="188">
        <v>298358.3</v>
      </c>
      <c r="I15" t="s">
        <v>3849</v>
      </c>
      <c r="J15" t="s">
        <v>3858</v>
      </c>
    </row>
    <row r="16" spans="2:10">
      <c r="B16" t="s">
        <v>1772</v>
      </c>
      <c r="C16">
        <v>50502001</v>
      </c>
      <c r="D16" t="s">
        <v>170</v>
      </c>
      <c r="E16" t="s">
        <v>20</v>
      </c>
      <c r="F16" s="188">
        <v>2469</v>
      </c>
      <c r="G16" t="s">
        <v>271</v>
      </c>
      <c r="H16" s="188">
        <v>207272.55</v>
      </c>
      <c r="I16" t="s">
        <v>3849</v>
      </c>
      <c r="J16" t="s">
        <v>3858</v>
      </c>
    </row>
    <row r="17" spans="2:10">
      <c r="B17" t="s">
        <v>1131</v>
      </c>
      <c r="C17">
        <v>50502001</v>
      </c>
      <c r="D17" t="s">
        <v>170</v>
      </c>
      <c r="E17" t="s">
        <v>20</v>
      </c>
      <c r="F17" s="188">
        <v>1551</v>
      </c>
      <c r="G17" t="s">
        <v>271</v>
      </c>
      <c r="H17" s="188">
        <v>130206.45</v>
      </c>
      <c r="I17" t="s">
        <v>3849</v>
      </c>
      <c r="J17" t="s">
        <v>3859</v>
      </c>
    </row>
    <row r="18" spans="2:10">
      <c r="B18" t="s">
        <v>1772</v>
      </c>
      <c r="C18">
        <v>50502001</v>
      </c>
      <c r="D18" t="s">
        <v>170</v>
      </c>
      <c r="E18" t="s">
        <v>20</v>
      </c>
      <c r="F18" s="188">
        <v>1078</v>
      </c>
      <c r="G18" t="s">
        <v>271</v>
      </c>
      <c r="H18" s="188">
        <v>90498.1</v>
      </c>
      <c r="I18" t="s">
        <v>3849</v>
      </c>
      <c r="J18" t="s">
        <v>3859</v>
      </c>
    </row>
    <row r="19" spans="2:10">
      <c r="B19" t="s">
        <v>1131</v>
      </c>
      <c r="C19">
        <v>50402009</v>
      </c>
      <c r="D19" t="s">
        <v>156</v>
      </c>
      <c r="E19" t="s">
        <v>20</v>
      </c>
      <c r="F19">
        <v>619</v>
      </c>
      <c r="G19" t="s">
        <v>271</v>
      </c>
      <c r="H19" s="188">
        <v>51965.05</v>
      </c>
      <c r="I19" t="s">
        <v>3849</v>
      </c>
      <c r="J19" t="s">
        <v>3860</v>
      </c>
    </row>
    <row r="20" spans="2:10">
      <c r="B20" t="s">
        <v>1772</v>
      </c>
      <c r="C20">
        <v>50402009</v>
      </c>
      <c r="D20" t="s">
        <v>156</v>
      </c>
      <c r="E20" t="s">
        <v>20</v>
      </c>
      <c r="F20">
        <v>430</v>
      </c>
      <c r="G20" t="s">
        <v>271</v>
      </c>
      <c r="H20" s="188">
        <v>36098.5</v>
      </c>
      <c r="I20" t="s">
        <v>3849</v>
      </c>
      <c r="J20" t="s">
        <v>3860</v>
      </c>
    </row>
    <row r="21" spans="2:10">
      <c r="B21" t="s">
        <v>1131</v>
      </c>
      <c r="C21">
        <v>50502002</v>
      </c>
      <c r="D21" t="s">
        <v>171</v>
      </c>
      <c r="E21" t="s">
        <v>20</v>
      </c>
      <c r="F21" s="188">
        <v>2703</v>
      </c>
      <c r="G21" t="s">
        <v>271</v>
      </c>
      <c r="H21" s="188">
        <v>226916.85</v>
      </c>
      <c r="I21" t="s">
        <v>3849</v>
      </c>
      <c r="J21" t="s">
        <v>3861</v>
      </c>
    </row>
    <row r="22" spans="2:10">
      <c r="B22" t="s">
        <v>1772</v>
      </c>
      <c r="C22">
        <v>50502002</v>
      </c>
      <c r="D22" t="s">
        <v>171</v>
      </c>
      <c r="E22" t="s">
        <v>20</v>
      </c>
      <c r="F22" s="188">
        <v>1878</v>
      </c>
      <c r="G22" t="s">
        <v>271</v>
      </c>
      <c r="H22" s="188">
        <v>157658.1</v>
      </c>
      <c r="I22" t="s">
        <v>3849</v>
      </c>
      <c r="J22" t="s">
        <v>3861</v>
      </c>
    </row>
    <row r="23" spans="2:10">
      <c r="B23" t="s">
        <v>1131</v>
      </c>
      <c r="C23">
        <v>50503008</v>
      </c>
      <c r="D23" t="s">
        <v>301</v>
      </c>
      <c r="E23" t="s">
        <v>20</v>
      </c>
      <c r="F23">
        <v>138</v>
      </c>
      <c r="G23" t="s">
        <v>271</v>
      </c>
      <c r="H23" s="188">
        <v>11585.1</v>
      </c>
      <c r="I23" t="s">
        <v>3849</v>
      </c>
      <c r="J23" t="s">
        <v>3862</v>
      </c>
    </row>
    <row r="24" spans="2:10">
      <c r="B24" t="s">
        <v>1772</v>
      </c>
      <c r="C24">
        <v>50503008</v>
      </c>
      <c r="D24" t="s">
        <v>301</v>
      </c>
      <c r="E24" t="s">
        <v>20</v>
      </c>
      <c r="F24">
        <v>98</v>
      </c>
      <c r="G24" t="s">
        <v>271</v>
      </c>
      <c r="H24" s="188">
        <v>8227.1</v>
      </c>
      <c r="I24" t="s">
        <v>3849</v>
      </c>
      <c r="J24" t="s">
        <v>3862</v>
      </c>
    </row>
    <row r="25" spans="2:10">
      <c r="B25" t="s">
        <v>1131</v>
      </c>
      <c r="C25">
        <v>50503004</v>
      </c>
      <c r="D25" t="s">
        <v>198</v>
      </c>
      <c r="E25" t="s">
        <v>20</v>
      </c>
      <c r="F25">
        <v>536</v>
      </c>
      <c r="G25" t="s">
        <v>271</v>
      </c>
      <c r="H25" s="188">
        <v>44997.2</v>
      </c>
      <c r="I25" t="s">
        <v>3849</v>
      </c>
      <c r="J25" t="s">
        <v>3863</v>
      </c>
    </row>
    <row r="26" spans="2:10">
      <c r="B26" t="s">
        <v>1772</v>
      </c>
      <c r="C26">
        <v>50503004</v>
      </c>
      <c r="D26" t="s">
        <v>198</v>
      </c>
      <c r="E26" t="s">
        <v>20</v>
      </c>
      <c r="F26">
        <v>672</v>
      </c>
      <c r="G26" t="s">
        <v>271</v>
      </c>
      <c r="H26" s="188">
        <v>56414.400000000001</v>
      </c>
      <c r="I26" t="s">
        <v>3849</v>
      </c>
      <c r="J26" t="s">
        <v>3863</v>
      </c>
    </row>
    <row r="27" spans="2:10">
      <c r="B27" t="s">
        <v>1131</v>
      </c>
      <c r="C27">
        <v>50306001</v>
      </c>
      <c r="D27" t="s">
        <v>134</v>
      </c>
      <c r="E27" t="s">
        <v>20</v>
      </c>
      <c r="F27" s="188">
        <v>46204</v>
      </c>
      <c r="G27" t="s">
        <v>271</v>
      </c>
      <c r="H27" s="188">
        <v>3878825.8</v>
      </c>
      <c r="I27" t="s">
        <v>3849</v>
      </c>
      <c r="J27" t="s">
        <v>3864</v>
      </c>
    </row>
    <row r="28" spans="2:10">
      <c r="B28" t="s">
        <v>1131</v>
      </c>
      <c r="C28">
        <v>50306001</v>
      </c>
      <c r="D28" t="s">
        <v>134</v>
      </c>
      <c r="E28" t="s">
        <v>20</v>
      </c>
      <c r="F28" s="188">
        <v>1601</v>
      </c>
      <c r="G28" t="s">
        <v>271</v>
      </c>
      <c r="H28" s="188">
        <v>134403.95000000001</v>
      </c>
      <c r="I28" t="s">
        <v>3849</v>
      </c>
      <c r="J28" t="s">
        <v>3864</v>
      </c>
    </row>
    <row r="29" spans="2:10">
      <c r="B29" t="s">
        <v>1131</v>
      </c>
      <c r="C29">
        <v>50306001</v>
      </c>
      <c r="D29" t="s">
        <v>134</v>
      </c>
      <c r="E29" t="s">
        <v>20</v>
      </c>
      <c r="F29" s="188">
        <v>1536</v>
      </c>
      <c r="G29" t="s">
        <v>271</v>
      </c>
      <c r="H29" s="188">
        <v>128947.2</v>
      </c>
      <c r="I29" t="s">
        <v>3849</v>
      </c>
      <c r="J29" t="s">
        <v>3865</v>
      </c>
    </row>
    <row r="30" spans="2:10">
      <c r="B30" t="s">
        <v>1772</v>
      </c>
      <c r="C30">
        <v>50306001</v>
      </c>
      <c r="D30" t="s">
        <v>134</v>
      </c>
      <c r="E30" t="s">
        <v>20</v>
      </c>
      <c r="F30" s="188">
        <v>10328</v>
      </c>
      <c r="G30" t="s">
        <v>271</v>
      </c>
      <c r="H30" s="188">
        <v>867035.6</v>
      </c>
      <c r="I30" t="s">
        <v>3849</v>
      </c>
      <c r="J30" t="s">
        <v>3866</v>
      </c>
    </row>
    <row r="31" spans="2:10">
      <c r="B31" t="s">
        <v>1131</v>
      </c>
      <c r="C31">
        <v>50402012</v>
      </c>
      <c r="D31" t="s">
        <v>159</v>
      </c>
      <c r="E31" t="s">
        <v>20</v>
      </c>
      <c r="F31" s="188">
        <v>1242</v>
      </c>
      <c r="G31" t="s">
        <v>271</v>
      </c>
      <c r="H31" s="188">
        <v>104265.9</v>
      </c>
      <c r="I31" t="s">
        <v>3849</v>
      </c>
      <c r="J31" t="s">
        <v>3867</v>
      </c>
    </row>
    <row r="32" spans="2:10">
      <c r="B32" t="s">
        <v>1131</v>
      </c>
      <c r="C32">
        <v>50307002</v>
      </c>
      <c r="D32" t="s">
        <v>135</v>
      </c>
      <c r="E32" t="s">
        <v>20</v>
      </c>
      <c r="F32">
        <v>741</v>
      </c>
      <c r="G32" t="s">
        <v>271</v>
      </c>
      <c r="H32" s="188">
        <v>62206.95</v>
      </c>
      <c r="I32" t="s">
        <v>3849</v>
      </c>
      <c r="J32" t="s">
        <v>3868</v>
      </c>
    </row>
    <row r="33" spans="2:10">
      <c r="B33" t="s">
        <v>1772</v>
      </c>
      <c r="C33">
        <v>50307002</v>
      </c>
      <c r="D33" t="s">
        <v>135</v>
      </c>
      <c r="E33" t="s">
        <v>20</v>
      </c>
      <c r="F33">
        <v>515</v>
      </c>
      <c r="G33" t="s">
        <v>271</v>
      </c>
      <c r="H33" s="188">
        <v>43234.25</v>
      </c>
      <c r="I33" t="s">
        <v>3849</v>
      </c>
      <c r="J33" t="s">
        <v>3868</v>
      </c>
    </row>
    <row r="34" spans="2:10">
      <c r="B34" t="s">
        <v>1131</v>
      </c>
      <c r="C34">
        <v>50307002</v>
      </c>
      <c r="D34" t="s">
        <v>135</v>
      </c>
      <c r="E34" t="s">
        <v>20</v>
      </c>
      <c r="F34" s="188">
        <v>1006</v>
      </c>
      <c r="G34" t="s">
        <v>271</v>
      </c>
      <c r="H34" s="188">
        <v>84453.7</v>
      </c>
      <c r="I34" t="s">
        <v>3849</v>
      </c>
      <c r="J34" t="s">
        <v>3868</v>
      </c>
    </row>
    <row r="35" spans="2:10">
      <c r="B35" t="s">
        <v>1772</v>
      </c>
      <c r="C35">
        <v>50307002</v>
      </c>
      <c r="D35" t="s">
        <v>135</v>
      </c>
      <c r="E35" t="s">
        <v>20</v>
      </c>
      <c r="F35">
        <v>699</v>
      </c>
      <c r="G35" t="s">
        <v>271</v>
      </c>
      <c r="H35" s="188">
        <v>58681.05</v>
      </c>
      <c r="I35" t="s">
        <v>3849</v>
      </c>
      <c r="J35" t="s">
        <v>3868</v>
      </c>
    </row>
    <row r="36" spans="2:10">
      <c r="B36" t="s">
        <v>1131</v>
      </c>
      <c r="C36">
        <v>50307002</v>
      </c>
      <c r="D36" t="s">
        <v>135</v>
      </c>
      <c r="E36" t="s">
        <v>20</v>
      </c>
      <c r="F36">
        <v>383</v>
      </c>
      <c r="G36" t="s">
        <v>271</v>
      </c>
      <c r="H36" s="188">
        <v>32152.85</v>
      </c>
      <c r="I36" t="s">
        <v>3849</v>
      </c>
      <c r="J36" t="s">
        <v>3868</v>
      </c>
    </row>
    <row r="37" spans="2:10">
      <c r="B37" t="s">
        <v>1772</v>
      </c>
      <c r="C37">
        <v>50307002</v>
      </c>
      <c r="D37" t="s">
        <v>135</v>
      </c>
      <c r="E37" t="s">
        <v>20</v>
      </c>
      <c r="F37">
        <v>266</v>
      </c>
      <c r="G37" t="s">
        <v>271</v>
      </c>
      <c r="H37" s="188">
        <v>22330.7</v>
      </c>
      <c r="I37" t="s">
        <v>3849</v>
      </c>
      <c r="J37" t="s">
        <v>3868</v>
      </c>
    </row>
    <row r="38" spans="2:10">
      <c r="B38" t="s">
        <v>1131</v>
      </c>
      <c r="C38">
        <v>50307002</v>
      </c>
      <c r="D38" t="s">
        <v>135</v>
      </c>
      <c r="E38" t="s">
        <v>20</v>
      </c>
      <c r="F38" s="188">
        <v>2071</v>
      </c>
      <c r="G38" t="s">
        <v>271</v>
      </c>
      <c r="H38" s="188">
        <v>173860.45</v>
      </c>
      <c r="I38" t="s">
        <v>3849</v>
      </c>
      <c r="J38" t="s">
        <v>3868</v>
      </c>
    </row>
    <row r="39" spans="2:10">
      <c r="B39" t="s">
        <v>1772</v>
      </c>
      <c r="C39">
        <v>50307002</v>
      </c>
      <c r="D39" t="s">
        <v>135</v>
      </c>
      <c r="E39" t="s">
        <v>20</v>
      </c>
      <c r="F39" s="188">
        <v>1440</v>
      </c>
      <c r="G39" t="s">
        <v>271</v>
      </c>
      <c r="H39" s="188">
        <v>120888</v>
      </c>
      <c r="I39" t="s">
        <v>3849</v>
      </c>
      <c r="J39" t="s">
        <v>3868</v>
      </c>
    </row>
    <row r="40" spans="2:10">
      <c r="B40" t="s">
        <v>1131</v>
      </c>
      <c r="C40">
        <v>50402003</v>
      </c>
      <c r="D40" t="s">
        <v>150</v>
      </c>
      <c r="E40" t="s">
        <v>20</v>
      </c>
      <c r="F40" s="188">
        <v>3136</v>
      </c>
      <c r="G40" t="s">
        <v>271</v>
      </c>
      <c r="H40" s="188">
        <v>263267.20000000001</v>
      </c>
      <c r="I40" t="s">
        <v>3849</v>
      </c>
      <c r="J40" t="s">
        <v>3869</v>
      </c>
    </row>
    <row r="41" spans="2:10">
      <c r="B41" t="s">
        <v>1772</v>
      </c>
      <c r="C41">
        <v>50402003</v>
      </c>
      <c r="D41" t="s">
        <v>150</v>
      </c>
      <c r="E41" t="s">
        <v>20</v>
      </c>
      <c r="F41" s="188">
        <v>2179</v>
      </c>
      <c r="G41" t="s">
        <v>271</v>
      </c>
      <c r="H41" s="188">
        <v>182927.05</v>
      </c>
      <c r="I41" t="s">
        <v>3849</v>
      </c>
      <c r="J41" t="s">
        <v>3869</v>
      </c>
    </row>
    <row r="42" spans="2:10">
      <c r="B42" t="s">
        <v>1131</v>
      </c>
      <c r="C42">
        <v>50402003</v>
      </c>
      <c r="D42" t="s">
        <v>150</v>
      </c>
      <c r="E42" t="s">
        <v>20</v>
      </c>
      <c r="F42" s="188">
        <v>2571</v>
      </c>
      <c r="G42" t="s">
        <v>271</v>
      </c>
      <c r="H42" s="188">
        <v>215835.45</v>
      </c>
      <c r="I42" t="s">
        <v>3849</v>
      </c>
      <c r="J42" t="s">
        <v>3870</v>
      </c>
    </row>
    <row r="43" spans="2:10">
      <c r="B43" t="s">
        <v>1772</v>
      </c>
      <c r="C43">
        <v>50402003</v>
      </c>
      <c r="D43" t="s">
        <v>150</v>
      </c>
      <c r="E43" t="s">
        <v>20</v>
      </c>
      <c r="F43" s="188">
        <v>1787</v>
      </c>
      <c r="G43" t="s">
        <v>271</v>
      </c>
      <c r="H43" s="188">
        <v>150018.65</v>
      </c>
      <c r="I43" t="s">
        <v>3849</v>
      </c>
      <c r="J43" t="s">
        <v>3870</v>
      </c>
    </row>
    <row r="44" spans="2:10">
      <c r="B44" t="s">
        <v>1131</v>
      </c>
      <c r="C44">
        <v>50402003</v>
      </c>
      <c r="D44" t="s">
        <v>150</v>
      </c>
      <c r="E44" t="s">
        <v>20</v>
      </c>
      <c r="F44" s="188">
        <v>4303</v>
      </c>
      <c r="G44" t="s">
        <v>271</v>
      </c>
      <c r="H44" s="188">
        <v>361236.85</v>
      </c>
      <c r="I44" t="s">
        <v>3849</v>
      </c>
      <c r="J44" t="s">
        <v>3871</v>
      </c>
    </row>
    <row r="45" spans="2:10">
      <c r="B45" t="s">
        <v>1143</v>
      </c>
      <c r="C45">
        <v>50301001</v>
      </c>
      <c r="D45" t="s">
        <v>132</v>
      </c>
      <c r="E45" t="s">
        <v>20</v>
      </c>
      <c r="F45">
        <v>146</v>
      </c>
      <c r="G45" t="s">
        <v>271</v>
      </c>
      <c r="H45" s="188">
        <v>12256.7</v>
      </c>
      <c r="I45" t="s">
        <v>3849</v>
      </c>
      <c r="J45" t="s">
        <v>3872</v>
      </c>
    </row>
    <row r="46" spans="2:10">
      <c r="B46" t="s">
        <v>1131</v>
      </c>
      <c r="C46">
        <v>50201003</v>
      </c>
      <c r="D46" t="s">
        <v>53</v>
      </c>
      <c r="E46" t="s">
        <v>20</v>
      </c>
      <c r="F46">
        <v>679</v>
      </c>
      <c r="G46" t="s">
        <v>271</v>
      </c>
      <c r="H46" s="188">
        <v>57002.05</v>
      </c>
      <c r="I46" t="s">
        <v>3849</v>
      </c>
      <c r="J46" t="s">
        <v>3873</v>
      </c>
    </row>
    <row r="47" spans="2:10">
      <c r="B47" t="s">
        <v>1772</v>
      </c>
      <c r="C47">
        <v>50201003</v>
      </c>
      <c r="D47" t="s">
        <v>53</v>
      </c>
      <c r="E47" t="s">
        <v>20</v>
      </c>
      <c r="F47">
        <v>472</v>
      </c>
      <c r="G47" t="s">
        <v>271</v>
      </c>
      <c r="H47" s="188">
        <v>39624.400000000001</v>
      </c>
      <c r="I47" t="s">
        <v>3849</v>
      </c>
      <c r="J47" t="s">
        <v>3873</v>
      </c>
    </row>
    <row r="48" spans="2:10">
      <c r="B48" t="s">
        <v>1131</v>
      </c>
      <c r="C48">
        <v>50201005</v>
      </c>
      <c r="D48" t="s">
        <v>54</v>
      </c>
      <c r="E48" t="s">
        <v>20</v>
      </c>
      <c r="F48" s="188">
        <v>4476</v>
      </c>
      <c r="G48" t="s">
        <v>271</v>
      </c>
      <c r="H48" s="188">
        <v>375760.2</v>
      </c>
      <c r="I48" t="s">
        <v>3849</v>
      </c>
      <c r="J48" t="s">
        <v>3874</v>
      </c>
    </row>
    <row r="49" spans="2:10">
      <c r="B49" t="s">
        <v>1772</v>
      </c>
      <c r="C49">
        <v>50201005</v>
      </c>
      <c r="D49" t="s">
        <v>54</v>
      </c>
      <c r="E49" t="s">
        <v>20</v>
      </c>
      <c r="F49" s="188">
        <v>3111</v>
      </c>
      <c r="G49" t="s">
        <v>271</v>
      </c>
      <c r="H49" s="188">
        <v>261168.45</v>
      </c>
      <c r="I49" t="s">
        <v>3849</v>
      </c>
      <c r="J49" t="s">
        <v>3874</v>
      </c>
    </row>
    <row r="50" spans="2:10">
      <c r="B50" t="s">
        <v>1131</v>
      </c>
      <c r="C50">
        <v>50402012</v>
      </c>
      <c r="D50" t="s">
        <v>159</v>
      </c>
      <c r="E50" t="s">
        <v>20</v>
      </c>
      <c r="F50" s="188">
        <v>2031</v>
      </c>
      <c r="G50" t="s">
        <v>271</v>
      </c>
      <c r="H50" s="188">
        <v>170502.45</v>
      </c>
      <c r="I50" t="s">
        <v>3849</v>
      </c>
      <c r="J50" t="s">
        <v>3875</v>
      </c>
    </row>
    <row r="51" spans="2:10">
      <c r="B51" t="s">
        <v>1131</v>
      </c>
      <c r="C51">
        <v>50301001</v>
      </c>
      <c r="D51" t="s">
        <v>132</v>
      </c>
      <c r="E51" t="s">
        <v>20</v>
      </c>
      <c r="F51">
        <v>261</v>
      </c>
      <c r="G51" t="s">
        <v>271</v>
      </c>
      <c r="H51" s="188">
        <v>21910.95</v>
      </c>
      <c r="I51" t="s">
        <v>3849</v>
      </c>
      <c r="J51" t="s">
        <v>3876</v>
      </c>
    </row>
    <row r="52" spans="2:10">
      <c r="B52" t="s">
        <v>1131</v>
      </c>
      <c r="C52">
        <v>50301001</v>
      </c>
      <c r="D52" t="s">
        <v>132</v>
      </c>
      <c r="E52" t="s">
        <v>20</v>
      </c>
      <c r="F52" s="188">
        <v>1177</v>
      </c>
      <c r="G52" t="s">
        <v>271</v>
      </c>
      <c r="H52" s="188">
        <v>98809.15</v>
      </c>
      <c r="I52" t="s">
        <v>3849</v>
      </c>
      <c r="J52" t="s">
        <v>3877</v>
      </c>
    </row>
    <row r="53" spans="2:10">
      <c r="B53" t="s">
        <v>691</v>
      </c>
      <c r="C53">
        <v>50401514</v>
      </c>
      <c r="D53" t="s">
        <v>148</v>
      </c>
      <c r="E53" t="s">
        <v>20</v>
      </c>
      <c r="F53" s="188">
        <v>1179</v>
      </c>
      <c r="G53" t="s">
        <v>271</v>
      </c>
      <c r="H53" s="188">
        <v>98977.05</v>
      </c>
      <c r="I53" t="s">
        <v>3849</v>
      </c>
      <c r="J53" t="s">
        <v>148</v>
      </c>
    </row>
    <row r="54" spans="2:10">
      <c r="B54" t="s">
        <v>1772</v>
      </c>
      <c r="C54">
        <v>50402012</v>
      </c>
      <c r="D54" t="s">
        <v>159</v>
      </c>
      <c r="E54" t="s">
        <v>20</v>
      </c>
      <c r="F54">
        <v>790</v>
      </c>
      <c r="G54" t="s">
        <v>271</v>
      </c>
      <c r="H54" s="188">
        <v>66320.5</v>
      </c>
      <c r="I54" t="s">
        <v>3849</v>
      </c>
      <c r="J54" t="s">
        <v>3875</v>
      </c>
    </row>
    <row r="55" spans="2:10">
      <c r="B55" t="s">
        <v>1772</v>
      </c>
      <c r="C55">
        <v>50402010</v>
      </c>
      <c r="D55" t="s">
        <v>157</v>
      </c>
      <c r="E55" t="s">
        <v>20</v>
      </c>
      <c r="F55">
        <v>60</v>
      </c>
      <c r="G55" t="s">
        <v>271</v>
      </c>
      <c r="H55" s="188">
        <v>5037</v>
      </c>
      <c r="I55" t="s">
        <v>3849</v>
      </c>
      <c r="J55" t="s">
        <v>3878</v>
      </c>
    </row>
    <row r="56" spans="2:10">
      <c r="B56" t="s">
        <v>691</v>
      </c>
      <c r="C56">
        <v>50402003</v>
      </c>
      <c r="D56" t="s">
        <v>150</v>
      </c>
      <c r="E56" t="s">
        <v>20</v>
      </c>
      <c r="F56">
        <v>92</v>
      </c>
      <c r="G56" t="s">
        <v>271</v>
      </c>
      <c r="H56" s="188">
        <v>7723.4</v>
      </c>
      <c r="I56" t="s">
        <v>3849</v>
      </c>
      <c r="J56" t="s">
        <v>3879</v>
      </c>
    </row>
    <row r="57" spans="2:10">
      <c r="B57" t="s">
        <v>1131</v>
      </c>
      <c r="C57">
        <v>50502008</v>
      </c>
      <c r="D57" t="s">
        <v>175</v>
      </c>
      <c r="E57" t="s">
        <v>20</v>
      </c>
      <c r="F57">
        <v>60</v>
      </c>
      <c r="G57" t="s">
        <v>271</v>
      </c>
      <c r="H57" s="188">
        <v>5037</v>
      </c>
      <c r="I57" t="s">
        <v>3849</v>
      </c>
      <c r="J57" t="s">
        <v>3880</v>
      </c>
    </row>
    <row r="58" spans="2:10">
      <c r="B58" t="s">
        <v>1131</v>
      </c>
      <c r="C58">
        <v>50502008</v>
      </c>
      <c r="D58" t="s">
        <v>175</v>
      </c>
      <c r="E58" t="s">
        <v>20</v>
      </c>
      <c r="F58">
        <v>76</v>
      </c>
      <c r="G58" t="s">
        <v>271</v>
      </c>
      <c r="H58" s="188">
        <v>6380.2</v>
      </c>
      <c r="I58" t="s">
        <v>3849</v>
      </c>
      <c r="J58" t="s">
        <v>3881</v>
      </c>
    </row>
    <row r="59" spans="2:10">
      <c r="B59" t="s">
        <v>1131</v>
      </c>
      <c r="C59">
        <v>50402012</v>
      </c>
      <c r="D59" t="s">
        <v>159</v>
      </c>
      <c r="E59" t="s">
        <v>20</v>
      </c>
      <c r="F59" s="188">
        <v>6000</v>
      </c>
      <c r="G59" t="s">
        <v>271</v>
      </c>
      <c r="H59" s="188">
        <v>503700</v>
      </c>
      <c r="I59" t="s">
        <v>3849</v>
      </c>
      <c r="J59" t="s">
        <v>3882</v>
      </c>
    </row>
    <row r="60" spans="2:10">
      <c r="B60" t="s">
        <v>1131</v>
      </c>
      <c r="C60">
        <v>50502004</v>
      </c>
      <c r="D60" t="s">
        <v>172</v>
      </c>
      <c r="E60" t="s">
        <v>20</v>
      </c>
      <c r="F60" s="188">
        <v>41785</v>
      </c>
      <c r="G60" t="s">
        <v>271</v>
      </c>
      <c r="H60" s="188">
        <v>3507850.75</v>
      </c>
      <c r="I60" t="s">
        <v>3849</v>
      </c>
      <c r="J60" t="s">
        <v>3883</v>
      </c>
    </row>
    <row r="61" spans="2:10">
      <c r="B61" t="s">
        <v>1131</v>
      </c>
      <c r="C61">
        <v>50402016</v>
      </c>
      <c r="D61" t="s">
        <v>163</v>
      </c>
      <c r="E61" t="s">
        <v>20</v>
      </c>
      <c r="F61">
        <v>722</v>
      </c>
      <c r="G61" t="s">
        <v>271</v>
      </c>
      <c r="H61" s="188">
        <v>60611.9</v>
      </c>
      <c r="I61" t="s">
        <v>3849</v>
      </c>
      <c r="J61" t="s">
        <v>3884</v>
      </c>
    </row>
    <row r="62" spans="2:10">
      <c r="B62" t="s">
        <v>1131</v>
      </c>
      <c r="C62">
        <v>50402014</v>
      </c>
      <c r="D62" t="s">
        <v>161</v>
      </c>
      <c r="E62" t="s">
        <v>20</v>
      </c>
      <c r="F62">
        <v>165</v>
      </c>
      <c r="G62" t="s">
        <v>271</v>
      </c>
      <c r="H62" s="188">
        <v>13851.75</v>
      </c>
      <c r="I62" t="s">
        <v>3849</v>
      </c>
      <c r="J62" t="s">
        <v>3885</v>
      </c>
    </row>
    <row r="63" spans="2:10">
      <c r="B63" t="s">
        <v>1131</v>
      </c>
      <c r="C63">
        <v>50402014</v>
      </c>
      <c r="D63" t="s">
        <v>161</v>
      </c>
      <c r="E63" t="s">
        <v>20</v>
      </c>
      <c r="F63">
        <v>43</v>
      </c>
      <c r="G63" t="s">
        <v>271</v>
      </c>
      <c r="H63" s="188">
        <v>3609.85</v>
      </c>
      <c r="I63" t="s">
        <v>3849</v>
      </c>
      <c r="J63" t="s">
        <v>3886</v>
      </c>
    </row>
    <row r="64" spans="2:10">
      <c r="B64" t="s">
        <v>1131</v>
      </c>
      <c r="C64">
        <v>50201008</v>
      </c>
      <c r="D64" t="s">
        <v>126</v>
      </c>
      <c r="E64" t="s">
        <v>20</v>
      </c>
      <c r="F64">
        <v>371</v>
      </c>
      <c r="G64" t="s">
        <v>271</v>
      </c>
      <c r="H64" s="188">
        <v>31145.45</v>
      </c>
      <c r="I64" t="s">
        <v>3849</v>
      </c>
      <c r="J64" t="s">
        <v>3887</v>
      </c>
    </row>
    <row r="65" spans="2:10">
      <c r="B65" t="s">
        <v>1131</v>
      </c>
      <c r="C65">
        <v>50301001</v>
      </c>
      <c r="D65" t="s">
        <v>132</v>
      </c>
      <c r="E65" t="s">
        <v>20</v>
      </c>
      <c r="F65">
        <v>261</v>
      </c>
      <c r="G65" t="s">
        <v>271</v>
      </c>
      <c r="H65" s="188">
        <v>21910.95</v>
      </c>
      <c r="I65" t="s">
        <v>3849</v>
      </c>
      <c r="J65" t="s">
        <v>3888</v>
      </c>
    </row>
    <row r="66" spans="2:10">
      <c r="B66" t="s">
        <v>1772</v>
      </c>
      <c r="C66">
        <v>50402011</v>
      </c>
      <c r="D66" t="s">
        <v>158</v>
      </c>
      <c r="E66" t="s">
        <v>20</v>
      </c>
      <c r="F66">
        <v>948</v>
      </c>
      <c r="G66" t="s">
        <v>271</v>
      </c>
      <c r="H66" s="188">
        <v>79584.600000000006</v>
      </c>
      <c r="I66" t="s">
        <v>3849</v>
      </c>
      <c r="J66" t="s">
        <v>3889</v>
      </c>
    </row>
    <row r="67" spans="2:10">
      <c r="B67" t="s">
        <v>1131</v>
      </c>
      <c r="C67">
        <v>50603015</v>
      </c>
      <c r="D67" t="s">
        <v>1306</v>
      </c>
      <c r="E67" t="s">
        <v>20</v>
      </c>
      <c r="F67" s="188">
        <v>9924</v>
      </c>
      <c r="G67" t="s">
        <v>271</v>
      </c>
      <c r="H67" s="188">
        <v>833119.8</v>
      </c>
      <c r="I67" t="s">
        <v>3849</v>
      </c>
      <c r="J67" t="s">
        <v>3890</v>
      </c>
    </row>
    <row r="68" spans="2:10">
      <c r="B68" t="s">
        <v>691</v>
      </c>
      <c r="C68">
        <v>50402005</v>
      </c>
      <c r="D68" t="s">
        <v>152</v>
      </c>
      <c r="E68" t="s">
        <v>20</v>
      </c>
      <c r="F68">
        <v>92</v>
      </c>
      <c r="G68" t="s">
        <v>271</v>
      </c>
      <c r="H68" s="188">
        <v>7723.4</v>
      </c>
      <c r="I68" t="s">
        <v>3849</v>
      </c>
      <c r="J68" t="s">
        <v>3891</v>
      </c>
    </row>
    <row r="69" spans="2:10">
      <c r="B69" t="s">
        <v>691</v>
      </c>
      <c r="C69">
        <v>50402005</v>
      </c>
      <c r="D69" t="s">
        <v>152</v>
      </c>
      <c r="E69" t="s">
        <v>20</v>
      </c>
      <c r="F69" s="188">
        <v>1036</v>
      </c>
      <c r="G69" t="s">
        <v>271</v>
      </c>
      <c r="H69" s="188">
        <v>86972.2</v>
      </c>
      <c r="I69" t="s">
        <v>3849</v>
      </c>
      <c r="J69" t="s">
        <v>3892</v>
      </c>
    </row>
    <row r="70" spans="2:10">
      <c r="B70" t="s">
        <v>691</v>
      </c>
      <c r="C70">
        <v>50402005</v>
      </c>
      <c r="D70" t="s">
        <v>152</v>
      </c>
      <c r="E70" t="s">
        <v>20</v>
      </c>
      <c r="F70">
        <v>266</v>
      </c>
      <c r="G70" t="s">
        <v>271</v>
      </c>
      <c r="H70" s="188">
        <v>22330.7</v>
      </c>
      <c r="I70" t="s">
        <v>3849</v>
      </c>
      <c r="J70" t="s">
        <v>3892</v>
      </c>
    </row>
    <row r="71" spans="2:10">
      <c r="B71" t="s">
        <v>691</v>
      </c>
      <c r="C71">
        <v>50402005</v>
      </c>
      <c r="D71" t="s">
        <v>152</v>
      </c>
      <c r="E71" t="s">
        <v>20</v>
      </c>
      <c r="F71">
        <v>131</v>
      </c>
      <c r="G71" t="s">
        <v>271</v>
      </c>
      <c r="H71" s="188">
        <v>10997.45</v>
      </c>
      <c r="I71" t="s">
        <v>3849</v>
      </c>
      <c r="J71" t="s">
        <v>3892</v>
      </c>
    </row>
    <row r="72" spans="2:10">
      <c r="B72" t="s">
        <v>1131</v>
      </c>
      <c r="C72">
        <v>50502003</v>
      </c>
      <c r="D72" t="s">
        <v>65</v>
      </c>
      <c r="E72" t="s">
        <v>20</v>
      </c>
      <c r="F72" s="188">
        <v>3665</v>
      </c>
      <c r="G72" t="s">
        <v>271</v>
      </c>
      <c r="H72" s="188">
        <v>307676.75</v>
      </c>
      <c r="I72" t="s">
        <v>3849</v>
      </c>
      <c r="J72" t="s">
        <v>3893</v>
      </c>
    </row>
    <row r="73" spans="2:10">
      <c r="B73" t="s">
        <v>1772</v>
      </c>
      <c r="C73">
        <v>50502003</v>
      </c>
      <c r="D73" t="s">
        <v>65</v>
      </c>
      <c r="E73" t="s">
        <v>20</v>
      </c>
      <c r="F73" s="188">
        <v>2547</v>
      </c>
      <c r="G73" t="s">
        <v>271</v>
      </c>
      <c r="H73" s="188">
        <v>213820.65</v>
      </c>
      <c r="I73" t="s">
        <v>3849</v>
      </c>
      <c r="J73" t="s">
        <v>3893</v>
      </c>
    </row>
    <row r="74" spans="2:10">
      <c r="B74" t="s">
        <v>1131</v>
      </c>
      <c r="C74">
        <v>50502003</v>
      </c>
      <c r="D74" t="s">
        <v>65</v>
      </c>
      <c r="E74" t="s">
        <v>20</v>
      </c>
      <c r="F74" s="188">
        <v>15623</v>
      </c>
      <c r="G74" t="s">
        <v>271</v>
      </c>
      <c r="H74" s="188">
        <v>1311550.8500000001</v>
      </c>
      <c r="I74" t="s">
        <v>3849</v>
      </c>
      <c r="J74" t="s">
        <v>3893</v>
      </c>
    </row>
    <row r="75" spans="2:10">
      <c r="B75" t="s">
        <v>1772</v>
      </c>
      <c r="C75">
        <v>50502003</v>
      </c>
      <c r="D75" t="s">
        <v>65</v>
      </c>
      <c r="E75" t="s">
        <v>20</v>
      </c>
      <c r="F75" s="188">
        <v>10856</v>
      </c>
      <c r="G75" t="s">
        <v>271</v>
      </c>
      <c r="H75" s="188">
        <v>911361.2</v>
      </c>
      <c r="I75" t="s">
        <v>3849</v>
      </c>
      <c r="J75" t="s">
        <v>3893</v>
      </c>
    </row>
    <row r="76" spans="2:10">
      <c r="B76" t="s">
        <v>1131</v>
      </c>
      <c r="C76">
        <v>50503003</v>
      </c>
      <c r="D76" t="s">
        <v>178</v>
      </c>
      <c r="E76" t="s">
        <v>20</v>
      </c>
      <c r="F76" s="188">
        <v>7791</v>
      </c>
      <c r="G76" t="s">
        <v>271</v>
      </c>
      <c r="H76" s="188">
        <v>654054.44999999995</v>
      </c>
      <c r="I76" t="s">
        <v>3849</v>
      </c>
      <c r="J76" t="s">
        <v>178</v>
      </c>
    </row>
    <row r="77" spans="2:10">
      <c r="B77" t="s">
        <v>1772</v>
      </c>
      <c r="C77">
        <v>50503003</v>
      </c>
      <c r="D77" t="s">
        <v>178</v>
      </c>
      <c r="E77" t="s">
        <v>20</v>
      </c>
      <c r="F77" s="188">
        <v>5414</v>
      </c>
      <c r="G77" t="s">
        <v>271</v>
      </c>
      <c r="H77" s="188">
        <v>454505.3</v>
      </c>
      <c r="I77" t="s">
        <v>3849</v>
      </c>
      <c r="J77" t="s">
        <v>178</v>
      </c>
    </row>
    <row r="78" spans="2:10">
      <c r="B78" t="s">
        <v>1131</v>
      </c>
      <c r="C78">
        <v>50503003</v>
      </c>
      <c r="D78" t="s">
        <v>178</v>
      </c>
      <c r="E78" t="s">
        <v>20</v>
      </c>
      <c r="F78" s="188">
        <v>20090</v>
      </c>
      <c r="G78" t="s">
        <v>271</v>
      </c>
      <c r="H78" s="188">
        <v>1686555.5</v>
      </c>
      <c r="I78" t="s">
        <v>3849</v>
      </c>
      <c r="J78" t="s">
        <v>178</v>
      </c>
    </row>
    <row r="79" spans="2:10">
      <c r="B79" t="s">
        <v>1772</v>
      </c>
      <c r="C79">
        <v>50503003</v>
      </c>
      <c r="D79" t="s">
        <v>178</v>
      </c>
      <c r="E79" t="s">
        <v>20</v>
      </c>
      <c r="F79" s="188">
        <v>13961</v>
      </c>
      <c r="G79" t="s">
        <v>271</v>
      </c>
      <c r="H79" s="188">
        <v>1172025.95</v>
      </c>
      <c r="I79" t="s">
        <v>3849</v>
      </c>
      <c r="J79" t="s">
        <v>178</v>
      </c>
    </row>
    <row r="80" spans="2:10">
      <c r="B80" t="s">
        <v>1131</v>
      </c>
      <c r="C80">
        <v>50502008</v>
      </c>
      <c r="D80" t="s">
        <v>175</v>
      </c>
      <c r="E80" t="s">
        <v>20</v>
      </c>
      <c r="F80">
        <v>347</v>
      </c>
      <c r="G80" t="s">
        <v>271</v>
      </c>
      <c r="H80" s="188">
        <v>29130.65</v>
      </c>
      <c r="I80" t="s">
        <v>3849</v>
      </c>
      <c r="J80" t="s">
        <v>3894</v>
      </c>
    </row>
    <row r="81" spans="2:10">
      <c r="B81" t="s">
        <v>1772</v>
      </c>
      <c r="C81">
        <v>50502008</v>
      </c>
      <c r="D81" t="s">
        <v>175</v>
      </c>
      <c r="E81" t="s">
        <v>20</v>
      </c>
      <c r="F81">
        <v>241</v>
      </c>
      <c r="G81" t="s">
        <v>271</v>
      </c>
      <c r="H81" s="188">
        <v>20231.95</v>
      </c>
      <c r="I81" t="s">
        <v>3849</v>
      </c>
      <c r="J81" t="s">
        <v>3894</v>
      </c>
    </row>
    <row r="82" spans="2:10">
      <c r="B82" t="s">
        <v>1131</v>
      </c>
      <c r="C82">
        <v>50502008</v>
      </c>
      <c r="D82" t="s">
        <v>175</v>
      </c>
      <c r="E82" t="s">
        <v>20</v>
      </c>
      <c r="F82" s="188">
        <v>7586</v>
      </c>
      <c r="G82" t="s">
        <v>271</v>
      </c>
      <c r="H82" s="188">
        <v>636844.69999999995</v>
      </c>
      <c r="I82" t="s">
        <v>3849</v>
      </c>
      <c r="J82" t="s">
        <v>3895</v>
      </c>
    </row>
    <row r="83" spans="2:10">
      <c r="B83" t="s">
        <v>1772</v>
      </c>
      <c r="C83">
        <v>50502008</v>
      </c>
      <c r="D83" t="s">
        <v>175</v>
      </c>
      <c r="E83" t="s">
        <v>20</v>
      </c>
      <c r="F83" s="188">
        <v>5272</v>
      </c>
      <c r="G83" t="s">
        <v>271</v>
      </c>
      <c r="H83" s="188">
        <v>442584.4</v>
      </c>
      <c r="I83" t="s">
        <v>3849</v>
      </c>
      <c r="J83" t="s">
        <v>3895</v>
      </c>
    </row>
    <row r="84" spans="2:10">
      <c r="B84" t="s">
        <v>1772</v>
      </c>
      <c r="C84">
        <v>50301001</v>
      </c>
      <c r="D84" t="s">
        <v>132</v>
      </c>
      <c r="E84" t="s">
        <v>20</v>
      </c>
      <c r="F84" s="188">
        <v>7986</v>
      </c>
      <c r="G84" t="s">
        <v>271</v>
      </c>
      <c r="H84" s="188">
        <v>670424.69999999995</v>
      </c>
      <c r="I84" t="s">
        <v>3849</v>
      </c>
      <c r="J84" t="s">
        <v>3896</v>
      </c>
    </row>
    <row r="85" spans="2:10">
      <c r="B85" t="s">
        <v>1143</v>
      </c>
      <c r="C85">
        <v>50301001</v>
      </c>
      <c r="D85" t="s">
        <v>132</v>
      </c>
      <c r="E85" t="s">
        <v>20</v>
      </c>
      <c r="F85" s="188">
        <v>1137</v>
      </c>
      <c r="G85" t="s">
        <v>271</v>
      </c>
      <c r="H85" s="188">
        <v>95451.15</v>
      </c>
      <c r="I85" t="s">
        <v>3849</v>
      </c>
      <c r="J85" t="s">
        <v>3897</v>
      </c>
    </row>
    <row r="86" spans="2:10">
      <c r="B86" t="s">
        <v>1772</v>
      </c>
      <c r="C86">
        <v>50301001</v>
      </c>
      <c r="D86" t="s">
        <v>132</v>
      </c>
      <c r="E86" t="s">
        <v>20</v>
      </c>
      <c r="F86" s="188">
        <v>5000</v>
      </c>
      <c r="G86" t="s">
        <v>271</v>
      </c>
      <c r="H86" s="188">
        <v>419750</v>
      </c>
      <c r="I86" t="s">
        <v>3849</v>
      </c>
      <c r="J86" t="s">
        <v>3898</v>
      </c>
    </row>
    <row r="87" spans="2:10">
      <c r="B87" t="s">
        <v>1131</v>
      </c>
      <c r="C87">
        <v>50301001</v>
      </c>
      <c r="D87" t="s">
        <v>132</v>
      </c>
      <c r="E87" t="s">
        <v>20</v>
      </c>
      <c r="F87">
        <v>235</v>
      </c>
      <c r="G87" t="s">
        <v>271</v>
      </c>
      <c r="H87" s="188">
        <v>19728.25</v>
      </c>
      <c r="I87" t="s">
        <v>3849</v>
      </c>
      <c r="J87" t="s">
        <v>3899</v>
      </c>
    </row>
    <row r="88" spans="2:10">
      <c r="B88" t="s">
        <v>1131</v>
      </c>
      <c r="C88">
        <v>50502002</v>
      </c>
      <c r="D88" t="s">
        <v>171</v>
      </c>
      <c r="E88" t="s">
        <v>20</v>
      </c>
      <c r="F88">
        <v>115</v>
      </c>
      <c r="G88" t="s">
        <v>271</v>
      </c>
      <c r="H88" s="188">
        <v>9654.25</v>
      </c>
      <c r="I88" t="s">
        <v>3849</v>
      </c>
      <c r="J88" t="s">
        <v>3900</v>
      </c>
    </row>
    <row r="89" spans="2:10">
      <c r="B89" t="s">
        <v>1131</v>
      </c>
      <c r="C89">
        <v>50301001</v>
      </c>
      <c r="D89" t="s">
        <v>132</v>
      </c>
      <c r="E89" t="s">
        <v>20</v>
      </c>
      <c r="F89">
        <v>400</v>
      </c>
      <c r="G89" t="s">
        <v>271</v>
      </c>
      <c r="H89" s="188">
        <v>33580</v>
      </c>
      <c r="I89" t="s">
        <v>3849</v>
      </c>
      <c r="J89" t="s">
        <v>3901</v>
      </c>
    </row>
    <row r="90" spans="2:10">
      <c r="B90" t="s">
        <v>1772</v>
      </c>
      <c r="C90">
        <v>50402010</v>
      </c>
      <c r="D90" t="s">
        <v>157</v>
      </c>
      <c r="E90" t="s">
        <v>20</v>
      </c>
      <c r="F90">
        <v>162</v>
      </c>
      <c r="G90" t="s">
        <v>271</v>
      </c>
      <c r="H90" s="188">
        <v>13599.9</v>
      </c>
      <c r="I90" t="s">
        <v>3849</v>
      </c>
      <c r="J90" t="s">
        <v>3878</v>
      </c>
    </row>
    <row r="91" spans="2:10">
      <c r="B91" t="s">
        <v>1131</v>
      </c>
      <c r="C91">
        <v>50301001</v>
      </c>
      <c r="D91" t="s">
        <v>132</v>
      </c>
      <c r="E91" t="s">
        <v>20</v>
      </c>
      <c r="F91">
        <v>171</v>
      </c>
      <c r="G91" t="s">
        <v>271</v>
      </c>
      <c r="H91" s="188">
        <v>14355.45</v>
      </c>
      <c r="I91" t="s">
        <v>3849</v>
      </c>
      <c r="J91" t="s">
        <v>3901</v>
      </c>
    </row>
    <row r="92" spans="2:10">
      <c r="B92" t="s">
        <v>1772</v>
      </c>
      <c r="C92">
        <v>50301001</v>
      </c>
      <c r="D92" t="s">
        <v>132</v>
      </c>
      <c r="E92" t="s">
        <v>20</v>
      </c>
      <c r="F92">
        <v>198</v>
      </c>
      <c r="G92" t="s">
        <v>271</v>
      </c>
      <c r="H92" s="188">
        <v>16622.099999999999</v>
      </c>
      <c r="I92" t="s">
        <v>3849</v>
      </c>
      <c r="J92" t="s">
        <v>3901</v>
      </c>
    </row>
    <row r="93" spans="2:10">
      <c r="B93" t="s">
        <v>1131</v>
      </c>
      <c r="C93">
        <v>50301001</v>
      </c>
      <c r="D93" t="s">
        <v>132</v>
      </c>
      <c r="E93" t="s">
        <v>20</v>
      </c>
      <c r="F93" s="188">
        <v>2613</v>
      </c>
      <c r="G93" t="s">
        <v>271</v>
      </c>
      <c r="H93" s="188">
        <v>219361.35</v>
      </c>
      <c r="I93" t="s">
        <v>3849</v>
      </c>
      <c r="J93" t="s">
        <v>3902</v>
      </c>
    </row>
    <row r="94" spans="2:10">
      <c r="B94" t="s">
        <v>1131</v>
      </c>
      <c r="C94">
        <v>50301001</v>
      </c>
      <c r="D94" t="s">
        <v>132</v>
      </c>
      <c r="E94" t="s">
        <v>20</v>
      </c>
      <c r="F94" s="188">
        <v>3648</v>
      </c>
      <c r="G94" t="s">
        <v>271</v>
      </c>
      <c r="H94" s="188">
        <v>306249.59999999998</v>
      </c>
      <c r="I94" t="s">
        <v>3849</v>
      </c>
      <c r="J94" t="s">
        <v>3901</v>
      </c>
    </row>
    <row r="95" spans="2:10">
      <c r="B95" t="s">
        <v>691</v>
      </c>
      <c r="C95">
        <v>50402005</v>
      </c>
      <c r="D95" t="s">
        <v>152</v>
      </c>
      <c r="E95" t="s">
        <v>20</v>
      </c>
      <c r="F95">
        <v>506</v>
      </c>
      <c r="G95" t="s">
        <v>271</v>
      </c>
      <c r="H95" s="188">
        <v>42478.7</v>
      </c>
      <c r="I95" t="s">
        <v>3849</v>
      </c>
      <c r="J95" t="s">
        <v>3903</v>
      </c>
    </row>
    <row r="96" spans="2:10">
      <c r="B96" t="s">
        <v>1131</v>
      </c>
      <c r="C96">
        <v>50301001</v>
      </c>
      <c r="D96" t="s">
        <v>132</v>
      </c>
      <c r="E96" t="s">
        <v>20</v>
      </c>
      <c r="F96" s="188">
        <v>7891</v>
      </c>
      <c r="G96" t="s">
        <v>271</v>
      </c>
      <c r="H96" s="188">
        <v>662449.44999999995</v>
      </c>
      <c r="I96" t="s">
        <v>3849</v>
      </c>
      <c r="J96" t="s">
        <v>3901</v>
      </c>
    </row>
    <row r="97" spans="2:10">
      <c r="B97" t="s">
        <v>1131</v>
      </c>
      <c r="C97">
        <v>50301001</v>
      </c>
      <c r="D97" t="s">
        <v>132</v>
      </c>
      <c r="E97" t="s">
        <v>20</v>
      </c>
      <c r="F97">
        <v>47</v>
      </c>
      <c r="G97" t="s">
        <v>271</v>
      </c>
      <c r="H97" s="188">
        <v>3945.65</v>
      </c>
      <c r="I97" t="s">
        <v>3849</v>
      </c>
      <c r="J97" t="s">
        <v>3904</v>
      </c>
    </row>
    <row r="98" spans="2:10">
      <c r="B98" t="s">
        <v>1772</v>
      </c>
      <c r="C98">
        <v>50402012</v>
      </c>
      <c r="D98" t="s">
        <v>159</v>
      </c>
      <c r="E98" t="s">
        <v>20</v>
      </c>
      <c r="F98">
        <v>190</v>
      </c>
      <c r="G98" t="s">
        <v>271</v>
      </c>
      <c r="H98" s="188">
        <v>15950.5</v>
      </c>
      <c r="I98" t="s">
        <v>3849</v>
      </c>
      <c r="J98" t="s">
        <v>3905</v>
      </c>
    </row>
    <row r="99" spans="2:10">
      <c r="B99" t="s">
        <v>1131</v>
      </c>
      <c r="C99">
        <v>50402012</v>
      </c>
      <c r="D99" t="s">
        <v>159</v>
      </c>
      <c r="E99" t="s">
        <v>20</v>
      </c>
      <c r="F99">
        <v>112</v>
      </c>
      <c r="G99" t="s">
        <v>271</v>
      </c>
      <c r="H99" s="188">
        <v>9402.4</v>
      </c>
      <c r="I99" t="s">
        <v>3849</v>
      </c>
      <c r="J99" t="s">
        <v>3906</v>
      </c>
    </row>
    <row r="100" spans="2:10">
      <c r="B100" t="s">
        <v>691</v>
      </c>
      <c r="C100">
        <v>50402005</v>
      </c>
      <c r="D100" t="s">
        <v>152</v>
      </c>
      <c r="E100" t="s">
        <v>20</v>
      </c>
      <c r="F100">
        <v>731</v>
      </c>
      <c r="G100" t="s">
        <v>271</v>
      </c>
      <c r="H100" s="188">
        <v>61367.45</v>
      </c>
      <c r="I100" t="s">
        <v>3849</v>
      </c>
      <c r="J100" t="s">
        <v>3907</v>
      </c>
    </row>
    <row r="101" spans="2:10">
      <c r="B101" t="s">
        <v>1131</v>
      </c>
      <c r="C101">
        <v>50301001</v>
      </c>
      <c r="D101" t="s">
        <v>132</v>
      </c>
      <c r="E101" t="s">
        <v>20</v>
      </c>
      <c r="F101">
        <v>177</v>
      </c>
      <c r="G101" t="s">
        <v>271</v>
      </c>
      <c r="H101" s="188">
        <v>14859.15</v>
      </c>
      <c r="I101" t="s">
        <v>3849</v>
      </c>
      <c r="J101" t="s">
        <v>3908</v>
      </c>
    </row>
    <row r="102" spans="2:10">
      <c r="B102" t="s">
        <v>1131</v>
      </c>
      <c r="C102">
        <v>50402011</v>
      </c>
      <c r="D102" t="s">
        <v>158</v>
      </c>
      <c r="E102" t="s">
        <v>20</v>
      </c>
      <c r="F102">
        <v>103</v>
      </c>
      <c r="G102" t="s">
        <v>271</v>
      </c>
      <c r="H102" s="188">
        <v>8646.85</v>
      </c>
      <c r="I102" t="s">
        <v>3849</v>
      </c>
      <c r="J102" t="s">
        <v>3909</v>
      </c>
    </row>
    <row r="103" spans="2:10">
      <c r="B103" t="s">
        <v>1131</v>
      </c>
      <c r="C103">
        <v>50402011</v>
      </c>
      <c r="D103" t="s">
        <v>158</v>
      </c>
      <c r="E103" t="s">
        <v>20</v>
      </c>
      <c r="F103">
        <v>108</v>
      </c>
      <c r="G103" t="s">
        <v>271</v>
      </c>
      <c r="H103" s="188">
        <v>9066.6</v>
      </c>
      <c r="I103" t="s">
        <v>3849</v>
      </c>
      <c r="J103" t="s">
        <v>3910</v>
      </c>
    </row>
    <row r="104" spans="2:10">
      <c r="B104" t="s">
        <v>1772</v>
      </c>
      <c r="C104">
        <v>50301001</v>
      </c>
      <c r="D104" t="s">
        <v>132</v>
      </c>
      <c r="E104" t="s">
        <v>20</v>
      </c>
      <c r="F104" s="188">
        <v>1497</v>
      </c>
      <c r="G104" t="s">
        <v>271</v>
      </c>
      <c r="H104" s="188">
        <v>125673.15</v>
      </c>
      <c r="I104" t="s">
        <v>3849</v>
      </c>
      <c r="J104" t="s">
        <v>3911</v>
      </c>
    </row>
    <row r="105" spans="2:10">
      <c r="B105" t="s">
        <v>1131</v>
      </c>
      <c r="C105">
        <v>50301001</v>
      </c>
      <c r="D105" t="s">
        <v>132</v>
      </c>
      <c r="E105" t="s">
        <v>20</v>
      </c>
      <c r="F105" s="188">
        <v>20738</v>
      </c>
      <c r="G105" t="s">
        <v>271</v>
      </c>
      <c r="H105" s="188">
        <v>1740955.1</v>
      </c>
      <c r="I105" t="s">
        <v>3849</v>
      </c>
      <c r="J105" t="s">
        <v>3912</v>
      </c>
    </row>
    <row r="106" spans="2:10">
      <c r="B106" t="s">
        <v>1131</v>
      </c>
      <c r="C106">
        <v>50301001</v>
      </c>
      <c r="D106" t="s">
        <v>132</v>
      </c>
      <c r="E106" t="s">
        <v>20</v>
      </c>
      <c r="F106" s="188">
        <v>2065</v>
      </c>
      <c r="G106" t="s">
        <v>271</v>
      </c>
      <c r="H106" s="188">
        <v>173356.75</v>
      </c>
      <c r="I106" t="s">
        <v>3849</v>
      </c>
      <c r="J106" t="s">
        <v>3913</v>
      </c>
    </row>
    <row r="107" spans="2:10">
      <c r="B107" t="s">
        <v>1131</v>
      </c>
      <c r="C107">
        <v>50301001</v>
      </c>
      <c r="D107" t="s">
        <v>132</v>
      </c>
      <c r="E107" t="s">
        <v>20</v>
      </c>
      <c r="F107">
        <v>86</v>
      </c>
      <c r="G107" t="s">
        <v>271</v>
      </c>
      <c r="H107" s="188">
        <v>7219.7</v>
      </c>
      <c r="I107" t="s">
        <v>3849</v>
      </c>
      <c r="J107" t="s">
        <v>3914</v>
      </c>
    </row>
    <row r="108" spans="2:10">
      <c r="B108" t="s">
        <v>1772</v>
      </c>
      <c r="C108">
        <v>50402012</v>
      </c>
      <c r="D108" t="s">
        <v>159</v>
      </c>
      <c r="E108" t="s">
        <v>20</v>
      </c>
      <c r="F108">
        <v>171</v>
      </c>
      <c r="G108" t="s">
        <v>271</v>
      </c>
      <c r="H108" s="188">
        <v>14355.45</v>
      </c>
      <c r="I108" t="s">
        <v>3849</v>
      </c>
      <c r="J108" t="s">
        <v>3915</v>
      </c>
    </row>
    <row r="109" spans="2:10">
      <c r="B109" t="s">
        <v>1131</v>
      </c>
      <c r="C109">
        <v>50301001</v>
      </c>
      <c r="D109" t="s">
        <v>132</v>
      </c>
      <c r="E109" t="s">
        <v>20</v>
      </c>
      <c r="F109">
        <v>424</v>
      </c>
      <c r="G109" t="s">
        <v>271</v>
      </c>
      <c r="H109" s="188">
        <v>35594.800000000003</v>
      </c>
      <c r="I109" t="s">
        <v>3849</v>
      </c>
      <c r="J109" t="s">
        <v>3916</v>
      </c>
    </row>
    <row r="110" spans="2:10">
      <c r="B110" t="s">
        <v>1131</v>
      </c>
      <c r="C110">
        <v>50401510</v>
      </c>
      <c r="D110" t="s">
        <v>299</v>
      </c>
      <c r="E110" t="s">
        <v>20</v>
      </c>
      <c r="F110" s="188">
        <v>1174</v>
      </c>
      <c r="G110" t="s">
        <v>271</v>
      </c>
      <c r="H110" s="188">
        <v>98557.3</v>
      </c>
      <c r="I110" t="s">
        <v>3849</v>
      </c>
      <c r="J110" t="s">
        <v>3917</v>
      </c>
    </row>
    <row r="111" spans="2:10">
      <c r="B111" t="s">
        <v>1131</v>
      </c>
      <c r="C111">
        <v>50402003</v>
      </c>
      <c r="D111" t="s">
        <v>150</v>
      </c>
      <c r="E111" t="s">
        <v>20</v>
      </c>
      <c r="F111">
        <v>21</v>
      </c>
      <c r="G111" t="s">
        <v>271</v>
      </c>
      <c r="H111" s="188">
        <v>1762.95</v>
      </c>
      <c r="I111" t="s">
        <v>3849</v>
      </c>
      <c r="J111" t="s">
        <v>3879</v>
      </c>
    </row>
    <row r="112" spans="2:10">
      <c r="B112" t="s">
        <v>1131</v>
      </c>
      <c r="C112">
        <v>50402003</v>
      </c>
      <c r="D112" t="s">
        <v>150</v>
      </c>
      <c r="E112" t="s">
        <v>20</v>
      </c>
      <c r="F112">
        <v>72</v>
      </c>
      <c r="G112" t="s">
        <v>271</v>
      </c>
      <c r="H112" s="188">
        <v>6044.4</v>
      </c>
      <c r="I112" t="s">
        <v>3849</v>
      </c>
      <c r="J112" t="s">
        <v>3879</v>
      </c>
    </row>
    <row r="113" spans="2:20">
      <c r="B113" t="s">
        <v>1131</v>
      </c>
      <c r="C113">
        <v>50402003</v>
      </c>
      <c r="D113" t="s">
        <v>150</v>
      </c>
      <c r="E113" t="s">
        <v>20</v>
      </c>
      <c r="F113">
        <v>198</v>
      </c>
      <c r="G113" t="s">
        <v>271</v>
      </c>
      <c r="H113" s="188">
        <v>16622.099999999999</v>
      </c>
      <c r="I113" t="s">
        <v>3849</v>
      </c>
      <c r="J113" t="s">
        <v>3879</v>
      </c>
    </row>
    <row r="114" spans="2:20">
      <c r="B114" t="s">
        <v>1772</v>
      </c>
      <c r="C114">
        <v>50402003</v>
      </c>
      <c r="D114" t="s">
        <v>150</v>
      </c>
      <c r="E114" t="s">
        <v>20</v>
      </c>
      <c r="F114">
        <v>226</v>
      </c>
      <c r="G114" t="s">
        <v>271</v>
      </c>
      <c r="H114" s="188">
        <v>18972.7</v>
      </c>
      <c r="I114" t="s">
        <v>3849</v>
      </c>
      <c r="J114" t="s">
        <v>3879</v>
      </c>
      <c r="R114" s="11" t="s">
        <v>1109</v>
      </c>
      <c r="S114" s="8" t="s">
        <v>325</v>
      </c>
      <c r="T114" s="8" t="s">
        <v>325</v>
      </c>
    </row>
    <row r="115" spans="2:20">
      <c r="B115" t="s">
        <v>1131</v>
      </c>
      <c r="C115">
        <v>50301001</v>
      </c>
      <c r="D115" t="s">
        <v>132</v>
      </c>
      <c r="E115" t="s">
        <v>20</v>
      </c>
      <c r="F115">
        <v>26</v>
      </c>
      <c r="G115" t="s">
        <v>271</v>
      </c>
      <c r="H115" s="188">
        <v>2182.6999999999998</v>
      </c>
      <c r="I115" t="s">
        <v>3849</v>
      </c>
      <c r="J115" t="s">
        <v>3918</v>
      </c>
      <c r="R115" s="127">
        <v>10101010</v>
      </c>
      <c r="S115" s="60" t="s">
        <v>984</v>
      </c>
      <c r="T115" s="60" t="s">
        <v>985</v>
      </c>
    </row>
    <row r="116" spans="2:20">
      <c r="B116" t="s">
        <v>1131</v>
      </c>
      <c r="C116">
        <v>50402012</v>
      </c>
      <c r="D116" t="s">
        <v>159</v>
      </c>
      <c r="E116" t="s">
        <v>20</v>
      </c>
      <c r="F116">
        <v>808</v>
      </c>
      <c r="G116" t="s">
        <v>271</v>
      </c>
      <c r="H116" s="188">
        <v>67831.600000000006</v>
      </c>
      <c r="I116" t="s">
        <v>3849</v>
      </c>
      <c r="J116" t="s">
        <v>3919</v>
      </c>
      <c r="R116" s="127">
        <v>10101020</v>
      </c>
      <c r="S116" s="60" t="s">
        <v>330</v>
      </c>
      <c r="T116" s="60" t="s">
        <v>42</v>
      </c>
    </row>
    <row r="117" spans="2:20">
      <c r="B117" t="s">
        <v>1772</v>
      </c>
      <c r="C117">
        <v>50402012</v>
      </c>
      <c r="D117" t="s">
        <v>159</v>
      </c>
      <c r="E117" t="s">
        <v>20</v>
      </c>
      <c r="F117">
        <v>72</v>
      </c>
      <c r="G117" t="s">
        <v>271</v>
      </c>
      <c r="H117" s="188">
        <v>6044.4</v>
      </c>
      <c r="I117" t="s">
        <v>3849</v>
      </c>
      <c r="J117" t="s">
        <v>3920</v>
      </c>
      <c r="R117" s="127">
        <v>10101021</v>
      </c>
      <c r="S117" s="60" t="s">
        <v>696</v>
      </c>
      <c r="T117" s="60" t="s">
        <v>681</v>
      </c>
    </row>
    <row r="118" spans="2:20">
      <c r="B118" t="s">
        <v>1131</v>
      </c>
      <c r="C118">
        <v>50201013</v>
      </c>
      <c r="D118" t="s">
        <v>58</v>
      </c>
      <c r="E118" t="s">
        <v>20</v>
      </c>
      <c r="F118" s="188">
        <v>9929</v>
      </c>
      <c r="G118" t="s">
        <v>271</v>
      </c>
      <c r="H118" s="188">
        <v>833539.55</v>
      </c>
      <c r="I118" t="s">
        <v>3849</v>
      </c>
      <c r="J118" t="s">
        <v>3921</v>
      </c>
      <c r="R118" s="127">
        <v>10101025</v>
      </c>
      <c r="S118" s="60" t="s">
        <v>331</v>
      </c>
      <c r="T118" s="60" t="s">
        <v>68</v>
      </c>
    </row>
    <row r="119" spans="2:20">
      <c r="B119" t="s">
        <v>1131</v>
      </c>
      <c r="C119">
        <v>50201013</v>
      </c>
      <c r="D119" t="s">
        <v>58</v>
      </c>
      <c r="E119" t="s">
        <v>20</v>
      </c>
      <c r="F119" s="188">
        <v>15626</v>
      </c>
      <c r="G119" t="s">
        <v>271</v>
      </c>
      <c r="H119" s="188">
        <v>1311802.7</v>
      </c>
      <c r="I119" t="s">
        <v>3849</v>
      </c>
      <c r="J119" t="s">
        <v>3922</v>
      </c>
      <c r="R119" s="127">
        <v>10101026</v>
      </c>
      <c r="S119" s="60" t="s">
        <v>697</v>
      </c>
      <c r="T119" s="60" t="s">
        <v>647</v>
      </c>
    </row>
    <row r="120" spans="2:20">
      <c r="B120" t="s">
        <v>1131</v>
      </c>
      <c r="C120">
        <v>50301001</v>
      </c>
      <c r="D120" t="s">
        <v>132</v>
      </c>
      <c r="E120" t="s">
        <v>20</v>
      </c>
      <c r="F120" s="188">
        <v>1110</v>
      </c>
      <c r="G120" t="s">
        <v>271</v>
      </c>
      <c r="H120" s="188">
        <v>93184.5</v>
      </c>
      <c r="I120" t="s">
        <v>3849</v>
      </c>
      <c r="J120" t="s">
        <v>3923</v>
      </c>
      <c r="R120" s="127">
        <v>10101040</v>
      </c>
      <c r="S120" s="60" t="s">
        <v>332</v>
      </c>
      <c r="T120" s="60" t="s">
        <v>22</v>
      </c>
    </row>
    <row r="121" spans="2:20">
      <c r="B121" t="s">
        <v>1131</v>
      </c>
      <c r="C121">
        <v>50301001</v>
      </c>
      <c r="D121" t="s">
        <v>132</v>
      </c>
      <c r="E121" t="s">
        <v>20</v>
      </c>
      <c r="F121" s="188">
        <v>3659</v>
      </c>
      <c r="G121" t="s">
        <v>271</v>
      </c>
      <c r="H121" s="188">
        <v>307173.05</v>
      </c>
      <c r="I121" t="s">
        <v>3849</v>
      </c>
      <c r="J121" t="s">
        <v>3924</v>
      </c>
      <c r="R121" s="127">
        <v>10101045</v>
      </c>
      <c r="S121" s="60" t="s">
        <v>333</v>
      </c>
      <c r="T121" s="60" t="s">
        <v>69</v>
      </c>
    </row>
    <row r="122" spans="2:20">
      <c r="B122" t="s">
        <v>1131</v>
      </c>
      <c r="C122">
        <v>50402006</v>
      </c>
      <c r="D122" t="s">
        <v>153</v>
      </c>
      <c r="E122" t="s">
        <v>20</v>
      </c>
      <c r="F122">
        <v>12</v>
      </c>
      <c r="G122" t="s">
        <v>271</v>
      </c>
      <c r="H122" s="188">
        <v>1007.4</v>
      </c>
      <c r="I122" t="s">
        <v>3849</v>
      </c>
      <c r="J122" t="s">
        <v>3925</v>
      </c>
      <c r="R122" s="127">
        <v>10101050</v>
      </c>
      <c r="S122" s="60" t="s">
        <v>334</v>
      </c>
      <c r="T122" s="60" t="s">
        <v>23</v>
      </c>
    </row>
    <row r="123" spans="2:20">
      <c r="B123" t="s">
        <v>1131</v>
      </c>
      <c r="C123">
        <v>50402012</v>
      </c>
      <c r="D123" t="s">
        <v>159</v>
      </c>
      <c r="E123" t="s">
        <v>20</v>
      </c>
      <c r="F123" s="188">
        <v>1438</v>
      </c>
      <c r="G123" t="s">
        <v>271</v>
      </c>
      <c r="H123" s="188">
        <v>120720.1</v>
      </c>
      <c r="I123" t="s">
        <v>3849</v>
      </c>
      <c r="J123" t="s">
        <v>3926</v>
      </c>
      <c r="R123" s="127">
        <v>10101055</v>
      </c>
      <c r="S123" s="60" t="s">
        <v>335</v>
      </c>
      <c r="T123" s="60" t="s">
        <v>70</v>
      </c>
    </row>
    <row r="124" spans="2:20">
      <c r="B124" t="s">
        <v>1131</v>
      </c>
      <c r="C124">
        <v>50301001</v>
      </c>
      <c r="D124" t="s">
        <v>132</v>
      </c>
      <c r="E124" t="s">
        <v>20</v>
      </c>
      <c r="F124">
        <v>644</v>
      </c>
      <c r="G124" t="s">
        <v>271</v>
      </c>
      <c r="H124" s="188">
        <v>54063.8</v>
      </c>
      <c r="I124" t="s">
        <v>3849</v>
      </c>
      <c r="J124" t="s">
        <v>3927</v>
      </c>
      <c r="R124" s="127">
        <v>10101060</v>
      </c>
      <c r="S124" s="60" t="s">
        <v>336</v>
      </c>
      <c r="T124" s="60" t="s">
        <v>24</v>
      </c>
    </row>
    <row r="125" spans="2:20">
      <c r="B125" t="s">
        <v>1143</v>
      </c>
      <c r="C125">
        <v>50306001</v>
      </c>
      <c r="D125" t="s">
        <v>134</v>
      </c>
      <c r="E125" t="s">
        <v>20</v>
      </c>
      <c r="F125">
        <v>765</v>
      </c>
      <c r="G125" t="s">
        <v>271</v>
      </c>
      <c r="H125" s="188">
        <v>64221.75</v>
      </c>
      <c r="I125" t="s">
        <v>3849</v>
      </c>
      <c r="J125" t="s">
        <v>3928</v>
      </c>
      <c r="R125" s="127">
        <v>10101065</v>
      </c>
      <c r="S125" s="60" t="s">
        <v>337</v>
      </c>
      <c r="T125" s="60" t="s">
        <v>71</v>
      </c>
    </row>
    <row r="126" spans="2:20">
      <c r="B126" t="s">
        <v>1772</v>
      </c>
      <c r="C126">
        <v>50301001</v>
      </c>
      <c r="D126" t="s">
        <v>132</v>
      </c>
      <c r="E126" t="s">
        <v>20</v>
      </c>
      <c r="F126" s="188">
        <v>2954</v>
      </c>
      <c r="G126" t="s">
        <v>271</v>
      </c>
      <c r="H126" s="188">
        <v>247988.3</v>
      </c>
      <c r="I126" t="s">
        <v>3849</v>
      </c>
      <c r="J126" t="s">
        <v>3929</v>
      </c>
      <c r="R126" s="127">
        <v>10101070</v>
      </c>
      <c r="S126" s="60" t="s">
        <v>338</v>
      </c>
      <c r="T126" s="60" t="s">
        <v>25</v>
      </c>
    </row>
    <row r="127" spans="2:20">
      <c r="B127" t="s">
        <v>691</v>
      </c>
      <c r="C127">
        <v>50402005</v>
      </c>
      <c r="D127" t="s">
        <v>152</v>
      </c>
      <c r="E127" t="s">
        <v>20</v>
      </c>
      <c r="F127">
        <v>18</v>
      </c>
      <c r="G127" t="s">
        <v>271</v>
      </c>
      <c r="H127" s="188">
        <v>1511.1</v>
      </c>
      <c r="I127" t="s">
        <v>3849</v>
      </c>
      <c r="J127" t="s">
        <v>3930</v>
      </c>
      <c r="R127" s="127">
        <v>10101075</v>
      </c>
      <c r="S127" s="60" t="s">
        <v>339</v>
      </c>
      <c r="T127" s="60" t="s">
        <v>72</v>
      </c>
    </row>
    <row r="128" spans="2:20">
      <c r="B128" t="s">
        <v>691</v>
      </c>
      <c r="C128">
        <v>50402005</v>
      </c>
      <c r="D128" t="s">
        <v>152</v>
      </c>
      <c r="E128" t="s">
        <v>20</v>
      </c>
      <c r="F128">
        <v>494</v>
      </c>
      <c r="G128" t="s">
        <v>271</v>
      </c>
      <c r="H128" s="188">
        <v>41471.300000000003</v>
      </c>
      <c r="I128" t="s">
        <v>3849</v>
      </c>
      <c r="J128" t="s">
        <v>3931</v>
      </c>
      <c r="R128" s="127">
        <v>10101080</v>
      </c>
      <c r="S128" s="60" t="s">
        <v>340</v>
      </c>
      <c r="T128" s="60" t="s">
        <v>26</v>
      </c>
    </row>
    <row r="129" spans="2:20">
      <c r="B129" t="s">
        <v>1143</v>
      </c>
      <c r="C129">
        <v>50301001</v>
      </c>
      <c r="D129" t="s">
        <v>132</v>
      </c>
      <c r="E129" t="s">
        <v>20</v>
      </c>
      <c r="F129">
        <v>141</v>
      </c>
      <c r="G129" t="s">
        <v>271</v>
      </c>
      <c r="H129" s="188">
        <v>11836.95</v>
      </c>
      <c r="I129" t="s">
        <v>3849</v>
      </c>
      <c r="J129" t="s">
        <v>3932</v>
      </c>
      <c r="R129" s="127">
        <v>10101085</v>
      </c>
      <c r="S129" s="60" t="s">
        <v>341</v>
      </c>
      <c r="T129" s="60" t="s">
        <v>73</v>
      </c>
    </row>
    <row r="130" spans="2:20">
      <c r="B130" t="s">
        <v>1143</v>
      </c>
      <c r="C130">
        <v>50301001</v>
      </c>
      <c r="D130" t="s">
        <v>132</v>
      </c>
      <c r="E130" t="s">
        <v>20</v>
      </c>
      <c r="F130" s="188">
        <v>4474</v>
      </c>
      <c r="G130" t="s">
        <v>271</v>
      </c>
      <c r="H130" s="188">
        <v>375592.3</v>
      </c>
      <c r="I130" t="s">
        <v>3849</v>
      </c>
      <c r="J130" t="s">
        <v>3933</v>
      </c>
      <c r="R130" s="127">
        <v>10101130</v>
      </c>
      <c r="S130" s="60" t="s">
        <v>698</v>
      </c>
      <c r="T130" s="60" t="s">
        <v>648</v>
      </c>
    </row>
    <row r="131" spans="2:20">
      <c r="B131" t="s">
        <v>1131</v>
      </c>
      <c r="C131">
        <v>50402005</v>
      </c>
      <c r="D131" t="s">
        <v>152</v>
      </c>
      <c r="E131" t="s">
        <v>20</v>
      </c>
      <c r="F131">
        <v>21</v>
      </c>
      <c r="G131" t="s">
        <v>271</v>
      </c>
      <c r="H131" s="188">
        <v>1762.95</v>
      </c>
      <c r="I131" t="s">
        <v>3849</v>
      </c>
      <c r="J131" t="s">
        <v>3934</v>
      </c>
      <c r="R131" s="127">
        <v>10101135</v>
      </c>
      <c r="S131" s="60" t="s">
        <v>699</v>
      </c>
      <c r="T131" s="60" t="s">
        <v>654</v>
      </c>
    </row>
    <row r="132" spans="2:20">
      <c r="B132" t="s">
        <v>1131</v>
      </c>
      <c r="C132">
        <v>50402012</v>
      </c>
      <c r="D132" t="s">
        <v>159</v>
      </c>
      <c r="E132" t="s">
        <v>20</v>
      </c>
      <c r="F132" s="188">
        <v>1368</v>
      </c>
      <c r="G132" t="s">
        <v>271</v>
      </c>
      <c r="H132" s="188">
        <v>114843.6</v>
      </c>
      <c r="I132" t="s">
        <v>3849</v>
      </c>
      <c r="J132" t="s">
        <v>3867</v>
      </c>
      <c r="R132" s="13">
        <v>10101200</v>
      </c>
      <c r="S132" s="60" t="s">
        <v>986</v>
      </c>
      <c r="T132" s="60" t="s">
        <v>740</v>
      </c>
    </row>
    <row r="133" spans="2:20">
      <c r="B133" t="s">
        <v>1772</v>
      </c>
      <c r="C133">
        <v>50402011</v>
      </c>
      <c r="D133" t="s">
        <v>158</v>
      </c>
      <c r="E133" t="s">
        <v>20</v>
      </c>
      <c r="F133">
        <v>35</v>
      </c>
      <c r="G133" t="s">
        <v>271</v>
      </c>
      <c r="H133" s="188">
        <v>2938.25</v>
      </c>
      <c r="I133" t="s">
        <v>3849</v>
      </c>
      <c r="J133" t="s">
        <v>3935</v>
      </c>
      <c r="R133" s="13">
        <v>10101201</v>
      </c>
      <c r="S133" s="60" t="s">
        <v>987</v>
      </c>
      <c r="T133" s="60" t="s">
        <v>737</v>
      </c>
    </row>
    <row r="134" spans="2:20">
      <c r="B134" t="s">
        <v>1131</v>
      </c>
      <c r="C134">
        <v>50402011</v>
      </c>
      <c r="D134" t="s">
        <v>158</v>
      </c>
      <c r="E134" t="s">
        <v>20</v>
      </c>
      <c r="F134">
        <v>42</v>
      </c>
      <c r="G134" t="s">
        <v>271</v>
      </c>
      <c r="H134" s="188">
        <v>3525.9</v>
      </c>
      <c r="I134" t="s">
        <v>3849</v>
      </c>
      <c r="J134" t="s">
        <v>3936</v>
      </c>
      <c r="R134" s="13">
        <v>10101210</v>
      </c>
      <c r="S134" s="60" t="s">
        <v>1720</v>
      </c>
      <c r="T134" s="60" t="s">
        <v>1721</v>
      </c>
    </row>
    <row r="135" spans="2:20">
      <c r="B135" t="s">
        <v>1772</v>
      </c>
      <c r="C135">
        <v>50402012</v>
      </c>
      <c r="D135" t="s">
        <v>159</v>
      </c>
      <c r="E135" t="s">
        <v>20</v>
      </c>
      <c r="F135" s="188">
        <v>1020</v>
      </c>
      <c r="G135" t="s">
        <v>271</v>
      </c>
      <c r="H135" s="188">
        <v>85629</v>
      </c>
      <c r="I135" t="s">
        <v>3849</v>
      </c>
      <c r="J135" t="s">
        <v>3937</v>
      </c>
      <c r="R135" s="13">
        <v>10102010</v>
      </c>
      <c r="S135" s="60" t="s">
        <v>342</v>
      </c>
      <c r="T135" s="60" t="s">
        <v>31</v>
      </c>
    </row>
    <row r="136" spans="2:20">
      <c r="B136" t="s">
        <v>1131</v>
      </c>
      <c r="C136">
        <v>50402011</v>
      </c>
      <c r="D136" t="s">
        <v>158</v>
      </c>
      <c r="E136" t="s">
        <v>20</v>
      </c>
      <c r="F136">
        <v>11</v>
      </c>
      <c r="G136" t="s">
        <v>271</v>
      </c>
      <c r="H136">
        <v>923.45</v>
      </c>
      <c r="I136" t="s">
        <v>3849</v>
      </c>
      <c r="J136" t="s">
        <v>3938</v>
      </c>
      <c r="R136" s="13">
        <v>10102015</v>
      </c>
      <c r="S136" s="60" t="s">
        <v>343</v>
      </c>
      <c r="T136" s="60" t="s">
        <v>74</v>
      </c>
    </row>
    <row r="137" spans="2:20">
      <c r="B137" t="s">
        <v>1772</v>
      </c>
      <c r="C137">
        <v>50402010</v>
      </c>
      <c r="D137" t="s">
        <v>157</v>
      </c>
      <c r="E137" t="s">
        <v>20</v>
      </c>
      <c r="F137">
        <v>406</v>
      </c>
      <c r="G137" t="s">
        <v>271</v>
      </c>
      <c r="H137" s="188">
        <v>34083.699999999997</v>
      </c>
      <c r="I137" t="s">
        <v>3849</v>
      </c>
      <c r="J137" t="s">
        <v>3939</v>
      </c>
      <c r="R137" s="13">
        <v>10103001</v>
      </c>
      <c r="S137" s="60" t="s">
        <v>344</v>
      </c>
      <c r="T137" s="60" t="s">
        <v>216</v>
      </c>
    </row>
    <row r="138" spans="2:20">
      <c r="B138" t="s">
        <v>1772</v>
      </c>
      <c r="C138">
        <v>50402010</v>
      </c>
      <c r="D138" t="s">
        <v>157</v>
      </c>
      <c r="E138" t="s">
        <v>20</v>
      </c>
      <c r="F138">
        <v>68</v>
      </c>
      <c r="G138" t="s">
        <v>271</v>
      </c>
      <c r="H138" s="188">
        <v>5708.6</v>
      </c>
      <c r="I138" t="s">
        <v>3849</v>
      </c>
      <c r="J138" t="s">
        <v>3940</v>
      </c>
      <c r="R138" s="13">
        <v>10103003</v>
      </c>
      <c r="S138" s="60" t="s">
        <v>345</v>
      </c>
      <c r="T138" s="60" t="s">
        <v>217</v>
      </c>
    </row>
    <row r="139" spans="2:20">
      <c r="B139" t="s">
        <v>1772</v>
      </c>
      <c r="C139">
        <v>50402010</v>
      </c>
      <c r="D139" t="s">
        <v>157</v>
      </c>
      <c r="E139" t="s">
        <v>20</v>
      </c>
      <c r="F139">
        <v>162</v>
      </c>
      <c r="G139" t="s">
        <v>271</v>
      </c>
      <c r="H139" s="188">
        <v>13599.9</v>
      </c>
      <c r="I139" t="s">
        <v>3849</v>
      </c>
      <c r="J139" t="s">
        <v>3941</v>
      </c>
      <c r="R139" s="13">
        <v>10103004</v>
      </c>
      <c r="S139" s="60" t="s">
        <v>346</v>
      </c>
      <c r="T139" s="60" t="s">
        <v>291</v>
      </c>
    </row>
    <row r="140" spans="2:20">
      <c r="B140" t="s">
        <v>1772</v>
      </c>
      <c r="C140">
        <v>50402010</v>
      </c>
      <c r="D140" t="s">
        <v>157</v>
      </c>
      <c r="E140" t="s">
        <v>20</v>
      </c>
      <c r="F140">
        <v>20</v>
      </c>
      <c r="G140" t="s">
        <v>271</v>
      </c>
      <c r="H140" s="188">
        <v>1679</v>
      </c>
      <c r="I140" t="s">
        <v>3849</v>
      </c>
      <c r="J140" t="s">
        <v>3942</v>
      </c>
      <c r="R140" s="13">
        <v>10103005</v>
      </c>
      <c r="S140" s="60" t="s">
        <v>347</v>
      </c>
      <c r="T140" s="60" t="s">
        <v>218</v>
      </c>
    </row>
    <row r="141" spans="2:20">
      <c r="B141" t="s">
        <v>1772</v>
      </c>
      <c r="C141">
        <v>50402010</v>
      </c>
      <c r="D141" t="s">
        <v>157</v>
      </c>
      <c r="E141" t="s">
        <v>20</v>
      </c>
      <c r="F141">
        <v>68</v>
      </c>
      <c r="G141" t="s">
        <v>271</v>
      </c>
      <c r="H141" s="188">
        <v>5708.6</v>
      </c>
      <c r="I141" t="s">
        <v>3849</v>
      </c>
      <c r="J141" t="s">
        <v>3943</v>
      </c>
      <c r="R141" s="13">
        <v>10103006</v>
      </c>
      <c r="S141" s="60" t="s">
        <v>348</v>
      </c>
      <c r="T141" s="60" t="s">
        <v>219</v>
      </c>
    </row>
    <row r="142" spans="2:20">
      <c r="B142" t="s">
        <v>1772</v>
      </c>
      <c r="C142">
        <v>50402010</v>
      </c>
      <c r="D142" t="s">
        <v>157</v>
      </c>
      <c r="E142" t="s">
        <v>20</v>
      </c>
      <c r="F142">
        <v>471</v>
      </c>
      <c r="G142" t="s">
        <v>271</v>
      </c>
      <c r="H142" s="188">
        <v>39540.449999999997</v>
      </c>
      <c r="I142" t="s">
        <v>3849</v>
      </c>
      <c r="J142" t="s">
        <v>3944</v>
      </c>
      <c r="R142" s="13">
        <v>10103007</v>
      </c>
      <c r="S142" s="60" t="s">
        <v>1290</v>
      </c>
      <c r="T142" s="60" t="s">
        <v>1291</v>
      </c>
    </row>
    <row r="143" spans="2:20">
      <c r="B143" t="s">
        <v>1772</v>
      </c>
      <c r="C143">
        <v>50402010</v>
      </c>
      <c r="D143" t="s">
        <v>157</v>
      </c>
      <c r="E143" t="s">
        <v>20</v>
      </c>
      <c r="F143">
        <v>67</v>
      </c>
      <c r="G143" t="s">
        <v>271</v>
      </c>
      <c r="H143" s="188">
        <v>5624.65</v>
      </c>
      <c r="I143" t="s">
        <v>3849</v>
      </c>
      <c r="J143" t="s">
        <v>3945</v>
      </c>
      <c r="R143" s="13">
        <v>10103009</v>
      </c>
      <c r="S143" s="60" t="s">
        <v>615</v>
      </c>
      <c r="T143" s="60" t="s">
        <v>349</v>
      </c>
    </row>
    <row r="144" spans="2:20">
      <c r="B144" t="s">
        <v>1131</v>
      </c>
      <c r="C144">
        <v>50402012</v>
      </c>
      <c r="D144" t="s">
        <v>159</v>
      </c>
      <c r="E144" t="s">
        <v>20</v>
      </c>
      <c r="F144" s="188">
        <v>1978</v>
      </c>
      <c r="G144" t="s">
        <v>271</v>
      </c>
      <c r="H144" s="188">
        <v>166053.1</v>
      </c>
      <c r="I144" t="s">
        <v>3849</v>
      </c>
      <c r="J144" t="s">
        <v>3946</v>
      </c>
      <c r="R144" s="13">
        <v>10103013</v>
      </c>
      <c r="S144" s="60" t="s">
        <v>988</v>
      </c>
      <c r="T144" s="60" t="s">
        <v>730</v>
      </c>
    </row>
    <row r="145" spans="2:20">
      <c r="B145" t="s">
        <v>1131</v>
      </c>
      <c r="C145">
        <v>50301001</v>
      </c>
      <c r="D145" t="s">
        <v>132</v>
      </c>
      <c r="E145" t="s">
        <v>20</v>
      </c>
      <c r="F145" s="188">
        <v>1766</v>
      </c>
      <c r="G145" t="s">
        <v>271</v>
      </c>
      <c r="H145" s="188">
        <v>148255.70000000001</v>
      </c>
      <c r="I145" t="s">
        <v>3849</v>
      </c>
      <c r="J145" t="s">
        <v>3947</v>
      </c>
      <c r="R145" s="13">
        <v>10201001</v>
      </c>
      <c r="S145" s="60" t="s">
        <v>989</v>
      </c>
      <c r="T145" s="60" t="s">
        <v>990</v>
      </c>
    </row>
    <row r="146" spans="2:20">
      <c r="B146" t="s">
        <v>1131</v>
      </c>
      <c r="C146">
        <v>50301001</v>
      </c>
      <c r="D146" t="s">
        <v>132</v>
      </c>
      <c r="E146" t="s">
        <v>20</v>
      </c>
      <c r="F146">
        <v>559</v>
      </c>
      <c r="G146" t="s">
        <v>271</v>
      </c>
      <c r="H146" s="188">
        <v>46928.05</v>
      </c>
      <c r="I146" t="s">
        <v>3849</v>
      </c>
      <c r="J146" t="s">
        <v>3948</v>
      </c>
      <c r="R146" s="13">
        <v>10201004</v>
      </c>
      <c r="S146" s="60" t="s">
        <v>991</v>
      </c>
      <c r="T146" s="60" t="s">
        <v>992</v>
      </c>
    </row>
    <row r="147" spans="2:20">
      <c r="B147" t="s">
        <v>1131</v>
      </c>
      <c r="C147">
        <v>50301001</v>
      </c>
      <c r="D147" t="s">
        <v>132</v>
      </c>
      <c r="E147" t="s">
        <v>20</v>
      </c>
      <c r="F147">
        <v>147</v>
      </c>
      <c r="G147" t="s">
        <v>271</v>
      </c>
      <c r="H147" s="188">
        <v>12340.65</v>
      </c>
      <c r="I147" t="s">
        <v>3849</v>
      </c>
      <c r="J147" t="s">
        <v>3948</v>
      </c>
      <c r="R147" s="13">
        <v>10201007</v>
      </c>
      <c r="S147" s="60" t="s">
        <v>993</v>
      </c>
      <c r="T147" s="60" t="s">
        <v>994</v>
      </c>
    </row>
    <row r="148" spans="2:20">
      <c r="B148" t="s">
        <v>1131</v>
      </c>
      <c r="C148">
        <v>50402012</v>
      </c>
      <c r="D148" t="s">
        <v>159</v>
      </c>
      <c r="E148" t="s">
        <v>20</v>
      </c>
      <c r="F148">
        <v>572</v>
      </c>
      <c r="G148" t="s">
        <v>271</v>
      </c>
      <c r="H148" s="188">
        <v>48019.4</v>
      </c>
      <c r="I148" t="s">
        <v>3849</v>
      </c>
      <c r="J148" t="s">
        <v>3949</v>
      </c>
      <c r="R148" s="13">
        <v>10301001</v>
      </c>
      <c r="S148" s="60" t="s">
        <v>350</v>
      </c>
      <c r="T148" s="60" t="s">
        <v>75</v>
      </c>
    </row>
    <row r="149" spans="2:20">
      <c r="B149" t="s">
        <v>1131</v>
      </c>
      <c r="C149">
        <v>50301001</v>
      </c>
      <c r="D149" t="s">
        <v>132</v>
      </c>
      <c r="E149" t="s">
        <v>20</v>
      </c>
      <c r="F149">
        <v>942</v>
      </c>
      <c r="G149" t="s">
        <v>271</v>
      </c>
      <c r="H149" s="188">
        <v>79080.899999999994</v>
      </c>
      <c r="I149" t="s">
        <v>3849</v>
      </c>
      <c r="J149" t="s">
        <v>3950</v>
      </c>
      <c r="R149" s="13">
        <v>10301002</v>
      </c>
      <c r="S149" s="60" t="s">
        <v>351</v>
      </c>
      <c r="T149" s="60" t="s">
        <v>76</v>
      </c>
    </row>
    <row r="150" spans="2:20">
      <c r="B150" t="s">
        <v>1131</v>
      </c>
      <c r="C150">
        <v>50301001</v>
      </c>
      <c r="D150" t="s">
        <v>132</v>
      </c>
      <c r="E150" t="s">
        <v>20</v>
      </c>
      <c r="F150">
        <v>612</v>
      </c>
      <c r="G150" t="s">
        <v>271</v>
      </c>
      <c r="H150" s="188">
        <v>51377.4</v>
      </c>
      <c r="I150" t="s">
        <v>3849</v>
      </c>
      <c r="J150" t="s">
        <v>3951</v>
      </c>
      <c r="R150" s="13">
        <v>10301003</v>
      </c>
      <c r="S150" s="60" t="s">
        <v>352</v>
      </c>
      <c r="T150" s="60" t="s">
        <v>194</v>
      </c>
    </row>
    <row r="151" spans="2:20">
      <c r="B151" t="s">
        <v>1131</v>
      </c>
      <c r="C151">
        <v>50301001</v>
      </c>
      <c r="D151" t="s">
        <v>132</v>
      </c>
      <c r="E151" t="s">
        <v>20</v>
      </c>
      <c r="F151" s="188">
        <v>1551</v>
      </c>
      <c r="G151" t="s">
        <v>271</v>
      </c>
      <c r="H151" s="188">
        <v>130206.45</v>
      </c>
      <c r="I151" t="s">
        <v>3849</v>
      </c>
      <c r="J151" t="s">
        <v>3952</v>
      </c>
      <c r="R151" s="13">
        <v>10301004</v>
      </c>
      <c r="S151" s="60" t="s">
        <v>616</v>
      </c>
      <c r="T151" s="60" t="s">
        <v>604</v>
      </c>
    </row>
    <row r="152" spans="2:20">
      <c r="B152" t="s">
        <v>1143</v>
      </c>
      <c r="C152">
        <v>50301001</v>
      </c>
      <c r="D152" t="s">
        <v>132</v>
      </c>
      <c r="E152" t="s">
        <v>20</v>
      </c>
      <c r="F152">
        <v>523</v>
      </c>
      <c r="G152" t="s">
        <v>271</v>
      </c>
      <c r="H152" s="188">
        <v>43905.85</v>
      </c>
      <c r="I152" t="s">
        <v>3849</v>
      </c>
      <c r="J152" t="s">
        <v>3953</v>
      </c>
      <c r="R152" s="13">
        <v>10301005</v>
      </c>
      <c r="S152" s="60" t="s">
        <v>995</v>
      </c>
      <c r="T152" s="60" t="s">
        <v>1722</v>
      </c>
    </row>
    <row r="153" spans="2:20">
      <c r="B153" t="s">
        <v>1131</v>
      </c>
      <c r="C153">
        <v>50502008</v>
      </c>
      <c r="D153" t="s">
        <v>175</v>
      </c>
      <c r="E153" t="s">
        <v>20</v>
      </c>
      <c r="F153" s="188">
        <v>2896</v>
      </c>
      <c r="G153" t="s">
        <v>271</v>
      </c>
      <c r="H153" s="188">
        <v>243119.2</v>
      </c>
      <c r="I153" t="s">
        <v>3849</v>
      </c>
      <c r="J153" t="s">
        <v>3895</v>
      </c>
      <c r="R153" s="13">
        <v>10301008</v>
      </c>
      <c r="S153" s="60" t="s">
        <v>353</v>
      </c>
      <c r="T153" s="60" t="s">
        <v>1723</v>
      </c>
    </row>
    <row r="154" spans="2:20">
      <c r="B154" t="s">
        <v>1772</v>
      </c>
      <c r="C154">
        <v>50402010</v>
      </c>
      <c r="D154" t="s">
        <v>157</v>
      </c>
      <c r="E154" t="s">
        <v>20</v>
      </c>
      <c r="F154">
        <v>162</v>
      </c>
      <c r="G154" t="s">
        <v>271</v>
      </c>
      <c r="H154" s="188">
        <v>13599.9</v>
      </c>
      <c r="I154" t="s">
        <v>3849</v>
      </c>
      <c r="J154" t="s">
        <v>3954</v>
      </c>
      <c r="R154" s="13">
        <v>10330001</v>
      </c>
      <c r="S154" s="60" t="s">
        <v>354</v>
      </c>
      <c r="T154" s="60" t="s">
        <v>47</v>
      </c>
    </row>
    <row r="155" spans="2:20">
      <c r="B155" t="s">
        <v>1131</v>
      </c>
      <c r="C155">
        <v>50402012</v>
      </c>
      <c r="D155" t="s">
        <v>159</v>
      </c>
      <c r="E155" t="s">
        <v>20</v>
      </c>
      <c r="F155" s="188">
        <v>8136</v>
      </c>
      <c r="G155" t="s">
        <v>271</v>
      </c>
      <c r="H155" s="188">
        <v>683017.2</v>
      </c>
      <c r="I155" t="s">
        <v>3849</v>
      </c>
      <c r="J155" t="s">
        <v>3955</v>
      </c>
      <c r="R155" s="13">
        <v>10330002</v>
      </c>
      <c r="S155" s="60" t="s">
        <v>355</v>
      </c>
      <c r="T155" s="60" t="s">
        <v>5</v>
      </c>
    </row>
    <row r="156" spans="2:20">
      <c r="B156" t="s">
        <v>1131</v>
      </c>
      <c r="C156">
        <v>50402012</v>
      </c>
      <c r="D156" t="s">
        <v>159</v>
      </c>
      <c r="E156" t="s">
        <v>20</v>
      </c>
      <c r="F156" s="188">
        <v>9411</v>
      </c>
      <c r="G156" t="s">
        <v>271</v>
      </c>
      <c r="H156" s="188">
        <v>790053.45</v>
      </c>
      <c r="I156" t="s">
        <v>3849</v>
      </c>
      <c r="J156" t="s">
        <v>3955</v>
      </c>
      <c r="R156" s="13">
        <v>10340010</v>
      </c>
      <c r="S156" s="60" t="s">
        <v>997</v>
      </c>
      <c r="T156" s="60" t="s">
        <v>998</v>
      </c>
    </row>
    <row r="157" spans="2:20">
      <c r="B157" t="s">
        <v>1772</v>
      </c>
      <c r="C157">
        <v>50402012</v>
      </c>
      <c r="D157" t="s">
        <v>159</v>
      </c>
      <c r="E157" t="s">
        <v>20</v>
      </c>
      <c r="F157" s="188">
        <v>10873</v>
      </c>
      <c r="G157" t="s">
        <v>271</v>
      </c>
      <c r="H157" s="188">
        <v>912788.35</v>
      </c>
      <c r="I157" t="s">
        <v>3849</v>
      </c>
      <c r="J157" t="s">
        <v>3955</v>
      </c>
      <c r="R157" s="13">
        <v>10340020</v>
      </c>
      <c r="S157" s="60" t="s">
        <v>999</v>
      </c>
      <c r="T157" s="60" t="s">
        <v>1000</v>
      </c>
    </row>
    <row r="158" spans="2:20">
      <c r="R158" s="13">
        <v>10340022</v>
      </c>
      <c r="S158" s="60" t="s">
        <v>1001</v>
      </c>
      <c r="T158" s="60" t="s">
        <v>1002</v>
      </c>
    </row>
    <row r="159" spans="2:20">
      <c r="R159" s="13">
        <v>10340030</v>
      </c>
      <c r="S159" s="60" t="s">
        <v>1003</v>
      </c>
      <c r="T159" s="60" t="s">
        <v>1004</v>
      </c>
    </row>
    <row r="160" spans="2:20">
      <c r="R160" s="13">
        <v>10340031</v>
      </c>
      <c r="S160" s="60" t="s">
        <v>1005</v>
      </c>
      <c r="T160" s="60" t="s">
        <v>1006</v>
      </c>
    </row>
    <row r="161" spans="18:20">
      <c r="R161" s="13">
        <v>10340032</v>
      </c>
      <c r="S161" s="60" t="s">
        <v>1007</v>
      </c>
      <c r="T161" s="60" t="s">
        <v>1008</v>
      </c>
    </row>
    <row r="162" spans="18:20">
      <c r="R162" s="13">
        <v>10340040</v>
      </c>
      <c r="S162" s="60" t="s">
        <v>1009</v>
      </c>
      <c r="T162" s="60" t="s">
        <v>1010</v>
      </c>
    </row>
    <row r="163" spans="18:20">
      <c r="R163" s="13">
        <v>10340041</v>
      </c>
      <c r="S163" s="60" t="s">
        <v>1011</v>
      </c>
      <c r="T163" s="60" t="s">
        <v>1012</v>
      </c>
    </row>
    <row r="164" spans="18:20">
      <c r="R164" s="13">
        <v>10340042</v>
      </c>
      <c r="S164" s="60" t="s">
        <v>1013</v>
      </c>
      <c r="T164" s="60" t="s">
        <v>1014</v>
      </c>
    </row>
    <row r="165" spans="18:20">
      <c r="R165" s="13">
        <v>10340050</v>
      </c>
      <c r="S165" s="60" t="s">
        <v>1015</v>
      </c>
      <c r="T165" s="60" t="s">
        <v>1016</v>
      </c>
    </row>
    <row r="166" spans="18:20">
      <c r="R166" s="13">
        <v>10340051</v>
      </c>
      <c r="S166" s="60" t="s">
        <v>1017</v>
      </c>
      <c r="T166" s="60" t="s">
        <v>1018</v>
      </c>
    </row>
    <row r="167" spans="18:20">
      <c r="R167" s="13">
        <v>10340052</v>
      </c>
      <c r="S167" s="60" t="s">
        <v>1019</v>
      </c>
      <c r="T167" s="60" t="s">
        <v>1020</v>
      </c>
    </row>
    <row r="168" spans="18:20">
      <c r="R168" s="13">
        <v>10340060</v>
      </c>
      <c r="S168" s="60" t="s">
        <v>1021</v>
      </c>
      <c r="T168" s="60" t="s">
        <v>1022</v>
      </c>
    </row>
    <row r="169" spans="18:20">
      <c r="R169" s="13">
        <v>10340062</v>
      </c>
      <c r="S169" s="60" t="s">
        <v>1023</v>
      </c>
      <c r="T169" s="60" t="s">
        <v>1024</v>
      </c>
    </row>
    <row r="170" spans="18:20">
      <c r="R170" s="13">
        <v>10340070</v>
      </c>
      <c r="S170" s="60" t="s">
        <v>1025</v>
      </c>
      <c r="T170" s="60" t="s">
        <v>1026</v>
      </c>
    </row>
    <row r="171" spans="18:20">
      <c r="R171" s="13">
        <v>10340072</v>
      </c>
      <c r="S171" s="60" t="s">
        <v>1292</v>
      </c>
      <c r="T171" s="60" t="s">
        <v>1026</v>
      </c>
    </row>
    <row r="172" spans="18:20">
      <c r="R172" s="13">
        <v>10340080</v>
      </c>
      <c r="S172" s="60" t="s">
        <v>1027</v>
      </c>
      <c r="T172" s="60" t="s">
        <v>1028</v>
      </c>
    </row>
    <row r="173" spans="18:20">
      <c r="R173" s="13">
        <v>10340081</v>
      </c>
      <c r="S173" s="60" t="s">
        <v>1029</v>
      </c>
      <c r="T173" s="60" t="s">
        <v>1028</v>
      </c>
    </row>
    <row r="174" spans="18:20">
      <c r="R174" s="13">
        <v>10340082</v>
      </c>
      <c r="S174" s="60" t="s">
        <v>1030</v>
      </c>
      <c r="T174" s="60" t="s">
        <v>1028</v>
      </c>
    </row>
    <row r="175" spans="18:20">
      <c r="R175" s="13">
        <v>10340090</v>
      </c>
      <c r="S175" s="60" t="s">
        <v>1031</v>
      </c>
      <c r="T175" s="60" t="s">
        <v>1032</v>
      </c>
    </row>
    <row r="176" spans="18:20">
      <c r="R176" s="13">
        <v>10340100</v>
      </c>
      <c r="S176" s="60" t="s">
        <v>1033</v>
      </c>
      <c r="T176" s="60" t="s">
        <v>1034</v>
      </c>
    </row>
    <row r="177" spans="18:20">
      <c r="R177" s="13">
        <v>10340102</v>
      </c>
      <c r="S177" s="60" t="s">
        <v>1035</v>
      </c>
      <c r="T177" s="60" t="s">
        <v>1036</v>
      </c>
    </row>
    <row r="178" spans="18:20">
      <c r="R178" s="13">
        <v>10340110</v>
      </c>
      <c r="S178" s="60" t="s">
        <v>1037</v>
      </c>
      <c r="T178" s="60" t="s">
        <v>1038</v>
      </c>
    </row>
    <row r="179" spans="18:20">
      <c r="R179" s="13">
        <v>10340111</v>
      </c>
      <c r="S179" s="60" t="s">
        <v>1039</v>
      </c>
      <c r="T179" s="60" t="s">
        <v>1040</v>
      </c>
    </row>
    <row r="180" spans="18:20">
      <c r="R180" s="13">
        <v>10340120</v>
      </c>
      <c r="S180" s="60" t="s">
        <v>1043</v>
      </c>
      <c r="T180" s="60" t="s">
        <v>1044</v>
      </c>
    </row>
    <row r="181" spans="18:20">
      <c r="R181" s="13">
        <v>10340121</v>
      </c>
      <c r="S181" s="60" t="s">
        <v>1045</v>
      </c>
      <c r="T181" s="60" t="s">
        <v>1046</v>
      </c>
    </row>
    <row r="182" spans="18:20">
      <c r="R182" s="13">
        <v>10340122</v>
      </c>
      <c r="S182" s="60" t="s">
        <v>1047</v>
      </c>
      <c r="T182" s="60" t="s">
        <v>1048</v>
      </c>
    </row>
    <row r="183" spans="18:20">
      <c r="R183" s="13">
        <v>10340130</v>
      </c>
      <c r="S183" s="60" t="s">
        <v>1049</v>
      </c>
      <c r="T183" s="60" t="s">
        <v>1050</v>
      </c>
    </row>
    <row r="184" spans="18:20">
      <c r="R184" s="13">
        <v>10340131</v>
      </c>
      <c r="S184" s="60" t="s">
        <v>1051</v>
      </c>
      <c r="T184" s="60" t="s">
        <v>1052</v>
      </c>
    </row>
    <row r="185" spans="18:20">
      <c r="R185" s="13">
        <v>10340132</v>
      </c>
      <c r="S185" s="60" t="s">
        <v>1053</v>
      </c>
      <c r="T185" s="60" t="s">
        <v>1054</v>
      </c>
    </row>
    <row r="186" spans="18:20">
      <c r="R186" s="13">
        <v>10340140</v>
      </c>
      <c r="S186" s="60" t="s">
        <v>1055</v>
      </c>
      <c r="T186" s="60" t="s">
        <v>1056</v>
      </c>
    </row>
    <row r="187" spans="18:20">
      <c r="R187" s="13">
        <v>10340150</v>
      </c>
      <c r="S187" s="60" t="s">
        <v>1724</v>
      </c>
      <c r="T187" s="60" t="s">
        <v>1725</v>
      </c>
    </row>
    <row r="188" spans="18:20">
      <c r="R188" s="13">
        <v>10340151</v>
      </c>
      <c r="S188" s="60" t="s">
        <v>1726</v>
      </c>
      <c r="T188" s="60" t="s">
        <v>1727</v>
      </c>
    </row>
    <row r="189" spans="18:20">
      <c r="R189" s="13">
        <v>10340152</v>
      </c>
      <c r="S189" s="60" t="s">
        <v>1728</v>
      </c>
      <c r="T189" s="60" t="s">
        <v>1729</v>
      </c>
    </row>
    <row r="190" spans="18:20">
      <c r="R190" s="13">
        <v>10340210</v>
      </c>
      <c r="S190" s="60" t="s">
        <v>1730</v>
      </c>
      <c r="T190" s="60" t="s">
        <v>1731</v>
      </c>
    </row>
    <row r="191" spans="18:20">
      <c r="R191" s="13">
        <v>10340220</v>
      </c>
      <c r="S191" s="60" t="s">
        <v>1732</v>
      </c>
      <c r="T191" s="60" t="s">
        <v>1733</v>
      </c>
    </row>
    <row r="192" spans="18:20">
      <c r="R192" s="13">
        <v>10340221</v>
      </c>
      <c r="S192" s="60" t="s">
        <v>1734</v>
      </c>
      <c r="T192" s="60" t="s">
        <v>1735</v>
      </c>
    </row>
    <row r="193" spans="18:20">
      <c r="R193" s="13">
        <v>10340230</v>
      </c>
      <c r="S193" s="60" t="s">
        <v>1736</v>
      </c>
      <c r="T193" s="60" t="s">
        <v>1737</v>
      </c>
    </row>
    <row r="194" spans="18:20">
      <c r="R194" s="13">
        <v>10340240</v>
      </c>
      <c r="S194" s="60" t="s">
        <v>2336</v>
      </c>
      <c r="T194" s="60" t="s">
        <v>2337</v>
      </c>
    </row>
    <row r="195" spans="18:20">
      <c r="R195" s="13">
        <v>10340250</v>
      </c>
      <c r="S195" s="60" t="s">
        <v>2338</v>
      </c>
      <c r="T195" s="60" t="s">
        <v>2339</v>
      </c>
    </row>
    <row r="196" spans="18:20">
      <c r="R196" s="13">
        <v>10349998</v>
      </c>
      <c r="S196" s="60" t="s">
        <v>356</v>
      </c>
      <c r="T196" s="60" t="s">
        <v>292</v>
      </c>
    </row>
    <row r="197" spans="18:20">
      <c r="R197" s="13">
        <v>10350001</v>
      </c>
      <c r="S197" s="60" t="s">
        <v>358</v>
      </c>
      <c r="T197" s="60" t="s">
        <v>44</v>
      </c>
    </row>
    <row r="198" spans="18:20">
      <c r="R198" s="13">
        <v>10350002</v>
      </c>
      <c r="S198" s="60" t="s">
        <v>359</v>
      </c>
      <c r="T198" s="60" t="s">
        <v>45</v>
      </c>
    </row>
    <row r="199" spans="18:20">
      <c r="R199" s="13">
        <v>10350003</v>
      </c>
      <c r="S199" s="60" t="s">
        <v>360</v>
      </c>
      <c r="T199" s="60" t="s">
        <v>46</v>
      </c>
    </row>
    <row r="200" spans="18:20">
      <c r="R200" s="13">
        <v>10350004</v>
      </c>
      <c r="S200" s="60" t="s">
        <v>361</v>
      </c>
      <c r="T200" s="60" t="s">
        <v>293</v>
      </c>
    </row>
    <row r="201" spans="18:20">
      <c r="R201" s="13">
        <v>10350005</v>
      </c>
      <c r="S201" s="60" t="s">
        <v>362</v>
      </c>
      <c r="T201" s="60" t="s">
        <v>307</v>
      </c>
    </row>
    <row r="202" spans="18:20">
      <c r="R202" s="13">
        <v>10350006</v>
      </c>
      <c r="S202" s="60" t="s">
        <v>363</v>
      </c>
      <c r="T202" s="60" t="s">
        <v>294</v>
      </c>
    </row>
    <row r="203" spans="18:20">
      <c r="R203" s="13">
        <v>10350007</v>
      </c>
      <c r="S203" s="60" t="s">
        <v>364</v>
      </c>
      <c r="T203" s="60" t="s">
        <v>77</v>
      </c>
    </row>
    <row r="204" spans="18:20">
      <c r="R204" s="13">
        <v>10350008</v>
      </c>
      <c r="S204" s="60" t="s">
        <v>365</v>
      </c>
      <c r="T204" s="60" t="s">
        <v>187</v>
      </c>
    </row>
    <row r="205" spans="18:20">
      <c r="R205" s="13">
        <v>10350011</v>
      </c>
      <c r="S205" s="60" t="s">
        <v>366</v>
      </c>
      <c r="T205" s="60" t="s">
        <v>188</v>
      </c>
    </row>
    <row r="206" spans="18:20">
      <c r="R206" s="13">
        <v>10350012</v>
      </c>
      <c r="S206" s="60" t="s">
        <v>367</v>
      </c>
      <c r="T206" s="60" t="s">
        <v>189</v>
      </c>
    </row>
    <row r="207" spans="18:20">
      <c r="R207" s="13">
        <v>10350013</v>
      </c>
      <c r="S207" s="60" t="s">
        <v>1293</v>
      </c>
      <c r="T207" s="60" t="s">
        <v>1294</v>
      </c>
    </row>
    <row r="208" spans="18:20">
      <c r="R208" s="13">
        <v>10350014</v>
      </c>
      <c r="S208" s="60" t="s">
        <v>1295</v>
      </c>
      <c r="T208" s="60" t="s">
        <v>1296</v>
      </c>
    </row>
    <row r="209" spans="18:20">
      <c r="R209" s="13">
        <v>10350900</v>
      </c>
      <c r="S209" s="60" t="s">
        <v>369</v>
      </c>
      <c r="T209" s="60" t="s">
        <v>370</v>
      </c>
    </row>
    <row r="210" spans="18:20">
      <c r="R210" s="13">
        <v>10350901</v>
      </c>
      <c r="S210" s="60" t="s">
        <v>371</v>
      </c>
      <c r="T210" s="60" t="s">
        <v>372</v>
      </c>
    </row>
    <row r="211" spans="18:20">
      <c r="R211" s="13">
        <v>10350902</v>
      </c>
      <c r="S211" s="60" t="s">
        <v>373</v>
      </c>
      <c r="T211" s="60" t="s">
        <v>32</v>
      </c>
    </row>
    <row r="212" spans="18:20">
      <c r="R212" s="13">
        <v>10350903</v>
      </c>
      <c r="S212" s="60" t="s">
        <v>375</v>
      </c>
      <c r="T212" s="60" t="s">
        <v>376</v>
      </c>
    </row>
    <row r="213" spans="18:20">
      <c r="R213" s="13">
        <v>10350904</v>
      </c>
      <c r="S213" s="60" t="s">
        <v>377</v>
      </c>
      <c r="T213" s="60" t="s">
        <v>294</v>
      </c>
    </row>
    <row r="214" spans="18:20">
      <c r="R214" s="13">
        <v>10350905</v>
      </c>
      <c r="S214" s="60" t="s">
        <v>378</v>
      </c>
      <c r="T214" s="60" t="s">
        <v>379</v>
      </c>
    </row>
    <row r="215" spans="18:20">
      <c r="R215" s="13">
        <v>10350906</v>
      </c>
      <c r="S215" s="60" t="s">
        <v>374</v>
      </c>
      <c r="T215" s="60" t="s">
        <v>1</v>
      </c>
    </row>
    <row r="216" spans="18:20">
      <c r="R216" s="13">
        <v>10360001</v>
      </c>
      <c r="S216" s="60" t="s">
        <v>381</v>
      </c>
      <c r="T216" s="60" t="s">
        <v>78</v>
      </c>
    </row>
    <row r="217" spans="18:20">
      <c r="R217" s="13">
        <v>10360002</v>
      </c>
      <c r="S217" s="60" t="s">
        <v>368</v>
      </c>
      <c r="T217" s="60" t="s">
        <v>48</v>
      </c>
    </row>
    <row r="218" spans="18:20">
      <c r="R218" s="13">
        <v>10360003</v>
      </c>
      <c r="S218" s="60" t="s">
        <v>382</v>
      </c>
      <c r="T218" s="60" t="s">
        <v>79</v>
      </c>
    </row>
    <row r="219" spans="18:20">
      <c r="R219" s="13">
        <v>10360004</v>
      </c>
      <c r="S219" s="60" t="s">
        <v>383</v>
      </c>
      <c r="T219" s="60" t="s">
        <v>80</v>
      </c>
    </row>
    <row r="220" spans="18:20">
      <c r="R220" s="13">
        <v>10360010</v>
      </c>
      <c r="S220" s="60" t="s">
        <v>1738</v>
      </c>
      <c r="T220" s="60" t="s">
        <v>1739</v>
      </c>
    </row>
    <row r="221" spans="18:20">
      <c r="R221" s="13">
        <v>10361001</v>
      </c>
      <c r="S221" s="60" t="s">
        <v>384</v>
      </c>
      <c r="T221" s="60" t="s">
        <v>81</v>
      </c>
    </row>
    <row r="222" spans="18:20">
      <c r="R222" s="13">
        <v>10361003</v>
      </c>
      <c r="S222" s="60" t="s">
        <v>385</v>
      </c>
      <c r="T222" s="60" t="s">
        <v>82</v>
      </c>
    </row>
    <row r="223" spans="18:20">
      <c r="R223" s="13">
        <v>10362003</v>
      </c>
      <c r="S223" s="60" t="s">
        <v>386</v>
      </c>
      <c r="T223" s="60" t="s">
        <v>49</v>
      </c>
    </row>
    <row r="224" spans="18:20">
      <c r="R224" s="13">
        <v>10363001</v>
      </c>
      <c r="S224" s="60" t="s">
        <v>387</v>
      </c>
      <c r="T224" s="60" t="s">
        <v>50</v>
      </c>
    </row>
    <row r="225" spans="18:20">
      <c r="R225" s="13">
        <v>10364001</v>
      </c>
      <c r="S225" s="60" t="s">
        <v>388</v>
      </c>
      <c r="T225" s="60" t="s">
        <v>83</v>
      </c>
    </row>
    <row r="226" spans="18:20">
      <c r="R226" s="13">
        <v>10364003</v>
      </c>
      <c r="S226" s="60" t="s">
        <v>389</v>
      </c>
      <c r="T226" s="60" t="s">
        <v>33</v>
      </c>
    </row>
    <row r="227" spans="18:20">
      <c r="R227" s="13">
        <v>10364004</v>
      </c>
      <c r="S227" s="60" t="s">
        <v>390</v>
      </c>
      <c r="T227" s="60" t="s">
        <v>295</v>
      </c>
    </row>
    <row r="228" spans="18:20">
      <c r="R228" s="13">
        <v>10367001</v>
      </c>
      <c r="S228" s="60" t="s">
        <v>391</v>
      </c>
      <c r="T228" s="60" t="s">
        <v>35</v>
      </c>
    </row>
    <row r="229" spans="18:20">
      <c r="R229" s="13">
        <v>20100001</v>
      </c>
      <c r="S229" s="60" t="s">
        <v>393</v>
      </c>
      <c r="T229" s="60" t="s">
        <v>84</v>
      </c>
    </row>
    <row r="230" spans="18:20">
      <c r="R230" s="13">
        <v>20100002</v>
      </c>
      <c r="S230" s="60" t="s">
        <v>394</v>
      </c>
      <c r="T230" s="60" t="s">
        <v>85</v>
      </c>
    </row>
    <row r="231" spans="18:20">
      <c r="R231" s="13">
        <v>20100003</v>
      </c>
      <c r="S231" s="60" t="s">
        <v>395</v>
      </c>
      <c r="T231" s="60" t="s">
        <v>86</v>
      </c>
    </row>
    <row r="232" spans="18:20">
      <c r="R232" s="13">
        <v>20100004</v>
      </c>
      <c r="S232" s="60" t="s">
        <v>396</v>
      </c>
      <c r="T232" s="60" t="s">
        <v>87</v>
      </c>
    </row>
    <row r="233" spans="18:20">
      <c r="R233" s="13">
        <v>20100005</v>
      </c>
      <c r="S233" s="60" t="s">
        <v>397</v>
      </c>
      <c r="T233" s="60" t="s">
        <v>88</v>
      </c>
    </row>
    <row r="234" spans="18:20">
      <c r="R234" s="13">
        <v>20100006</v>
      </c>
      <c r="S234" s="60" t="s">
        <v>398</v>
      </c>
      <c r="T234" s="60" t="s">
        <v>89</v>
      </c>
    </row>
    <row r="235" spans="18:20">
      <c r="R235" s="13">
        <v>20100007</v>
      </c>
      <c r="S235" s="60" t="s">
        <v>399</v>
      </c>
      <c r="T235" s="60" t="s">
        <v>90</v>
      </c>
    </row>
    <row r="236" spans="18:20">
      <c r="R236" s="13">
        <v>20100008</v>
      </c>
      <c r="S236" s="60" t="s">
        <v>400</v>
      </c>
      <c r="T236" s="60" t="s">
        <v>91</v>
      </c>
    </row>
    <row r="237" spans="18:20">
      <c r="R237" s="13">
        <v>20100009</v>
      </c>
      <c r="S237" s="60" t="s">
        <v>401</v>
      </c>
      <c r="T237" s="60" t="s">
        <v>92</v>
      </c>
    </row>
    <row r="238" spans="18:20">
      <c r="R238" s="13">
        <v>20100010</v>
      </c>
      <c r="S238" s="60" t="s">
        <v>402</v>
      </c>
      <c r="T238" s="60" t="s">
        <v>93</v>
      </c>
    </row>
    <row r="239" spans="18:20">
      <c r="R239" s="13">
        <v>20100012</v>
      </c>
      <c r="S239" s="60" t="s">
        <v>1061</v>
      </c>
      <c r="T239" s="60" t="s">
        <v>1062</v>
      </c>
    </row>
    <row r="240" spans="18:20">
      <c r="R240" s="13">
        <v>20100013</v>
      </c>
      <c r="S240" s="60" t="s">
        <v>403</v>
      </c>
      <c r="T240" s="60" t="s">
        <v>94</v>
      </c>
    </row>
    <row r="241" spans="18:20">
      <c r="R241" s="13">
        <v>20100015</v>
      </c>
      <c r="S241" s="60" t="s">
        <v>1063</v>
      </c>
      <c r="T241" s="60" t="s">
        <v>1064</v>
      </c>
    </row>
    <row r="242" spans="18:20">
      <c r="R242" s="13">
        <v>20100016</v>
      </c>
      <c r="S242" s="60" t="s">
        <v>1065</v>
      </c>
      <c r="T242" s="60" t="s">
        <v>1066</v>
      </c>
    </row>
    <row r="243" spans="18:20">
      <c r="R243" s="13">
        <v>20100020</v>
      </c>
      <c r="S243" s="60" t="s">
        <v>1740</v>
      </c>
      <c r="T243" s="60" t="s">
        <v>1741</v>
      </c>
    </row>
    <row r="244" spans="18:20">
      <c r="R244" s="13">
        <v>20120001</v>
      </c>
      <c r="S244" s="60" t="s">
        <v>1067</v>
      </c>
      <c r="T244" s="60" t="s">
        <v>1068</v>
      </c>
    </row>
    <row r="245" spans="18:20">
      <c r="R245" s="13">
        <v>20121001</v>
      </c>
      <c r="S245" s="60" t="s">
        <v>404</v>
      </c>
      <c r="T245" s="60" t="s">
        <v>296</v>
      </c>
    </row>
    <row r="246" spans="18:20">
      <c r="R246" s="13">
        <v>20122009</v>
      </c>
      <c r="S246" s="60" t="s">
        <v>1069</v>
      </c>
      <c r="T246" s="60" t="s">
        <v>1070</v>
      </c>
    </row>
    <row r="247" spans="18:20">
      <c r="R247" s="13">
        <v>20122010</v>
      </c>
      <c r="S247" s="60" t="s">
        <v>1071</v>
      </c>
      <c r="T247" s="60" t="s">
        <v>1072</v>
      </c>
    </row>
    <row r="248" spans="18:20">
      <c r="R248" s="13">
        <v>20124004</v>
      </c>
      <c r="S248" s="60" t="s">
        <v>1297</v>
      </c>
      <c r="T248" s="60" t="s">
        <v>1298</v>
      </c>
    </row>
    <row r="249" spans="18:20">
      <c r="R249" s="13">
        <v>20124006</v>
      </c>
      <c r="S249" s="60" t="s">
        <v>1073</v>
      </c>
      <c r="T249" s="60" t="s">
        <v>741</v>
      </c>
    </row>
    <row r="250" spans="18:20">
      <c r="R250" s="13">
        <v>20130001</v>
      </c>
      <c r="S250" s="60" t="s">
        <v>405</v>
      </c>
      <c r="T250" s="60" t="s">
        <v>95</v>
      </c>
    </row>
    <row r="251" spans="18:20">
      <c r="R251" s="13">
        <v>20130004</v>
      </c>
      <c r="S251" s="60" t="s">
        <v>406</v>
      </c>
      <c r="T251" s="60" t="s">
        <v>96</v>
      </c>
    </row>
    <row r="252" spans="18:20">
      <c r="R252" s="13">
        <v>20130007</v>
      </c>
      <c r="S252" s="60" t="s">
        <v>407</v>
      </c>
      <c r="T252" s="60" t="s">
        <v>97</v>
      </c>
    </row>
    <row r="253" spans="18:20">
      <c r="R253" s="13">
        <v>20130009</v>
      </c>
      <c r="S253" s="60" t="s">
        <v>408</v>
      </c>
      <c r="T253" s="60" t="s">
        <v>98</v>
      </c>
    </row>
    <row r="254" spans="18:20">
      <c r="R254" s="13">
        <v>20130010</v>
      </c>
      <c r="S254" s="60" t="s">
        <v>409</v>
      </c>
      <c r="T254" s="60" t="s">
        <v>99</v>
      </c>
    </row>
    <row r="255" spans="18:20">
      <c r="R255" s="13">
        <v>20130011</v>
      </c>
      <c r="S255" s="60" t="s">
        <v>410</v>
      </c>
      <c r="T255" s="60" t="s">
        <v>100</v>
      </c>
    </row>
    <row r="256" spans="18:20">
      <c r="R256" s="13">
        <v>20130021</v>
      </c>
      <c r="S256" s="60" t="s">
        <v>700</v>
      </c>
      <c r="T256" s="60" t="s">
        <v>649</v>
      </c>
    </row>
    <row r="257" spans="18:20">
      <c r="R257" s="13">
        <v>20135001</v>
      </c>
      <c r="S257" s="60" t="s">
        <v>411</v>
      </c>
      <c r="T257" s="60" t="s">
        <v>34</v>
      </c>
    </row>
    <row r="258" spans="18:20">
      <c r="R258" s="13">
        <v>20135002</v>
      </c>
      <c r="S258" s="60" t="s">
        <v>1074</v>
      </c>
      <c r="T258" s="60" t="s">
        <v>1075</v>
      </c>
    </row>
    <row r="259" spans="18:20">
      <c r="R259" s="13">
        <v>20140001</v>
      </c>
      <c r="S259" s="60" t="s">
        <v>412</v>
      </c>
      <c r="T259" s="60" t="s">
        <v>201</v>
      </c>
    </row>
    <row r="260" spans="18:20">
      <c r="R260" s="13">
        <v>20140002</v>
      </c>
      <c r="S260" s="60" t="s">
        <v>413</v>
      </c>
      <c r="T260" s="60" t="s">
        <v>52</v>
      </c>
    </row>
    <row r="261" spans="18:20">
      <c r="R261" s="13">
        <v>20140004</v>
      </c>
      <c r="S261" s="60" t="s">
        <v>617</v>
      </c>
      <c r="T261" s="60" t="s">
        <v>605</v>
      </c>
    </row>
    <row r="262" spans="18:20">
      <c r="R262" s="13">
        <v>20141001</v>
      </c>
      <c r="S262" s="60" t="s">
        <v>414</v>
      </c>
      <c r="T262" s="60" t="s">
        <v>101</v>
      </c>
    </row>
    <row r="263" spans="18:20">
      <c r="R263" s="13">
        <v>20141002</v>
      </c>
      <c r="S263" s="60" t="s">
        <v>416</v>
      </c>
      <c r="T263" s="60" t="s">
        <v>102</v>
      </c>
    </row>
    <row r="264" spans="18:20">
      <c r="R264" s="13">
        <v>20141003</v>
      </c>
      <c r="S264" s="60" t="s">
        <v>417</v>
      </c>
      <c r="T264" s="60" t="s">
        <v>103</v>
      </c>
    </row>
    <row r="265" spans="18:20">
      <c r="R265" s="13">
        <v>20141004</v>
      </c>
      <c r="S265" s="60" t="s">
        <v>418</v>
      </c>
      <c r="T265" s="60" t="s">
        <v>104</v>
      </c>
    </row>
    <row r="266" spans="18:20">
      <c r="R266" s="13">
        <v>20141005</v>
      </c>
      <c r="S266" s="60" t="s">
        <v>419</v>
      </c>
      <c r="T266" s="60" t="s">
        <v>105</v>
      </c>
    </row>
    <row r="267" spans="18:20">
      <c r="R267" s="13">
        <v>20141006</v>
      </c>
      <c r="S267" s="60" t="s">
        <v>420</v>
      </c>
      <c r="T267" s="60" t="s">
        <v>190</v>
      </c>
    </row>
    <row r="268" spans="18:20">
      <c r="R268" s="13">
        <v>20141007</v>
      </c>
      <c r="S268" s="60" t="s">
        <v>1076</v>
      </c>
      <c r="T268" s="60" t="s">
        <v>733</v>
      </c>
    </row>
    <row r="269" spans="18:20">
      <c r="R269" s="13">
        <v>20141008</v>
      </c>
      <c r="S269" s="60" t="s">
        <v>421</v>
      </c>
      <c r="T269" s="60" t="s">
        <v>297</v>
      </c>
    </row>
    <row r="270" spans="18:20">
      <c r="R270" s="13">
        <v>20141010</v>
      </c>
      <c r="S270" s="60" t="s">
        <v>422</v>
      </c>
      <c r="T270" s="60" t="s">
        <v>106</v>
      </c>
    </row>
    <row r="271" spans="18:20">
      <c r="R271" s="13">
        <v>20141011</v>
      </c>
      <c r="S271" s="60" t="s">
        <v>423</v>
      </c>
      <c r="T271" s="60" t="s">
        <v>51</v>
      </c>
    </row>
    <row r="272" spans="18:20">
      <c r="R272" s="13">
        <v>20141012</v>
      </c>
      <c r="S272" s="60" t="s">
        <v>424</v>
      </c>
      <c r="T272" s="60" t="s">
        <v>107</v>
      </c>
    </row>
    <row r="273" spans="18:20">
      <c r="R273" s="13">
        <v>20141014</v>
      </c>
      <c r="S273" s="60" t="s">
        <v>425</v>
      </c>
      <c r="T273" s="60" t="s">
        <v>108</v>
      </c>
    </row>
    <row r="274" spans="18:20">
      <c r="R274" s="13">
        <v>20141015</v>
      </c>
      <c r="S274" s="60" t="s">
        <v>427</v>
      </c>
      <c r="T274" s="60" t="s">
        <v>109</v>
      </c>
    </row>
    <row r="275" spans="18:20">
      <c r="R275" s="13">
        <v>20141016</v>
      </c>
      <c r="S275" s="60" t="s">
        <v>428</v>
      </c>
      <c r="T275" s="60" t="s">
        <v>37</v>
      </c>
    </row>
    <row r="276" spans="18:20">
      <c r="R276" s="13">
        <v>20150501</v>
      </c>
      <c r="S276" s="60" t="s">
        <v>429</v>
      </c>
      <c r="T276" s="60" t="s">
        <v>36</v>
      </c>
    </row>
    <row r="277" spans="18:20">
      <c r="R277" s="13">
        <v>20201001</v>
      </c>
      <c r="S277" s="60" t="s">
        <v>430</v>
      </c>
      <c r="T277" s="60" t="s">
        <v>110</v>
      </c>
    </row>
    <row r="278" spans="18:20">
      <c r="R278" s="13">
        <v>20201003</v>
      </c>
      <c r="S278" s="60" t="s">
        <v>701</v>
      </c>
      <c r="T278" s="60" t="s">
        <v>650</v>
      </c>
    </row>
    <row r="279" spans="18:20">
      <c r="R279" s="13">
        <v>20203001</v>
      </c>
      <c r="S279" s="60" t="s">
        <v>431</v>
      </c>
      <c r="T279" s="60" t="s">
        <v>432</v>
      </c>
    </row>
    <row r="280" spans="18:20">
      <c r="R280" s="13">
        <v>20203003</v>
      </c>
      <c r="S280" s="60" t="s">
        <v>1077</v>
      </c>
      <c r="T280" s="60" t="s">
        <v>1078</v>
      </c>
    </row>
    <row r="281" spans="18:20">
      <c r="R281" s="13">
        <v>30101001</v>
      </c>
      <c r="S281" s="60" t="s">
        <v>433</v>
      </c>
      <c r="T281" s="60" t="s">
        <v>18</v>
      </c>
    </row>
    <row r="282" spans="18:20">
      <c r="R282" s="13">
        <v>30101002</v>
      </c>
      <c r="S282" s="60" t="s">
        <v>434</v>
      </c>
      <c r="T282" s="60" t="s">
        <v>17</v>
      </c>
    </row>
    <row r="283" spans="18:20">
      <c r="R283" s="13">
        <v>30101003</v>
      </c>
      <c r="S283" s="60" t="s">
        <v>1079</v>
      </c>
      <c r="T283" s="60" t="s">
        <v>1080</v>
      </c>
    </row>
    <row r="284" spans="18:20">
      <c r="R284" s="13">
        <v>30102001</v>
      </c>
      <c r="S284" s="60" t="s">
        <v>1081</v>
      </c>
      <c r="T284" s="60" t="s">
        <v>1082</v>
      </c>
    </row>
    <row r="285" spans="18:20">
      <c r="R285" s="13">
        <v>30103001</v>
      </c>
      <c r="S285" s="60" t="s">
        <v>435</v>
      </c>
      <c r="T285" s="60" t="s">
        <v>27</v>
      </c>
    </row>
    <row r="286" spans="18:20">
      <c r="R286" s="13">
        <v>30104001</v>
      </c>
      <c r="S286" s="60" t="s">
        <v>436</v>
      </c>
      <c r="T286" s="60" t="s">
        <v>111</v>
      </c>
    </row>
    <row r="287" spans="18:20">
      <c r="R287" s="13">
        <v>30900100</v>
      </c>
      <c r="S287" s="60" t="s">
        <v>437</v>
      </c>
      <c r="T287" s="60" t="s">
        <v>43</v>
      </c>
    </row>
    <row r="288" spans="18:20">
      <c r="R288" s="13">
        <v>30900101</v>
      </c>
      <c r="S288" s="60" t="s">
        <v>438</v>
      </c>
      <c r="T288" s="60" t="s">
        <v>112</v>
      </c>
    </row>
    <row r="289" spans="18:20">
      <c r="R289" s="13">
        <v>30900102</v>
      </c>
      <c r="S289" s="60" t="s">
        <v>439</v>
      </c>
      <c r="T289" s="60" t="s">
        <v>113</v>
      </c>
    </row>
    <row r="290" spans="18:20">
      <c r="R290" s="13">
        <v>30900110</v>
      </c>
      <c r="S290" s="60" t="s">
        <v>440</v>
      </c>
      <c r="T290" s="60" t="s">
        <v>191</v>
      </c>
    </row>
    <row r="291" spans="18:20">
      <c r="R291" s="13">
        <v>30900115</v>
      </c>
      <c r="S291" s="60" t="s">
        <v>441</v>
      </c>
      <c r="T291" s="60" t="s">
        <v>114</v>
      </c>
    </row>
    <row r="292" spans="18:20">
      <c r="R292" s="13">
        <v>30900125</v>
      </c>
      <c r="S292" s="60" t="s">
        <v>443</v>
      </c>
      <c r="T292" s="60" t="s">
        <v>444</v>
      </c>
    </row>
    <row r="293" spans="18:20">
      <c r="R293" s="13">
        <v>30900135</v>
      </c>
      <c r="S293" s="60" t="s">
        <v>445</v>
      </c>
      <c r="T293" s="60" t="s">
        <v>302</v>
      </c>
    </row>
    <row r="294" spans="18:20">
      <c r="R294" s="13">
        <v>30900900</v>
      </c>
      <c r="S294" s="60" t="s">
        <v>446</v>
      </c>
      <c r="T294" s="60" t="s">
        <v>115</v>
      </c>
    </row>
    <row r="295" spans="18:20">
      <c r="R295" s="13">
        <v>30900920</v>
      </c>
      <c r="S295" s="60" t="s">
        <v>618</v>
      </c>
      <c r="T295" s="60" t="s">
        <v>447</v>
      </c>
    </row>
    <row r="296" spans="18:20">
      <c r="R296" s="13">
        <v>30900925</v>
      </c>
      <c r="S296" s="60" t="s">
        <v>1742</v>
      </c>
      <c r="T296" s="60" t="s">
        <v>1743</v>
      </c>
    </row>
    <row r="297" spans="18:20">
      <c r="R297" s="13">
        <v>30900930</v>
      </c>
      <c r="S297" s="60" t="s">
        <v>448</v>
      </c>
      <c r="T297" s="60" t="s">
        <v>199</v>
      </c>
    </row>
    <row r="298" spans="18:20">
      <c r="R298" s="13">
        <v>30900931</v>
      </c>
      <c r="S298" s="60" t="s">
        <v>619</v>
      </c>
      <c r="T298" s="60" t="s">
        <v>449</v>
      </c>
    </row>
    <row r="299" spans="18:20">
      <c r="R299" s="13">
        <v>30900932</v>
      </c>
      <c r="S299" s="60" t="s">
        <v>450</v>
      </c>
      <c r="T299" s="60" t="s">
        <v>451</v>
      </c>
    </row>
    <row r="300" spans="18:20">
      <c r="R300" s="13">
        <v>30900933</v>
      </c>
      <c r="S300" s="60" t="s">
        <v>620</v>
      </c>
      <c r="T300" s="60" t="s">
        <v>452</v>
      </c>
    </row>
    <row r="301" spans="18:20">
      <c r="R301" s="13">
        <v>30900934</v>
      </c>
      <c r="S301" s="60" t="s">
        <v>621</v>
      </c>
      <c r="T301" s="60" t="s">
        <v>453</v>
      </c>
    </row>
    <row r="302" spans="18:20">
      <c r="R302" s="13">
        <v>30900935</v>
      </c>
      <c r="S302" s="60" t="s">
        <v>622</v>
      </c>
      <c r="T302" s="60" t="s">
        <v>454</v>
      </c>
    </row>
    <row r="303" spans="18:20">
      <c r="R303" s="13">
        <v>30900936</v>
      </c>
      <c r="S303" s="60" t="s">
        <v>1083</v>
      </c>
      <c r="T303" s="60" t="s">
        <v>1084</v>
      </c>
    </row>
    <row r="304" spans="18:20">
      <c r="R304" s="13">
        <v>30900940</v>
      </c>
      <c r="S304" s="60" t="s">
        <v>455</v>
      </c>
      <c r="T304" s="60" t="s">
        <v>298</v>
      </c>
    </row>
    <row r="305" spans="18:20">
      <c r="R305" s="13">
        <v>30900950</v>
      </c>
      <c r="S305" s="60" t="s">
        <v>456</v>
      </c>
      <c r="T305" s="60" t="s">
        <v>116</v>
      </c>
    </row>
    <row r="306" spans="18:20">
      <c r="R306" s="13">
        <v>30900970</v>
      </c>
      <c r="S306" s="60" t="s">
        <v>457</v>
      </c>
      <c r="T306" s="60" t="s">
        <v>303</v>
      </c>
    </row>
    <row r="307" spans="18:20">
      <c r="R307" s="13">
        <v>40101001</v>
      </c>
      <c r="S307" s="60" t="s">
        <v>458</v>
      </c>
      <c r="T307" s="60" t="s">
        <v>117</v>
      </c>
    </row>
    <row r="308" spans="18:20">
      <c r="R308" s="13">
        <v>40101002</v>
      </c>
      <c r="S308" s="60" t="s">
        <v>459</v>
      </c>
      <c r="T308" s="60" t="s">
        <v>195</v>
      </c>
    </row>
    <row r="309" spans="18:20">
      <c r="R309" s="13">
        <v>40101011</v>
      </c>
      <c r="S309" s="60" t="s">
        <v>623</v>
      </c>
      <c r="T309" s="60" t="s">
        <v>606</v>
      </c>
    </row>
    <row r="310" spans="18:20">
      <c r="R310" s="13">
        <v>40101012</v>
      </c>
      <c r="S310" s="60" t="s">
        <v>702</v>
      </c>
      <c r="T310" s="60" t="s">
        <v>651</v>
      </c>
    </row>
    <row r="311" spans="18:20">
      <c r="R311" s="13">
        <v>40101013</v>
      </c>
      <c r="S311" s="60" t="s">
        <v>1299</v>
      </c>
      <c r="T311" s="60" t="s">
        <v>1300</v>
      </c>
    </row>
    <row r="312" spans="18:20">
      <c r="R312" s="13">
        <v>40201005</v>
      </c>
      <c r="S312" s="60" t="s">
        <v>1087</v>
      </c>
      <c r="T312" s="60" t="s">
        <v>1088</v>
      </c>
    </row>
    <row r="313" spans="18:20">
      <c r="R313" s="13">
        <v>40201007</v>
      </c>
      <c r="S313" s="60" t="s">
        <v>1089</v>
      </c>
      <c r="T313" s="60" t="s">
        <v>1090</v>
      </c>
    </row>
    <row r="314" spans="18:20">
      <c r="R314" s="13">
        <v>40201015</v>
      </c>
      <c r="S314" s="60" t="s">
        <v>624</v>
      </c>
      <c r="T314" s="60" t="s">
        <v>460</v>
      </c>
    </row>
    <row r="315" spans="18:20">
      <c r="R315" s="13">
        <v>40201016</v>
      </c>
      <c r="S315" s="60" t="s">
        <v>461</v>
      </c>
      <c r="T315" s="60" t="s">
        <v>118</v>
      </c>
    </row>
    <row r="316" spans="18:20">
      <c r="R316" s="13">
        <v>40201017</v>
      </c>
      <c r="S316" s="60" t="s">
        <v>462</v>
      </c>
      <c r="T316" s="60" t="s">
        <v>67</v>
      </c>
    </row>
    <row r="317" spans="18:20">
      <c r="R317" s="13">
        <v>40201022</v>
      </c>
      <c r="S317" s="60" t="s">
        <v>1091</v>
      </c>
      <c r="T317" s="60" t="s">
        <v>731</v>
      </c>
    </row>
    <row r="318" spans="18:20">
      <c r="R318" s="13">
        <v>50101003</v>
      </c>
      <c r="S318" s="60" t="s">
        <v>463</v>
      </c>
      <c r="T318" s="60" t="s">
        <v>119</v>
      </c>
    </row>
    <row r="319" spans="18:20">
      <c r="R319" s="13">
        <v>50101004</v>
      </c>
      <c r="S319" s="60" t="s">
        <v>464</v>
      </c>
      <c r="T319" s="60" t="s">
        <v>120</v>
      </c>
    </row>
    <row r="320" spans="18:20">
      <c r="R320" s="13">
        <v>50101005</v>
      </c>
      <c r="S320" s="60" t="s">
        <v>465</v>
      </c>
      <c r="T320" s="60" t="s">
        <v>121</v>
      </c>
    </row>
    <row r="321" spans="18:20">
      <c r="R321" s="13">
        <v>50101006</v>
      </c>
      <c r="S321" s="60" t="s">
        <v>466</v>
      </c>
      <c r="T321" s="60" t="s">
        <v>122</v>
      </c>
    </row>
    <row r="322" spans="18:20">
      <c r="R322" s="13">
        <v>50101010</v>
      </c>
      <c r="S322" s="60" t="s">
        <v>467</v>
      </c>
      <c r="T322" s="60" t="s">
        <v>200</v>
      </c>
    </row>
    <row r="323" spans="18:20">
      <c r="R323" s="13">
        <v>50101013</v>
      </c>
      <c r="S323" s="60" t="s">
        <v>625</v>
      </c>
      <c r="T323" s="60" t="s">
        <v>607</v>
      </c>
    </row>
    <row r="324" spans="18:20">
      <c r="R324" s="13">
        <v>50101014</v>
      </c>
      <c r="S324" s="60" t="s">
        <v>626</v>
      </c>
      <c r="T324" s="60" t="s">
        <v>192</v>
      </c>
    </row>
    <row r="325" spans="18:20">
      <c r="R325" s="13">
        <v>50101017</v>
      </c>
      <c r="S325" s="60" t="s">
        <v>627</v>
      </c>
      <c r="T325" s="60" t="s">
        <v>123</v>
      </c>
    </row>
    <row r="326" spans="18:20">
      <c r="R326" s="13">
        <v>50101022</v>
      </c>
      <c r="S326" s="60" t="s">
        <v>1092</v>
      </c>
      <c r="T326" s="60" t="s">
        <v>1093</v>
      </c>
    </row>
    <row r="327" spans="18:20">
      <c r="R327" s="13">
        <v>50101035</v>
      </c>
      <c r="S327" s="60" t="s">
        <v>1301</v>
      </c>
      <c r="T327" s="60" t="s">
        <v>1302</v>
      </c>
    </row>
    <row r="328" spans="18:20">
      <c r="R328" s="13">
        <v>50101044</v>
      </c>
      <c r="S328" s="60" t="s">
        <v>1303</v>
      </c>
      <c r="T328" s="60" t="s">
        <v>1304</v>
      </c>
    </row>
    <row r="329" spans="18:20">
      <c r="R329" s="125">
        <v>50201001</v>
      </c>
      <c r="S329" s="60" t="s">
        <v>468</v>
      </c>
      <c r="T329" s="60" t="s">
        <v>28</v>
      </c>
    </row>
    <row r="330" spans="18:20">
      <c r="R330" s="125">
        <v>50201002</v>
      </c>
      <c r="S330" s="60" t="s">
        <v>469</v>
      </c>
      <c r="T330" s="60" t="s">
        <v>4</v>
      </c>
    </row>
    <row r="331" spans="18:20">
      <c r="R331" s="125">
        <v>50201003</v>
      </c>
      <c r="S331" s="60" t="s">
        <v>470</v>
      </c>
      <c r="T331" s="60" t="s">
        <v>53</v>
      </c>
    </row>
    <row r="332" spans="18:20">
      <c r="R332" s="125">
        <v>50201004</v>
      </c>
      <c r="S332" s="60" t="s">
        <v>471</v>
      </c>
      <c r="T332" s="60" t="s">
        <v>124</v>
      </c>
    </row>
    <row r="333" spans="18:20">
      <c r="R333" s="13">
        <v>50201005</v>
      </c>
      <c r="S333" s="60" t="s">
        <v>472</v>
      </c>
      <c r="T333" s="60" t="s">
        <v>54</v>
      </c>
    </row>
    <row r="334" spans="18:20">
      <c r="R334" s="125">
        <v>50201007</v>
      </c>
      <c r="S334" s="60" t="s">
        <v>473</v>
      </c>
      <c r="T334" s="60" t="s">
        <v>55</v>
      </c>
    </row>
    <row r="335" spans="18:20">
      <c r="R335" s="13">
        <v>50201008</v>
      </c>
      <c r="S335" s="60" t="s">
        <v>474</v>
      </c>
      <c r="T335" s="60" t="s">
        <v>126</v>
      </c>
    </row>
    <row r="336" spans="18:20">
      <c r="R336" s="13">
        <v>50201009</v>
      </c>
      <c r="S336" s="60" t="s">
        <v>475</v>
      </c>
      <c r="T336" s="60" t="s">
        <v>19</v>
      </c>
    </row>
    <row r="337" spans="18:20">
      <c r="R337" s="13">
        <v>50201010</v>
      </c>
      <c r="S337" s="60" t="s">
        <v>476</v>
      </c>
      <c r="T337" s="60" t="s">
        <v>56</v>
      </c>
    </row>
    <row r="338" spans="18:20">
      <c r="R338" s="13">
        <v>50201011</v>
      </c>
      <c r="S338" s="60" t="s">
        <v>628</v>
      </c>
      <c r="T338" s="60" t="s">
        <v>477</v>
      </c>
    </row>
    <row r="339" spans="18:20">
      <c r="R339" s="13">
        <v>50201012</v>
      </c>
      <c r="S339" s="60" t="s">
        <v>478</v>
      </c>
      <c r="T339" s="60" t="s">
        <v>57</v>
      </c>
    </row>
    <row r="340" spans="18:20">
      <c r="R340" s="13">
        <v>50201013</v>
      </c>
      <c r="S340" s="60" t="s">
        <v>479</v>
      </c>
      <c r="T340" s="60" t="s">
        <v>58</v>
      </c>
    </row>
    <row r="341" spans="18:20">
      <c r="R341" s="13">
        <v>50201015</v>
      </c>
      <c r="S341" s="60" t="s">
        <v>480</v>
      </c>
      <c r="T341" s="60" t="s">
        <v>127</v>
      </c>
    </row>
    <row r="342" spans="18:20">
      <c r="R342" s="13">
        <v>50201025</v>
      </c>
      <c r="S342" s="60" t="s">
        <v>1096</v>
      </c>
      <c r="T342" s="60" t="s">
        <v>1097</v>
      </c>
    </row>
    <row r="343" spans="18:20">
      <c r="R343" s="13">
        <v>50202001</v>
      </c>
      <c r="S343" s="60" t="s">
        <v>481</v>
      </c>
      <c r="T343" s="60" t="s">
        <v>128</v>
      </c>
    </row>
    <row r="344" spans="18:20">
      <c r="R344" s="13">
        <v>50202003</v>
      </c>
      <c r="S344" s="60" t="s">
        <v>483</v>
      </c>
      <c r="T344" s="60" t="s">
        <v>130</v>
      </c>
    </row>
    <row r="345" spans="18:20">
      <c r="R345" s="13">
        <v>50202005</v>
      </c>
      <c r="S345" s="60" t="s">
        <v>485</v>
      </c>
      <c r="T345" s="60" t="s">
        <v>131</v>
      </c>
    </row>
    <row r="346" spans="18:20">
      <c r="R346" s="13">
        <v>50301001</v>
      </c>
      <c r="S346" s="60" t="s">
        <v>486</v>
      </c>
      <c r="T346" s="60" t="s">
        <v>132</v>
      </c>
    </row>
    <row r="347" spans="18:20">
      <c r="R347" s="13">
        <v>50301002</v>
      </c>
      <c r="S347" s="60" t="s">
        <v>487</v>
      </c>
      <c r="T347" s="60" t="s">
        <v>133</v>
      </c>
    </row>
    <row r="348" spans="18:20">
      <c r="R348" s="13">
        <v>50306001</v>
      </c>
      <c r="S348" s="60" t="s">
        <v>488</v>
      </c>
      <c r="T348" s="60" t="s">
        <v>134</v>
      </c>
    </row>
    <row r="349" spans="18:20">
      <c r="R349" s="13">
        <v>50307002</v>
      </c>
      <c r="S349" s="60" t="s">
        <v>490</v>
      </c>
      <c r="T349" s="60" t="s">
        <v>135</v>
      </c>
    </row>
    <row r="350" spans="18:20">
      <c r="R350" s="13">
        <v>50307003</v>
      </c>
      <c r="S350" s="60" t="s">
        <v>491</v>
      </c>
      <c r="T350" s="60" t="s">
        <v>60</v>
      </c>
    </row>
    <row r="351" spans="18:20">
      <c r="R351" s="13">
        <v>50307004</v>
      </c>
      <c r="S351" s="60" t="s">
        <v>492</v>
      </c>
      <c r="T351" s="60" t="s">
        <v>61</v>
      </c>
    </row>
    <row r="352" spans="18:20">
      <c r="R352" s="13">
        <v>50307005</v>
      </c>
      <c r="S352" s="60" t="s">
        <v>493</v>
      </c>
      <c r="T352" s="60" t="s">
        <v>62</v>
      </c>
    </row>
    <row r="353" spans="18:20">
      <c r="R353" s="13">
        <v>50307006</v>
      </c>
      <c r="S353" s="60" t="s">
        <v>494</v>
      </c>
      <c r="T353" s="60" t="s">
        <v>136</v>
      </c>
    </row>
    <row r="354" spans="18:20">
      <c r="R354" s="13">
        <v>50307008</v>
      </c>
      <c r="S354" s="60" t="s">
        <v>1744</v>
      </c>
      <c r="T354" s="60" t="s">
        <v>1408</v>
      </c>
    </row>
    <row r="355" spans="18:20">
      <c r="R355" s="13">
        <v>50308001</v>
      </c>
      <c r="S355" s="60" t="s">
        <v>496</v>
      </c>
      <c r="T355" s="60" t="s">
        <v>138</v>
      </c>
    </row>
    <row r="356" spans="18:20">
      <c r="R356" s="13">
        <v>50308003</v>
      </c>
      <c r="S356" s="60" t="s">
        <v>497</v>
      </c>
      <c r="T356" s="60" t="s">
        <v>139</v>
      </c>
    </row>
    <row r="357" spans="18:20">
      <c r="R357" s="13">
        <v>50308004</v>
      </c>
      <c r="S357" s="60" t="s">
        <v>498</v>
      </c>
      <c r="T357" s="60" t="s">
        <v>140</v>
      </c>
    </row>
    <row r="358" spans="18:20">
      <c r="R358" s="13">
        <v>50308005</v>
      </c>
      <c r="S358" s="60" t="s">
        <v>499</v>
      </c>
      <c r="T358" s="60" t="s">
        <v>141</v>
      </c>
    </row>
    <row r="359" spans="18:20">
      <c r="R359" s="13">
        <v>50308006</v>
      </c>
      <c r="S359" s="60" t="s">
        <v>500</v>
      </c>
      <c r="T359" s="60" t="s">
        <v>142</v>
      </c>
    </row>
    <row r="360" spans="18:20">
      <c r="R360" s="13">
        <v>50308007</v>
      </c>
      <c r="S360" s="60" t="s">
        <v>501</v>
      </c>
      <c r="T360" s="60" t="s">
        <v>143</v>
      </c>
    </row>
    <row r="361" spans="18:20">
      <c r="R361" s="13">
        <v>50308008</v>
      </c>
      <c r="S361" s="60" t="s">
        <v>502</v>
      </c>
      <c r="T361" s="60" t="s">
        <v>144</v>
      </c>
    </row>
    <row r="362" spans="18:20">
      <c r="R362" s="13">
        <v>50308010</v>
      </c>
      <c r="S362" s="60" t="s">
        <v>503</v>
      </c>
      <c r="T362" s="60" t="s">
        <v>196</v>
      </c>
    </row>
    <row r="363" spans="18:20">
      <c r="R363" s="13">
        <v>50308012</v>
      </c>
      <c r="S363" s="60" t="s">
        <v>1421</v>
      </c>
      <c r="T363" s="60" t="s">
        <v>1422</v>
      </c>
    </row>
    <row r="364" spans="18:20">
      <c r="R364" s="13">
        <v>50308015</v>
      </c>
      <c r="S364" s="60" t="s">
        <v>703</v>
      </c>
      <c r="T364" s="60" t="s">
        <v>655</v>
      </c>
    </row>
    <row r="365" spans="18:20">
      <c r="R365" s="13">
        <v>50308016</v>
      </c>
      <c r="S365" s="60" t="s">
        <v>1098</v>
      </c>
      <c r="T365" s="60" t="s">
        <v>738</v>
      </c>
    </row>
    <row r="366" spans="18:20">
      <c r="R366" s="13">
        <v>50309003</v>
      </c>
      <c r="S366" s="60" t="s">
        <v>1745</v>
      </c>
      <c r="T366" s="60" t="s">
        <v>1746</v>
      </c>
    </row>
    <row r="367" spans="18:20">
      <c r="R367" s="125">
        <v>50310001</v>
      </c>
      <c r="S367" s="60" t="s">
        <v>504</v>
      </c>
      <c r="T367" s="60" t="s">
        <v>145</v>
      </c>
    </row>
    <row r="368" spans="18:20">
      <c r="R368" s="125">
        <v>50401001</v>
      </c>
      <c r="S368" s="60" t="s">
        <v>506</v>
      </c>
      <c r="T368" s="60" t="s">
        <v>29</v>
      </c>
    </row>
    <row r="369" spans="18:20">
      <c r="R369" s="13">
        <v>50401501</v>
      </c>
      <c r="S369" s="60" t="s">
        <v>508</v>
      </c>
      <c r="T369" s="60" t="s">
        <v>63</v>
      </c>
    </row>
    <row r="370" spans="18:20">
      <c r="R370" s="13">
        <v>50401504</v>
      </c>
      <c r="S370" s="60" t="s">
        <v>511</v>
      </c>
      <c r="T370" s="60" t="s">
        <v>197</v>
      </c>
    </row>
    <row r="371" spans="18:20">
      <c r="R371" s="13">
        <v>50401506</v>
      </c>
      <c r="S371" s="60" t="s">
        <v>512</v>
      </c>
      <c r="T371" s="60" t="s">
        <v>19</v>
      </c>
    </row>
    <row r="372" spans="18:20">
      <c r="R372" s="125">
        <v>50401507</v>
      </c>
      <c r="S372" s="60" t="s">
        <v>513</v>
      </c>
      <c r="T372" s="60" t="s">
        <v>147</v>
      </c>
    </row>
    <row r="373" spans="18:20">
      <c r="R373" s="13">
        <v>50401510</v>
      </c>
      <c r="S373" s="60" t="s">
        <v>514</v>
      </c>
      <c r="T373" s="60" t="s">
        <v>299</v>
      </c>
    </row>
    <row r="374" spans="18:20">
      <c r="R374" s="13">
        <v>50401513</v>
      </c>
      <c r="S374" s="60" t="s">
        <v>515</v>
      </c>
      <c r="T374" s="60" t="s">
        <v>300</v>
      </c>
    </row>
    <row r="375" spans="18:20">
      <c r="R375" s="13">
        <v>50401514</v>
      </c>
      <c r="S375" s="60" t="s">
        <v>516</v>
      </c>
      <c r="T375" s="60" t="s">
        <v>148</v>
      </c>
    </row>
    <row r="376" spans="18:20">
      <c r="R376" s="13">
        <v>50402001</v>
      </c>
      <c r="S376" s="60" t="s">
        <v>632</v>
      </c>
      <c r="T376" s="60" t="s">
        <v>149</v>
      </c>
    </row>
    <row r="377" spans="18:20">
      <c r="R377" s="13">
        <v>50402002</v>
      </c>
      <c r="S377" s="60" t="s">
        <v>517</v>
      </c>
      <c r="T377" s="60" t="s">
        <v>64</v>
      </c>
    </row>
    <row r="378" spans="18:20">
      <c r="R378" s="13">
        <v>50402003</v>
      </c>
      <c r="S378" s="60" t="s">
        <v>518</v>
      </c>
      <c r="T378" s="60" t="s">
        <v>150</v>
      </c>
    </row>
    <row r="379" spans="18:20">
      <c r="R379" s="13">
        <v>50402004</v>
      </c>
      <c r="S379" s="60" t="s">
        <v>519</v>
      </c>
      <c r="T379" s="60" t="s">
        <v>151</v>
      </c>
    </row>
    <row r="380" spans="18:20">
      <c r="R380" s="13">
        <v>50402005</v>
      </c>
      <c r="S380" s="60" t="s">
        <v>520</v>
      </c>
      <c r="T380" s="60" t="s">
        <v>152</v>
      </c>
    </row>
    <row r="381" spans="18:20">
      <c r="R381" s="13">
        <v>50402006</v>
      </c>
      <c r="S381" s="60" t="s">
        <v>521</v>
      </c>
      <c r="T381" s="60" t="s">
        <v>153</v>
      </c>
    </row>
    <row r="382" spans="18:20">
      <c r="R382" s="13">
        <v>50402007</v>
      </c>
      <c r="S382" s="60" t="s">
        <v>522</v>
      </c>
      <c r="T382" s="60" t="s">
        <v>154</v>
      </c>
    </row>
    <row r="383" spans="18:20">
      <c r="R383" s="13">
        <v>50402009</v>
      </c>
      <c r="S383" s="60" t="s">
        <v>524</v>
      </c>
      <c r="T383" s="60" t="s">
        <v>156</v>
      </c>
    </row>
    <row r="384" spans="18:20">
      <c r="R384" s="13">
        <v>50402010</v>
      </c>
      <c r="S384" s="60" t="s">
        <v>525</v>
      </c>
      <c r="T384" s="60" t="s">
        <v>157</v>
      </c>
    </row>
    <row r="385" spans="18:20">
      <c r="R385" s="13">
        <v>50402011</v>
      </c>
      <c r="S385" s="60" t="s">
        <v>526</v>
      </c>
      <c r="T385" s="60" t="s">
        <v>158</v>
      </c>
    </row>
    <row r="386" spans="18:20">
      <c r="R386" s="13">
        <v>50402012</v>
      </c>
      <c r="S386" s="60" t="s">
        <v>527</v>
      </c>
      <c r="T386" s="60" t="s">
        <v>159</v>
      </c>
    </row>
    <row r="387" spans="18:20">
      <c r="R387" s="13">
        <v>50402013</v>
      </c>
      <c r="S387" s="60" t="s">
        <v>528</v>
      </c>
      <c r="T387" s="60" t="s">
        <v>160</v>
      </c>
    </row>
    <row r="388" spans="18:20">
      <c r="R388" s="13">
        <v>50402014</v>
      </c>
      <c r="S388" s="60" t="s">
        <v>530</v>
      </c>
      <c r="T388" s="60" t="s">
        <v>161</v>
      </c>
    </row>
    <row r="389" spans="18:20">
      <c r="R389" s="13">
        <v>50402015</v>
      </c>
      <c r="S389" s="60" t="s">
        <v>531</v>
      </c>
      <c r="T389" s="60" t="s">
        <v>162</v>
      </c>
    </row>
    <row r="390" spans="18:20">
      <c r="R390" s="13">
        <v>50402016</v>
      </c>
      <c r="S390" s="60" t="s">
        <v>532</v>
      </c>
      <c r="T390" s="60" t="s">
        <v>163</v>
      </c>
    </row>
    <row r="391" spans="18:20">
      <c r="R391" s="13">
        <v>50402019</v>
      </c>
      <c r="S391" s="60" t="s">
        <v>534</v>
      </c>
      <c r="T391" s="60" t="s">
        <v>165</v>
      </c>
    </row>
    <row r="392" spans="18:20">
      <c r="R392" s="13">
        <v>50402020</v>
      </c>
      <c r="S392" s="60" t="s">
        <v>535</v>
      </c>
      <c r="T392" s="60" t="s">
        <v>166</v>
      </c>
    </row>
    <row r="393" spans="18:20">
      <c r="R393" s="13">
        <v>50402030</v>
      </c>
      <c r="S393" s="60" t="s">
        <v>537</v>
      </c>
      <c r="T393" s="60" t="s">
        <v>168</v>
      </c>
    </row>
    <row r="394" spans="18:20">
      <c r="R394" s="13">
        <v>50402034</v>
      </c>
      <c r="S394" s="60" t="s">
        <v>538</v>
      </c>
      <c r="T394" s="60" t="s">
        <v>169</v>
      </c>
    </row>
    <row r="395" spans="18:20">
      <c r="R395" s="13">
        <v>50402038</v>
      </c>
      <c r="S395" s="60" t="s">
        <v>1100</v>
      </c>
      <c r="T395" s="60" t="s">
        <v>708</v>
      </c>
    </row>
    <row r="396" spans="18:20">
      <c r="R396" s="125">
        <v>50502001</v>
      </c>
      <c r="S396" s="60" t="s">
        <v>540</v>
      </c>
      <c r="T396" s="60" t="s">
        <v>170</v>
      </c>
    </row>
    <row r="397" spans="18:20">
      <c r="R397" s="13">
        <v>50502002</v>
      </c>
      <c r="S397" s="60" t="s">
        <v>541</v>
      </c>
      <c r="T397" s="60" t="s">
        <v>171</v>
      </c>
    </row>
    <row r="398" spans="18:20">
      <c r="R398" s="13">
        <v>50502003</v>
      </c>
      <c r="S398" s="60" t="s">
        <v>542</v>
      </c>
      <c r="T398" s="60" t="s">
        <v>65</v>
      </c>
    </row>
    <row r="399" spans="18:20">
      <c r="R399" s="13">
        <v>50502004</v>
      </c>
      <c r="S399" s="60" t="s">
        <v>544</v>
      </c>
      <c r="T399" s="60" t="s">
        <v>172</v>
      </c>
    </row>
    <row r="400" spans="18:20">
      <c r="R400" s="13">
        <v>50502005</v>
      </c>
      <c r="S400" s="60" t="s">
        <v>1101</v>
      </c>
      <c r="T400" s="60" t="s">
        <v>611</v>
      </c>
    </row>
    <row r="401" spans="18:20">
      <c r="R401" s="125">
        <v>50502008</v>
      </c>
      <c r="S401" s="60" t="s">
        <v>547</v>
      </c>
      <c r="T401" s="60" t="s">
        <v>175</v>
      </c>
    </row>
    <row r="402" spans="18:20">
      <c r="R402" s="13">
        <v>50503001</v>
      </c>
      <c r="S402" s="60" t="s">
        <v>548</v>
      </c>
      <c r="T402" s="60" t="s">
        <v>176</v>
      </c>
    </row>
    <row r="403" spans="18:20">
      <c r="R403" s="13">
        <v>50503003</v>
      </c>
      <c r="S403" s="60" t="s">
        <v>550</v>
      </c>
      <c r="T403" s="60" t="s">
        <v>178</v>
      </c>
    </row>
    <row r="404" spans="18:20">
      <c r="R404" s="13">
        <v>50503004</v>
      </c>
      <c r="S404" s="60" t="s">
        <v>634</v>
      </c>
      <c r="T404" s="60" t="s">
        <v>198</v>
      </c>
    </row>
    <row r="405" spans="18:20">
      <c r="R405" s="13">
        <v>50503005</v>
      </c>
      <c r="S405" s="60" t="s">
        <v>635</v>
      </c>
      <c r="T405" s="60" t="s">
        <v>551</v>
      </c>
    </row>
    <row r="406" spans="18:20">
      <c r="R406" s="13">
        <v>50503006</v>
      </c>
      <c r="S406" s="60" t="s">
        <v>552</v>
      </c>
      <c r="T406" s="60" t="s">
        <v>202</v>
      </c>
    </row>
    <row r="407" spans="18:20">
      <c r="R407" s="13">
        <v>50503008</v>
      </c>
      <c r="S407" s="60" t="s">
        <v>554</v>
      </c>
      <c r="T407" s="60" t="s">
        <v>301</v>
      </c>
    </row>
    <row r="408" spans="18:20">
      <c r="R408" s="13">
        <v>50504002</v>
      </c>
      <c r="S408" s="60" t="s">
        <v>555</v>
      </c>
      <c r="T408" s="60" t="s">
        <v>180</v>
      </c>
    </row>
    <row r="409" spans="18:20">
      <c r="R409" s="13">
        <v>50602001</v>
      </c>
      <c r="S409" s="60" t="s">
        <v>556</v>
      </c>
      <c r="T409" s="60" t="s">
        <v>181</v>
      </c>
    </row>
    <row r="410" spans="18:20">
      <c r="R410" s="13">
        <v>50602002</v>
      </c>
      <c r="S410" s="60" t="s">
        <v>557</v>
      </c>
      <c r="T410" s="60" t="s">
        <v>182</v>
      </c>
    </row>
    <row r="411" spans="18:20">
      <c r="R411" s="13">
        <v>50602003</v>
      </c>
      <c r="S411" s="60" t="s">
        <v>558</v>
      </c>
      <c r="T411" s="60" t="s">
        <v>66</v>
      </c>
    </row>
    <row r="412" spans="18:20">
      <c r="R412" s="13">
        <v>50602004</v>
      </c>
      <c r="S412" s="60" t="s">
        <v>559</v>
      </c>
      <c r="T412" s="60" t="s">
        <v>183</v>
      </c>
    </row>
    <row r="413" spans="18:20">
      <c r="R413" s="13">
        <v>50603001</v>
      </c>
      <c r="S413" s="60" t="s">
        <v>1103</v>
      </c>
      <c r="T413" s="60" t="s">
        <v>652</v>
      </c>
    </row>
    <row r="414" spans="18:20">
      <c r="R414" s="13">
        <v>50603002</v>
      </c>
      <c r="S414" s="60" t="s">
        <v>1104</v>
      </c>
      <c r="T414" s="60" t="s">
        <v>1105</v>
      </c>
    </row>
    <row r="415" spans="18:20">
      <c r="R415" s="13">
        <v>50603008</v>
      </c>
      <c r="S415" s="60" t="s">
        <v>2340</v>
      </c>
      <c r="T415" s="60" t="s">
        <v>2341</v>
      </c>
    </row>
    <row r="416" spans="18:20">
      <c r="R416" s="13">
        <v>50603013</v>
      </c>
      <c r="S416" s="60" t="s">
        <v>636</v>
      </c>
      <c r="T416" s="60" t="s">
        <v>609</v>
      </c>
    </row>
    <row r="417" spans="18:20">
      <c r="R417" s="13">
        <v>50603015</v>
      </c>
      <c r="S417" s="60" t="s">
        <v>1305</v>
      </c>
      <c r="T417" s="60" t="s">
        <v>1306</v>
      </c>
    </row>
    <row r="418" spans="18:20">
      <c r="R418" s="13">
        <v>50603016</v>
      </c>
      <c r="S418" s="60" t="s">
        <v>1106</v>
      </c>
      <c r="T418" s="60" t="s">
        <v>739</v>
      </c>
    </row>
    <row r="419" spans="18:20">
      <c r="R419" s="13">
        <v>50605001</v>
      </c>
      <c r="S419" s="60" t="s">
        <v>560</v>
      </c>
      <c r="T419" s="60" t="s">
        <v>184</v>
      </c>
    </row>
    <row r="420" spans="18:20">
      <c r="R420" s="13">
        <v>50605002</v>
      </c>
      <c r="S420" s="60" t="s">
        <v>561</v>
      </c>
      <c r="T420" s="60" t="s">
        <v>185</v>
      </c>
    </row>
    <row r="421" spans="18:20">
      <c r="R421" s="13">
        <v>50701001</v>
      </c>
      <c r="S421" s="60" t="s">
        <v>562</v>
      </c>
      <c r="T421" s="60" t="s">
        <v>186</v>
      </c>
    </row>
    <row r="422" spans="18:20">
      <c r="R422" s="13">
        <v>50801001</v>
      </c>
      <c r="S422" s="60" t="s">
        <v>637</v>
      </c>
      <c r="T422" s="60" t="s">
        <v>610</v>
      </c>
    </row>
    <row r="423" spans="18:20">
      <c r="R423" s="13">
        <v>50801002</v>
      </c>
      <c r="S423" s="60" t="s">
        <v>1107</v>
      </c>
      <c r="T423" s="60" t="s">
        <v>1108</v>
      </c>
    </row>
  </sheetData>
  <conditionalFormatting sqref="R115:R423">
    <cfRule type="colorScale" priority="2">
      <colorScale>
        <cfvo type="min"/>
        <cfvo type="percentile" val="50"/>
        <cfvo type="max"/>
        <color rgb="FFF8696B"/>
        <color rgb="FFFCFCFF"/>
        <color rgb="FF63BE7B"/>
      </colorScale>
    </cfRule>
  </conditionalFormatting>
  <conditionalFormatting sqref="S114:S423">
    <cfRule type="duplicateValues" dxfId="25" priority="1"/>
  </conditionalFormatting>
  <pageMargins left="0.7" right="0.7" top="0.75" bottom="0.75" header="0.3" footer="0.3"/>
  <pageSetup paperSize="9"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DDE8A-E5AA-466B-88F7-138084D9A4BD}">
  <sheetPr codeName="Sheet15" filterMode="1"/>
  <dimension ref="A1:R320"/>
  <sheetViews>
    <sheetView workbookViewId="0">
      <pane xSplit="8" ySplit="1" topLeftCell="L272" activePane="bottomRight" state="frozen"/>
      <selection activeCell="C286" sqref="C286"/>
      <selection pane="topRight" activeCell="C286" sqref="C286"/>
      <selection pane="bottomLeft" activeCell="C286" sqref="C286"/>
      <selection pane="bottomRight" activeCell="C286" sqref="C286"/>
    </sheetView>
  </sheetViews>
  <sheetFormatPr defaultColWidth="9.453125" defaultRowHeight="12.5"/>
  <cols>
    <col min="1" max="1" width="7.54296875" style="9" bestFit="1" customWidth="1"/>
    <col min="2" max="2" width="12.81640625" style="9" bestFit="1" customWidth="1"/>
    <col min="3" max="3" width="16.81640625" style="9" bestFit="1" customWidth="1"/>
    <col min="4" max="4" width="20.54296875" style="9" bestFit="1" customWidth="1"/>
    <col min="5" max="5" width="19.54296875" style="9" customWidth="1"/>
    <col min="6" max="7" width="16.453125" style="9" customWidth="1"/>
    <col min="8" max="8" width="20.453125" style="9" customWidth="1"/>
    <col min="9" max="9" width="21" style="9" bestFit="1" customWidth="1"/>
    <col min="10" max="11" width="13.54296875" style="9" bestFit="1" customWidth="1"/>
    <col min="12" max="12" width="20.453125" style="9" bestFit="1" customWidth="1"/>
    <col min="13" max="13" width="48" style="9" bestFit="1" customWidth="1"/>
    <col min="14" max="14" width="45.1796875" style="9" bestFit="1" customWidth="1"/>
    <col min="15" max="16384" width="9.453125" style="9"/>
  </cols>
  <sheetData>
    <row r="1" spans="1:14" ht="13">
      <c r="A1" s="10" t="s">
        <v>1111</v>
      </c>
      <c r="B1" s="11" t="s">
        <v>1109</v>
      </c>
      <c r="C1" s="8" t="s">
        <v>325</v>
      </c>
      <c r="D1" s="8" t="s">
        <v>325</v>
      </c>
      <c r="E1" s="8" t="s">
        <v>692</v>
      </c>
      <c r="F1" s="8" t="s">
        <v>693</v>
      </c>
      <c r="G1" s="8" t="s">
        <v>694</v>
      </c>
      <c r="H1" s="8" t="s">
        <v>695</v>
      </c>
      <c r="I1" s="8" t="s">
        <v>326</v>
      </c>
      <c r="J1" s="8" t="s">
        <v>327</v>
      </c>
      <c r="K1" s="8" t="s">
        <v>328</v>
      </c>
      <c r="L1" s="8" t="s">
        <v>329</v>
      </c>
      <c r="M1" s="8" t="s">
        <v>1110</v>
      </c>
      <c r="N1" s="8" t="s">
        <v>3</v>
      </c>
    </row>
    <row r="2" spans="1:14" ht="14.5" hidden="1">
      <c r="A2" s="12" t="s">
        <v>1307</v>
      </c>
      <c r="B2" s="127" t="s">
        <v>1248</v>
      </c>
      <c r="C2" s="128" t="s">
        <v>984</v>
      </c>
      <c r="D2" s="128" t="s">
        <v>985</v>
      </c>
      <c r="E2" s="61">
        <v>584779500</v>
      </c>
      <c r="F2" s="61">
        <v>0</v>
      </c>
      <c r="G2" s="61">
        <v>0</v>
      </c>
      <c r="H2" s="61">
        <v>584779500</v>
      </c>
      <c r="I2" s="61">
        <v>7488532.46</v>
      </c>
      <c r="J2" s="61">
        <v>0</v>
      </c>
      <c r="K2" s="61">
        <v>0</v>
      </c>
      <c r="L2" s="61">
        <v>7488532.46</v>
      </c>
      <c r="M2" s="9" t="s">
        <v>1112</v>
      </c>
      <c r="N2" s="9" t="s">
        <v>714</v>
      </c>
    </row>
    <row r="3" spans="1:14" ht="14.5" hidden="1">
      <c r="A3" s="12" t="s">
        <v>1307</v>
      </c>
      <c r="B3" s="127" t="s">
        <v>1249</v>
      </c>
      <c r="C3" s="128" t="s">
        <v>330</v>
      </c>
      <c r="D3" s="128" t="s">
        <v>42</v>
      </c>
      <c r="E3" s="61">
        <v>908410987.37</v>
      </c>
      <c r="F3" s="61">
        <v>35192515.329999998</v>
      </c>
      <c r="G3" s="61">
        <v>0</v>
      </c>
      <c r="H3" s="61">
        <v>943603502.70000005</v>
      </c>
      <c r="I3" s="61">
        <v>11698115.27</v>
      </c>
      <c r="J3" s="61">
        <v>414437.64</v>
      </c>
      <c r="K3" s="61">
        <v>0</v>
      </c>
      <c r="L3" s="61">
        <v>12112552.91</v>
      </c>
      <c r="M3" s="9" t="s">
        <v>283</v>
      </c>
      <c r="N3" s="9" t="s">
        <v>714</v>
      </c>
    </row>
    <row r="4" spans="1:14" ht="14.5" hidden="1">
      <c r="A4" s="12" t="s">
        <v>1307</v>
      </c>
      <c r="B4" s="127" t="s">
        <v>1469</v>
      </c>
      <c r="C4" s="128" t="s">
        <v>696</v>
      </c>
      <c r="D4" s="128" t="s">
        <v>681</v>
      </c>
      <c r="E4" s="61">
        <v>0</v>
      </c>
      <c r="F4" s="61">
        <v>123441</v>
      </c>
      <c r="G4" s="61">
        <v>20974.98</v>
      </c>
      <c r="H4" s="61">
        <v>102466.02</v>
      </c>
      <c r="I4" s="61">
        <v>0</v>
      </c>
      <c r="J4" s="61">
        <v>1453.1</v>
      </c>
      <c r="K4" s="61">
        <v>246.91</v>
      </c>
      <c r="L4" s="61">
        <v>1206.19</v>
      </c>
      <c r="M4" s="9" t="s">
        <v>283</v>
      </c>
      <c r="N4" s="9" t="s">
        <v>714</v>
      </c>
    </row>
    <row r="5" spans="1:14" ht="14.5" hidden="1">
      <c r="A5" s="12" t="s">
        <v>1307</v>
      </c>
      <c r="B5" s="127" t="s">
        <v>1470</v>
      </c>
      <c r="C5" s="128" t="s">
        <v>331</v>
      </c>
      <c r="D5" s="128" t="s">
        <v>68</v>
      </c>
      <c r="E5" s="61">
        <v>-148815948.37</v>
      </c>
      <c r="F5" s="61">
        <v>0</v>
      </c>
      <c r="G5" s="61">
        <v>13430132.960000001</v>
      </c>
      <c r="H5" s="61">
        <v>-162246081.33000001</v>
      </c>
      <c r="I5" s="61">
        <v>-1941024.19</v>
      </c>
      <c r="J5" s="61">
        <v>0</v>
      </c>
      <c r="K5" s="61">
        <v>173846.96</v>
      </c>
      <c r="L5" s="61">
        <v>-2114871.15</v>
      </c>
      <c r="M5" s="9" t="s">
        <v>68</v>
      </c>
      <c r="N5" s="9" t="s">
        <v>714</v>
      </c>
    </row>
    <row r="6" spans="1:14" ht="14.5" hidden="1">
      <c r="A6" s="12" t="s">
        <v>1307</v>
      </c>
      <c r="B6" s="127" t="s">
        <v>1471</v>
      </c>
      <c r="C6" s="128" t="s">
        <v>697</v>
      </c>
      <c r="D6" s="128" t="s">
        <v>647</v>
      </c>
      <c r="E6" s="61">
        <v>-63568326.700000003</v>
      </c>
      <c r="F6" s="61">
        <v>34.96</v>
      </c>
      <c r="G6" s="61">
        <v>4583232.67</v>
      </c>
      <c r="H6" s="61">
        <v>-68151524.409999996</v>
      </c>
      <c r="I6" s="61">
        <v>-801440.42</v>
      </c>
      <c r="J6" s="61">
        <v>0.41</v>
      </c>
      <c r="K6" s="61">
        <v>57772.93</v>
      </c>
      <c r="L6" s="61">
        <v>-859212.94</v>
      </c>
      <c r="M6" s="9" t="s">
        <v>647</v>
      </c>
      <c r="N6" s="9" t="s">
        <v>714</v>
      </c>
    </row>
    <row r="7" spans="1:14" ht="14.5" hidden="1">
      <c r="A7" s="12" t="s">
        <v>1307</v>
      </c>
      <c r="B7" s="127" t="s">
        <v>1250</v>
      </c>
      <c r="C7" s="128" t="s">
        <v>332</v>
      </c>
      <c r="D7" s="128" t="s">
        <v>22</v>
      </c>
      <c r="E7" s="61">
        <v>641519294.23000002</v>
      </c>
      <c r="F7" s="61">
        <v>16530156.310000001</v>
      </c>
      <c r="G7" s="61">
        <v>6160626.4100000001</v>
      </c>
      <c r="H7" s="61">
        <v>651888824.13</v>
      </c>
      <c r="I7" s="61">
        <v>8906357.5600000005</v>
      </c>
      <c r="J7" s="61">
        <v>196300.07</v>
      </c>
      <c r="K7" s="61">
        <v>82360.460000000006</v>
      </c>
      <c r="L7" s="61">
        <v>9020297.1699999999</v>
      </c>
      <c r="M7" s="9" t="s">
        <v>315</v>
      </c>
      <c r="N7" s="9" t="s">
        <v>714</v>
      </c>
    </row>
    <row r="8" spans="1:14" ht="14.5" hidden="1">
      <c r="A8" s="12" t="s">
        <v>1307</v>
      </c>
      <c r="B8" s="127" t="s">
        <v>1251</v>
      </c>
      <c r="C8" s="128" t="s">
        <v>333</v>
      </c>
      <c r="D8" s="128" t="s">
        <v>69</v>
      </c>
      <c r="E8" s="61">
        <v>-436416436.81</v>
      </c>
      <c r="F8" s="61">
        <v>3137616.63</v>
      </c>
      <c r="G8" s="61">
        <v>40739927.460000001</v>
      </c>
      <c r="H8" s="61">
        <v>-474018747.63999999</v>
      </c>
      <c r="I8" s="61">
        <v>-6234763.96</v>
      </c>
      <c r="J8" s="61">
        <v>45593.78</v>
      </c>
      <c r="K8" s="61">
        <v>563659.80000000005</v>
      </c>
      <c r="L8" s="61">
        <v>-6752829.9800000004</v>
      </c>
      <c r="M8" s="9" t="s">
        <v>1113</v>
      </c>
      <c r="N8" s="9" t="s">
        <v>714</v>
      </c>
    </row>
    <row r="9" spans="1:14" ht="14.5" hidden="1">
      <c r="A9" s="12" t="s">
        <v>1307</v>
      </c>
      <c r="B9" s="127" t="s">
        <v>1252</v>
      </c>
      <c r="C9" s="128" t="s">
        <v>334</v>
      </c>
      <c r="D9" s="128" t="s">
        <v>23</v>
      </c>
      <c r="E9" s="61">
        <v>141922038.88999999</v>
      </c>
      <c r="F9" s="61">
        <v>25304667.91</v>
      </c>
      <c r="G9" s="61">
        <v>3314296</v>
      </c>
      <c r="H9" s="61">
        <v>163912410.80000001</v>
      </c>
      <c r="I9" s="61">
        <v>1838844.03</v>
      </c>
      <c r="J9" s="61">
        <v>299159.33</v>
      </c>
      <c r="K9" s="61">
        <v>44691.83</v>
      </c>
      <c r="L9" s="61">
        <v>2093311.53</v>
      </c>
      <c r="M9" s="9" t="s">
        <v>309</v>
      </c>
      <c r="N9" s="9" t="s">
        <v>714</v>
      </c>
    </row>
    <row r="10" spans="1:14" ht="14.5" hidden="1">
      <c r="A10" s="12" t="s">
        <v>1307</v>
      </c>
      <c r="B10" s="127" t="s">
        <v>1253</v>
      </c>
      <c r="C10" s="128" t="s">
        <v>335</v>
      </c>
      <c r="D10" s="128" t="s">
        <v>70</v>
      </c>
      <c r="E10" s="61">
        <v>-100659117.77</v>
      </c>
      <c r="F10" s="61">
        <v>3314296</v>
      </c>
      <c r="G10" s="61">
        <v>8290737.5899999999</v>
      </c>
      <c r="H10" s="61">
        <v>-105635559.36</v>
      </c>
      <c r="I10" s="61">
        <v>-1335306.67</v>
      </c>
      <c r="J10" s="61">
        <v>44691.83</v>
      </c>
      <c r="K10" s="61">
        <v>101611.75</v>
      </c>
      <c r="L10" s="61">
        <v>-1392226.59</v>
      </c>
      <c r="M10" s="9" t="s">
        <v>70</v>
      </c>
      <c r="N10" s="9" t="s">
        <v>714</v>
      </c>
    </row>
    <row r="11" spans="1:14" ht="14.5" hidden="1">
      <c r="A11" s="12" t="s">
        <v>1307</v>
      </c>
      <c r="B11" s="127" t="s">
        <v>1254</v>
      </c>
      <c r="C11" s="128" t="s">
        <v>336</v>
      </c>
      <c r="D11" s="128" t="s">
        <v>24</v>
      </c>
      <c r="E11" s="61">
        <v>58221495.539999999</v>
      </c>
      <c r="F11" s="61">
        <v>6019950.6600000001</v>
      </c>
      <c r="G11" s="61">
        <v>0</v>
      </c>
      <c r="H11" s="61">
        <v>64241446.200000003</v>
      </c>
      <c r="I11" s="61">
        <v>740671.41</v>
      </c>
      <c r="J11" s="61">
        <v>71013.279999999999</v>
      </c>
      <c r="K11" s="61">
        <v>0</v>
      </c>
      <c r="L11" s="61">
        <v>811684.69</v>
      </c>
      <c r="M11" s="9" t="s">
        <v>305</v>
      </c>
      <c r="N11" s="9" t="s">
        <v>714</v>
      </c>
    </row>
    <row r="12" spans="1:14" ht="14.5" hidden="1">
      <c r="A12" s="12" t="s">
        <v>1307</v>
      </c>
      <c r="B12" s="127" t="s">
        <v>1255</v>
      </c>
      <c r="C12" s="128" t="s">
        <v>337</v>
      </c>
      <c r="D12" s="128" t="s">
        <v>71</v>
      </c>
      <c r="E12" s="61">
        <v>-33499276.23</v>
      </c>
      <c r="F12" s="61">
        <v>0</v>
      </c>
      <c r="G12" s="61">
        <v>5162046.3099999996</v>
      </c>
      <c r="H12" s="61">
        <v>-38661322.539999999</v>
      </c>
      <c r="I12" s="61">
        <v>-434896.84</v>
      </c>
      <c r="J12" s="61">
        <v>0</v>
      </c>
      <c r="K12" s="61">
        <v>64630.1</v>
      </c>
      <c r="L12" s="61">
        <v>-499526.94</v>
      </c>
      <c r="M12" s="9" t="s">
        <v>71</v>
      </c>
      <c r="N12" s="9" t="s">
        <v>714</v>
      </c>
    </row>
    <row r="13" spans="1:14" ht="14.5" hidden="1">
      <c r="A13" s="12" t="s">
        <v>1307</v>
      </c>
      <c r="B13" s="127" t="s">
        <v>1256</v>
      </c>
      <c r="C13" s="128" t="s">
        <v>338</v>
      </c>
      <c r="D13" s="128" t="s">
        <v>25</v>
      </c>
      <c r="E13" s="61">
        <v>41342036.109999999</v>
      </c>
      <c r="F13" s="61">
        <v>2508273.65</v>
      </c>
      <c r="G13" s="61">
        <v>0</v>
      </c>
      <c r="H13" s="61">
        <v>43850309.759999998</v>
      </c>
      <c r="I13" s="61">
        <v>524453.65</v>
      </c>
      <c r="J13" s="61">
        <v>29577.86</v>
      </c>
      <c r="K13" s="61">
        <v>0</v>
      </c>
      <c r="L13" s="61">
        <v>554031.51</v>
      </c>
      <c r="M13" s="9" t="s">
        <v>306</v>
      </c>
      <c r="N13" s="9" t="s">
        <v>714</v>
      </c>
    </row>
    <row r="14" spans="1:14" ht="14.5" hidden="1">
      <c r="A14" s="12" t="s">
        <v>1307</v>
      </c>
      <c r="B14" s="127" t="s">
        <v>1257</v>
      </c>
      <c r="C14" s="128" t="s">
        <v>339</v>
      </c>
      <c r="D14" s="128" t="s">
        <v>72</v>
      </c>
      <c r="E14" s="61">
        <v>-38620730.619999997</v>
      </c>
      <c r="F14" s="61">
        <v>0</v>
      </c>
      <c r="G14" s="61">
        <v>2472462.17</v>
      </c>
      <c r="H14" s="61">
        <v>-41093192.789999999</v>
      </c>
      <c r="I14" s="61">
        <v>-491959.46</v>
      </c>
      <c r="J14" s="61">
        <v>0</v>
      </c>
      <c r="K14" s="61">
        <v>29516.17</v>
      </c>
      <c r="L14" s="61">
        <v>-521475.63</v>
      </c>
      <c r="M14" s="9" t="s">
        <v>72</v>
      </c>
      <c r="N14" s="9" t="s">
        <v>714</v>
      </c>
    </row>
    <row r="15" spans="1:14" ht="14.5" hidden="1">
      <c r="A15" s="12" t="s">
        <v>1307</v>
      </c>
      <c r="B15" s="127" t="s">
        <v>1258</v>
      </c>
      <c r="C15" s="128" t="s">
        <v>340</v>
      </c>
      <c r="D15" s="128" t="s">
        <v>26</v>
      </c>
      <c r="E15" s="61">
        <v>15273166</v>
      </c>
      <c r="F15" s="61">
        <v>1856649</v>
      </c>
      <c r="G15" s="61">
        <v>0</v>
      </c>
      <c r="H15" s="61">
        <v>17129815</v>
      </c>
      <c r="I15" s="61">
        <v>206498.01</v>
      </c>
      <c r="J15" s="61">
        <v>21855.79</v>
      </c>
      <c r="K15" s="61">
        <v>0</v>
      </c>
      <c r="L15" s="61">
        <v>228353.8</v>
      </c>
      <c r="M15" s="9" t="s">
        <v>1114</v>
      </c>
      <c r="N15" s="9" t="s">
        <v>714</v>
      </c>
    </row>
    <row r="16" spans="1:14" ht="14.5" hidden="1">
      <c r="A16" s="12" t="s">
        <v>1307</v>
      </c>
      <c r="B16" s="127" t="s">
        <v>1259</v>
      </c>
      <c r="C16" s="128" t="s">
        <v>341</v>
      </c>
      <c r="D16" s="128" t="s">
        <v>73</v>
      </c>
      <c r="E16" s="61">
        <v>-15273166</v>
      </c>
      <c r="F16" s="61">
        <v>0</v>
      </c>
      <c r="G16" s="61">
        <v>92832.45</v>
      </c>
      <c r="H16" s="61">
        <v>-15365998.449999999</v>
      </c>
      <c r="I16" s="61">
        <v>-206498.01</v>
      </c>
      <c r="J16" s="61">
        <v>0</v>
      </c>
      <c r="K16" s="61">
        <v>1092.79</v>
      </c>
      <c r="L16" s="61">
        <v>-207590.8</v>
      </c>
      <c r="M16" s="9" t="s">
        <v>73</v>
      </c>
      <c r="N16" s="9" t="s">
        <v>714</v>
      </c>
    </row>
    <row r="17" spans="1:14" ht="14.5" hidden="1">
      <c r="A17" s="12" t="s">
        <v>1307</v>
      </c>
      <c r="B17" s="127" t="s">
        <v>1260</v>
      </c>
      <c r="C17" s="128" t="s">
        <v>698</v>
      </c>
      <c r="D17" s="128" t="s">
        <v>648</v>
      </c>
      <c r="E17" s="61">
        <v>833963340.64999998</v>
      </c>
      <c r="F17" s="61">
        <v>10997268.279999999</v>
      </c>
      <c r="G17" s="61">
        <v>0</v>
      </c>
      <c r="H17" s="61">
        <v>844960608.92999995</v>
      </c>
      <c r="I17" s="61">
        <v>11124246.75</v>
      </c>
      <c r="J17" s="61">
        <v>129545.92</v>
      </c>
      <c r="K17" s="61">
        <v>0</v>
      </c>
      <c r="L17" s="61">
        <v>11253792.67</v>
      </c>
      <c r="M17" s="9" t="s">
        <v>648</v>
      </c>
      <c r="N17" s="9" t="s">
        <v>714</v>
      </c>
    </row>
    <row r="18" spans="1:14" ht="14.5" hidden="1">
      <c r="A18" s="12" t="s">
        <v>1307</v>
      </c>
      <c r="B18" s="127" t="s">
        <v>1261</v>
      </c>
      <c r="C18" s="128" t="s">
        <v>699</v>
      </c>
      <c r="D18" s="128" t="s">
        <v>654</v>
      </c>
      <c r="E18" s="61">
        <v>-506739220.75</v>
      </c>
      <c r="F18" s="61">
        <v>0</v>
      </c>
      <c r="G18" s="61">
        <v>51637607.579999998</v>
      </c>
      <c r="H18" s="61">
        <v>-558376828.33000004</v>
      </c>
      <c r="I18" s="61">
        <v>-6975226.0800000001</v>
      </c>
      <c r="J18" s="61">
        <v>0</v>
      </c>
      <c r="K18" s="61">
        <v>686464.95</v>
      </c>
      <c r="L18" s="61">
        <v>-7661691.0300000003</v>
      </c>
      <c r="M18" s="9" t="s">
        <v>654</v>
      </c>
      <c r="N18" s="9" t="s">
        <v>714</v>
      </c>
    </row>
    <row r="19" spans="1:14" ht="14.5" hidden="1">
      <c r="A19" s="12" t="s">
        <v>1307</v>
      </c>
      <c r="B19" s="13" t="s">
        <v>1472</v>
      </c>
      <c r="C19" s="60" t="s">
        <v>986</v>
      </c>
      <c r="D19" s="60" t="s">
        <v>740</v>
      </c>
      <c r="E19" s="61">
        <v>24374941.27</v>
      </c>
      <c r="F19" s="61">
        <v>0</v>
      </c>
      <c r="G19" s="61">
        <v>0</v>
      </c>
      <c r="H19" s="61">
        <v>24374941.27</v>
      </c>
      <c r="I19" s="61">
        <v>290350.7</v>
      </c>
      <c r="J19" s="61">
        <v>0</v>
      </c>
      <c r="K19" s="61">
        <v>0</v>
      </c>
      <c r="L19" s="61">
        <v>290350.7</v>
      </c>
      <c r="M19" s="9" t="s">
        <v>740</v>
      </c>
      <c r="N19" s="9" t="s">
        <v>810</v>
      </c>
    </row>
    <row r="20" spans="1:14" ht="14.5" hidden="1">
      <c r="A20" s="12" t="s">
        <v>1307</v>
      </c>
      <c r="B20" s="13" t="s">
        <v>1473</v>
      </c>
      <c r="C20" s="60" t="s">
        <v>987</v>
      </c>
      <c r="D20" s="60" t="s">
        <v>737</v>
      </c>
      <c r="E20" s="61">
        <v>-3078940.13</v>
      </c>
      <c r="F20" s="61">
        <v>0</v>
      </c>
      <c r="G20" s="61">
        <v>3078937.57</v>
      </c>
      <c r="H20" s="61">
        <v>-6157877.7000000002</v>
      </c>
      <c r="I20" s="61">
        <v>-36675.879999999997</v>
      </c>
      <c r="J20" s="61">
        <v>0</v>
      </c>
      <c r="K20" s="61">
        <v>36675.85</v>
      </c>
      <c r="L20" s="61">
        <v>-73351.73</v>
      </c>
      <c r="M20" s="9" t="s">
        <v>737</v>
      </c>
      <c r="N20" s="9" t="s">
        <v>810</v>
      </c>
    </row>
    <row r="21" spans="1:14" ht="14.5" hidden="1">
      <c r="A21" s="12" t="s">
        <v>1307</v>
      </c>
      <c r="B21" s="13" t="s">
        <v>1474</v>
      </c>
      <c r="C21" s="60" t="s">
        <v>342</v>
      </c>
      <c r="D21" s="60" t="s">
        <v>31</v>
      </c>
      <c r="E21" s="61">
        <v>17141706.789999999</v>
      </c>
      <c r="F21" s="61">
        <v>0</v>
      </c>
      <c r="G21" s="61">
        <v>0</v>
      </c>
      <c r="H21" s="61">
        <v>17141706.789999999</v>
      </c>
      <c r="I21" s="61">
        <v>225347.58</v>
      </c>
      <c r="J21" s="61">
        <v>0</v>
      </c>
      <c r="K21" s="61">
        <v>0</v>
      </c>
      <c r="L21" s="61">
        <v>225347.58</v>
      </c>
      <c r="M21" s="9" t="s">
        <v>31</v>
      </c>
      <c r="N21" s="9" t="s">
        <v>960</v>
      </c>
    </row>
    <row r="22" spans="1:14" ht="14.5" hidden="1">
      <c r="A22" s="12" t="s">
        <v>1307</v>
      </c>
      <c r="B22" s="13" t="s">
        <v>1475</v>
      </c>
      <c r="C22" s="60" t="s">
        <v>343</v>
      </c>
      <c r="D22" s="60" t="s">
        <v>74</v>
      </c>
      <c r="E22" s="61">
        <v>-16413256.789999999</v>
      </c>
      <c r="F22" s="61">
        <v>0</v>
      </c>
      <c r="G22" s="61">
        <v>259200</v>
      </c>
      <c r="H22" s="61">
        <v>-16672456.789999999</v>
      </c>
      <c r="I22" s="61">
        <v>-216615.76</v>
      </c>
      <c r="J22" s="61">
        <v>0</v>
      </c>
      <c r="K22" s="61">
        <v>3142.18</v>
      </c>
      <c r="L22" s="61">
        <v>-219757.94</v>
      </c>
      <c r="M22" s="9" t="s">
        <v>74</v>
      </c>
      <c r="N22" s="9" t="s">
        <v>960</v>
      </c>
    </row>
    <row r="23" spans="1:14" ht="14.5" hidden="1">
      <c r="A23" s="12" t="s">
        <v>1307</v>
      </c>
      <c r="B23" s="13" t="s">
        <v>1262</v>
      </c>
      <c r="C23" s="60" t="s">
        <v>344</v>
      </c>
      <c r="D23" s="60" t="s">
        <v>216</v>
      </c>
      <c r="E23" s="61">
        <v>5310850.21</v>
      </c>
      <c r="F23" s="61">
        <v>41176181.310000002</v>
      </c>
      <c r="G23" s="61">
        <v>36835279.880000003</v>
      </c>
      <c r="H23" s="61">
        <v>9651751.6400000006</v>
      </c>
      <c r="I23" s="61">
        <v>63141.16</v>
      </c>
      <c r="J23" s="61">
        <v>484716.04</v>
      </c>
      <c r="K23" s="61">
        <v>434240.36</v>
      </c>
      <c r="L23" s="61">
        <v>113616.84</v>
      </c>
      <c r="M23" s="9" t="s">
        <v>283</v>
      </c>
      <c r="N23" s="9" t="s">
        <v>205</v>
      </c>
    </row>
    <row r="24" spans="1:14" ht="14.5" hidden="1">
      <c r="A24" s="12" t="s">
        <v>1307</v>
      </c>
      <c r="B24" s="13" t="s">
        <v>1263</v>
      </c>
      <c r="C24" s="60" t="s">
        <v>345</v>
      </c>
      <c r="D24" s="60" t="s">
        <v>217</v>
      </c>
      <c r="E24" s="61">
        <v>11694445.720000001</v>
      </c>
      <c r="F24" s="61">
        <v>19122582.809999999</v>
      </c>
      <c r="G24" s="61">
        <v>16352550.08</v>
      </c>
      <c r="H24" s="61">
        <v>14464478.449999999</v>
      </c>
      <c r="I24" s="61">
        <v>138522</v>
      </c>
      <c r="J24" s="61">
        <v>226688.72</v>
      </c>
      <c r="K24" s="61">
        <v>193390.8</v>
      </c>
      <c r="L24" s="61">
        <v>171819.92</v>
      </c>
      <c r="M24" s="9" t="s">
        <v>315</v>
      </c>
      <c r="N24" s="9" t="s">
        <v>205</v>
      </c>
    </row>
    <row r="25" spans="1:14" ht="14.5" hidden="1">
      <c r="A25" s="12" t="s">
        <v>1307</v>
      </c>
      <c r="B25" s="13" t="s">
        <v>1264</v>
      </c>
      <c r="C25" s="60" t="s">
        <v>346</v>
      </c>
      <c r="D25" s="60" t="s">
        <v>291</v>
      </c>
      <c r="E25" s="61">
        <v>0</v>
      </c>
      <c r="F25" s="61">
        <v>3092180.2</v>
      </c>
      <c r="G25" s="61">
        <v>2432520.2000000002</v>
      </c>
      <c r="H25" s="61">
        <v>659660</v>
      </c>
      <c r="I25" s="61">
        <v>0</v>
      </c>
      <c r="J25" s="61">
        <v>36513.43</v>
      </c>
      <c r="K25" s="61">
        <v>28748.16</v>
      </c>
      <c r="L25" s="61">
        <v>7765.27</v>
      </c>
      <c r="M25" s="9" t="s">
        <v>309</v>
      </c>
      <c r="N25" s="9" t="s">
        <v>205</v>
      </c>
    </row>
    <row r="26" spans="1:14" ht="14.5" hidden="1">
      <c r="A26" s="12" t="s">
        <v>1307</v>
      </c>
      <c r="B26" s="13" t="s">
        <v>1265</v>
      </c>
      <c r="C26" s="60" t="s">
        <v>347</v>
      </c>
      <c r="D26" s="60" t="s">
        <v>218</v>
      </c>
      <c r="E26" s="61">
        <v>2196690</v>
      </c>
      <c r="F26" s="61">
        <v>454667.25</v>
      </c>
      <c r="G26" s="61">
        <v>2505617.25</v>
      </c>
      <c r="H26" s="61">
        <v>145740</v>
      </c>
      <c r="I26" s="61">
        <v>25858.62</v>
      </c>
      <c r="J26" s="61">
        <v>5352.19</v>
      </c>
      <c r="K26" s="61">
        <v>29495.21</v>
      </c>
      <c r="L26" s="61">
        <v>1715.6</v>
      </c>
      <c r="M26" s="9" t="s">
        <v>1115</v>
      </c>
      <c r="N26" s="9" t="s">
        <v>205</v>
      </c>
    </row>
    <row r="27" spans="1:14" ht="14.5" hidden="1">
      <c r="A27" s="12" t="s">
        <v>1307</v>
      </c>
      <c r="B27" s="13" t="s">
        <v>1266</v>
      </c>
      <c r="C27" s="60" t="s">
        <v>348</v>
      </c>
      <c r="D27" s="60" t="s">
        <v>219</v>
      </c>
      <c r="E27" s="61">
        <v>0</v>
      </c>
      <c r="F27" s="61">
        <v>919900</v>
      </c>
      <c r="G27" s="61">
        <v>919900</v>
      </c>
      <c r="H27" s="61">
        <v>0</v>
      </c>
      <c r="I27" s="61">
        <v>0</v>
      </c>
      <c r="J27" s="61">
        <v>10828.72</v>
      </c>
      <c r="K27" s="61">
        <v>10828.72</v>
      </c>
      <c r="L27" s="61">
        <v>0</v>
      </c>
      <c r="M27" s="9" t="s">
        <v>306</v>
      </c>
      <c r="N27" s="9" t="s">
        <v>205</v>
      </c>
    </row>
    <row r="28" spans="1:14" ht="14.5" hidden="1">
      <c r="A28" s="12" t="s">
        <v>1307</v>
      </c>
      <c r="B28" s="13" t="s">
        <v>1308</v>
      </c>
      <c r="C28" s="60" t="s">
        <v>1290</v>
      </c>
      <c r="D28" s="60" t="s">
        <v>1291</v>
      </c>
      <c r="E28" s="61">
        <v>0</v>
      </c>
      <c r="F28" s="61">
        <v>1856649</v>
      </c>
      <c r="G28" s="61">
        <v>1856649</v>
      </c>
      <c r="H28" s="61">
        <v>0</v>
      </c>
      <c r="I28" s="61">
        <v>0</v>
      </c>
      <c r="J28" s="61">
        <v>21855.79</v>
      </c>
      <c r="K28" s="61">
        <v>21855.79</v>
      </c>
      <c r="L28" s="61">
        <v>0</v>
      </c>
      <c r="M28" s="9" t="s">
        <v>1291</v>
      </c>
      <c r="N28" s="9" t="s">
        <v>205</v>
      </c>
    </row>
    <row r="29" spans="1:14" ht="14.5" hidden="1">
      <c r="A29" s="12" t="s">
        <v>1307</v>
      </c>
      <c r="B29" s="13" t="s">
        <v>1476</v>
      </c>
      <c r="C29" s="60" t="s">
        <v>615</v>
      </c>
      <c r="D29" s="60" t="s">
        <v>349</v>
      </c>
      <c r="E29" s="61">
        <v>0</v>
      </c>
      <c r="F29" s="61">
        <v>0</v>
      </c>
      <c r="G29" s="61">
        <v>0</v>
      </c>
      <c r="H29" s="61">
        <v>0</v>
      </c>
      <c r="I29" s="61">
        <v>0</v>
      </c>
      <c r="J29" s="61">
        <v>0</v>
      </c>
      <c r="K29" s="61">
        <v>0</v>
      </c>
      <c r="L29" s="61">
        <v>0</v>
      </c>
      <c r="M29" s="9" t="s">
        <v>349</v>
      </c>
      <c r="N29" s="9" t="s">
        <v>205</v>
      </c>
    </row>
    <row r="30" spans="1:14" ht="14.5" hidden="1">
      <c r="A30" s="12" t="s">
        <v>1307</v>
      </c>
      <c r="B30" s="13" t="s">
        <v>1267</v>
      </c>
      <c r="C30" s="60" t="s">
        <v>988</v>
      </c>
      <c r="D30" s="60" t="s">
        <v>730</v>
      </c>
      <c r="E30" s="61">
        <v>492256.33</v>
      </c>
      <c r="F30" s="61">
        <v>14600521.529999999</v>
      </c>
      <c r="G30" s="61">
        <v>9577872.4100000001</v>
      </c>
      <c r="H30" s="61">
        <v>5514905.4500000002</v>
      </c>
      <c r="I30" s="61">
        <v>5825.52</v>
      </c>
      <c r="J30" s="61">
        <v>172101.12</v>
      </c>
      <c r="K30" s="61">
        <v>112836.9</v>
      </c>
      <c r="L30" s="61">
        <v>65089.74</v>
      </c>
      <c r="M30" s="9" t="s">
        <v>648</v>
      </c>
      <c r="N30" s="9" t="s">
        <v>205</v>
      </c>
    </row>
    <row r="31" spans="1:14" ht="14.5" hidden="1">
      <c r="A31" s="12" t="s">
        <v>1307</v>
      </c>
      <c r="B31" s="13" t="s">
        <v>1477</v>
      </c>
      <c r="C31" s="60" t="s">
        <v>989</v>
      </c>
      <c r="D31" s="60" t="s">
        <v>990</v>
      </c>
      <c r="E31" s="61">
        <v>0</v>
      </c>
      <c r="F31" s="61">
        <v>0</v>
      </c>
      <c r="G31" s="61">
        <v>0</v>
      </c>
      <c r="H31" s="61">
        <v>0</v>
      </c>
      <c r="I31" s="61">
        <v>0</v>
      </c>
      <c r="J31" s="61">
        <v>0</v>
      </c>
      <c r="K31" s="61">
        <v>0</v>
      </c>
      <c r="L31" s="61">
        <v>0</v>
      </c>
      <c r="M31" s="9">
        <v>0</v>
      </c>
      <c r="N31" s="9">
        <v>0</v>
      </c>
    </row>
    <row r="32" spans="1:14" ht="14.5" hidden="1">
      <c r="A32" s="12" t="s">
        <v>1307</v>
      </c>
      <c r="B32" s="13" t="s">
        <v>1478</v>
      </c>
      <c r="C32" s="60" t="s">
        <v>991</v>
      </c>
      <c r="D32" s="60" t="s">
        <v>992</v>
      </c>
      <c r="E32" s="61">
        <v>0</v>
      </c>
      <c r="F32" s="61">
        <v>0</v>
      </c>
      <c r="G32" s="61">
        <v>0</v>
      </c>
      <c r="H32" s="61">
        <v>0</v>
      </c>
      <c r="I32" s="61">
        <v>0</v>
      </c>
      <c r="J32" s="61">
        <v>0</v>
      </c>
      <c r="K32" s="61">
        <v>0</v>
      </c>
      <c r="L32" s="61">
        <v>0</v>
      </c>
      <c r="M32" s="9" t="s">
        <v>936</v>
      </c>
      <c r="N32" s="9" t="s">
        <v>206</v>
      </c>
    </row>
    <row r="33" spans="1:14" ht="14.5" hidden="1">
      <c r="A33" s="12" t="s">
        <v>1307</v>
      </c>
      <c r="B33" s="13" t="s">
        <v>1479</v>
      </c>
      <c r="C33" s="60" t="s">
        <v>993</v>
      </c>
      <c r="D33" s="60" t="s">
        <v>994</v>
      </c>
      <c r="E33" s="61">
        <v>0</v>
      </c>
      <c r="F33" s="61">
        <v>33600000</v>
      </c>
      <c r="G33" s="61">
        <v>33600000</v>
      </c>
      <c r="H33" s="61">
        <v>0</v>
      </c>
      <c r="I33" s="61">
        <v>0</v>
      </c>
      <c r="J33" s="61">
        <v>395526.78</v>
      </c>
      <c r="K33" s="61">
        <v>395526.78</v>
      </c>
      <c r="L33" s="61">
        <v>0</v>
      </c>
      <c r="M33" s="9" t="s">
        <v>1116</v>
      </c>
      <c r="N33" s="9" t="s">
        <v>1438</v>
      </c>
    </row>
    <row r="34" spans="1:14" ht="14.5" hidden="1">
      <c r="A34" s="12" t="s">
        <v>1307</v>
      </c>
      <c r="B34" s="13" t="s">
        <v>1130</v>
      </c>
      <c r="C34" s="60" t="s">
        <v>350</v>
      </c>
      <c r="D34" s="60" t="s">
        <v>75</v>
      </c>
      <c r="E34" s="61">
        <v>93294070.629999995</v>
      </c>
      <c r="F34" s="61">
        <v>5657268180.3199997</v>
      </c>
      <c r="G34" s="61">
        <v>5545192427.1400003</v>
      </c>
      <c r="H34" s="61">
        <v>205369823.81</v>
      </c>
      <c r="I34" s="61">
        <v>1111355.0900000001</v>
      </c>
      <c r="J34" s="61">
        <v>67388758.650000006</v>
      </c>
      <c r="K34" s="61">
        <v>66053730.240000002</v>
      </c>
      <c r="L34" s="61">
        <v>2446383.5</v>
      </c>
      <c r="M34" s="9" t="s">
        <v>75</v>
      </c>
      <c r="N34" s="9" t="s">
        <v>961</v>
      </c>
    </row>
    <row r="35" spans="1:14" ht="14.5" hidden="1">
      <c r="A35" s="12" t="s">
        <v>1307</v>
      </c>
      <c r="B35" s="13" t="s">
        <v>1480</v>
      </c>
      <c r="C35" s="60" t="s">
        <v>351</v>
      </c>
      <c r="D35" s="60" t="s">
        <v>76</v>
      </c>
      <c r="E35" s="61">
        <v>419752.52</v>
      </c>
      <c r="F35" s="61">
        <v>17460282.010000002</v>
      </c>
      <c r="G35" s="61">
        <v>17880034.530000001</v>
      </c>
      <c r="H35" s="61">
        <v>0</v>
      </c>
      <c r="I35" s="61">
        <v>5000.03</v>
      </c>
      <c r="J35" s="61">
        <v>207984.3</v>
      </c>
      <c r="K35" s="61">
        <v>212984.33</v>
      </c>
      <c r="L35" s="61">
        <v>0</v>
      </c>
      <c r="M35" s="9" t="s">
        <v>76</v>
      </c>
      <c r="N35" s="9" t="s">
        <v>961</v>
      </c>
    </row>
    <row r="36" spans="1:14" ht="14.5" hidden="1">
      <c r="A36" s="12" t="s">
        <v>1307</v>
      </c>
      <c r="B36" s="13" t="s">
        <v>1148</v>
      </c>
      <c r="C36" s="60" t="s">
        <v>352</v>
      </c>
      <c r="D36" s="60" t="s">
        <v>194</v>
      </c>
      <c r="E36" s="61">
        <v>2164918.77</v>
      </c>
      <c r="F36" s="61">
        <v>13163891.42</v>
      </c>
      <c r="G36" s="61">
        <v>12431031.41</v>
      </c>
      <c r="H36" s="61">
        <v>2897778.78</v>
      </c>
      <c r="I36" s="61">
        <v>25789.96</v>
      </c>
      <c r="J36" s="61">
        <v>156806.32999999999</v>
      </c>
      <c r="K36" s="61">
        <v>148076.60999999999</v>
      </c>
      <c r="L36" s="61">
        <v>34519.68</v>
      </c>
      <c r="M36" s="9" t="s">
        <v>194</v>
      </c>
      <c r="N36" s="9" t="s">
        <v>875</v>
      </c>
    </row>
    <row r="37" spans="1:14" ht="14.5" hidden="1">
      <c r="A37" s="12" t="s">
        <v>1307</v>
      </c>
      <c r="B37" s="13" t="s">
        <v>1150</v>
      </c>
      <c r="C37" s="60" t="s">
        <v>616</v>
      </c>
      <c r="D37" s="60" t="s">
        <v>604</v>
      </c>
      <c r="E37" s="61">
        <v>10085654.199999999</v>
      </c>
      <c r="F37" s="61">
        <v>11880004.619999999</v>
      </c>
      <c r="G37" s="61">
        <v>21485361.559999999</v>
      </c>
      <c r="H37" s="61">
        <v>480297.26</v>
      </c>
      <c r="I37" s="61">
        <v>120195.82</v>
      </c>
      <c r="J37" s="61">
        <v>141512.85999999999</v>
      </c>
      <c r="K37" s="61">
        <v>255987.45</v>
      </c>
      <c r="L37" s="61">
        <v>5721.23</v>
      </c>
      <c r="M37" s="9" t="s">
        <v>604</v>
      </c>
      <c r="N37" s="9" t="s">
        <v>875</v>
      </c>
    </row>
    <row r="38" spans="1:14" ht="14.5" hidden="1">
      <c r="A38" s="12" t="s">
        <v>1307</v>
      </c>
      <c r="B38" s="13" t="s">
        <v>1268</v>
      </c>
      <c r="C38" s="60" t="s">
        <v>995</v>
      </c>
      <c r="D38" s="60" t="s">
        <v>996</v>
      </c>
      <c r="E38" s="61">
        <v>32731253.73</v>
      </c>
      <c r="F38" s="61">
        <v>188880781.47999999</v>
      </c>
      <c r="G38" s="61">
        <v>177796935.16</v>
      </c>
      <c r="H38" s="61">
        <v>43815100.049999997</v>
      </c>
      <c r="I38" s="61">
        <v>389889.86</v>
      </c>
      <c r="J38" s="61">
        <v>2249919.9700000002</v>
      </c>
      <c r="K38" s="61">
        <v>2117890.83</v>
      </c>
      <c r="L38" s="61">
        <v>521919</v>
      </c>
      <c r="M38" s="9" t="s">
        <v>942</v>
      </c>
      <c r="N38" s="9" t="s">
        <v>876</v>
      </c>
    </row>
    <row r="39" spans="1:14" ht="14.5" hidden="1">
      <c r="A39" s="12" t="s">
        <v>1307</v>
      </c>
      <c r="B39" s="13" t="s">
        <v>1481</v>
      </c>
      <c r="C39" s="60" t="s">
        <v>353</v>
      </c>
      <c r="D39" s="60" t="s">
        <v>0</v>
      </c>
      <c r="E39" s="61">
        <v>5689328</v>
      </c>
      <c r="F39" s="61">
        <v>0</v>
      </c>
      <c r="G39" s="61">
        <v>5689328</v>
      </c>
      <c r="H39" s="61">
        <v>0</v>
      </c>
      <c r="I39" s="61">
        <v>66972.67</v>
      </c>
      <c r="J39" s="61">
        <v>0</v>
      </c>
      <c r="K39" s="61">
        <v>66972.67</v>
      </c>
      <c r="L39" s="61">
        <v>0</v>
      </c>
      <c r="M39" s="9" t="s">
        <v>981</v>
      </c>
      <c r="N39" s="9">
        <v>0</v>
      </c>
    </row>
    <row r="40" spans="1:14" ht="14.5" hidden="1">
      <c r="A40" s="12" t="s">
        <v>1307</v>
      </c>
      <c r="B40" s="13" t="s">
        <v>1482</v>
      </c>
      <c r="C40" s="60" t="s">
        <v>354</v>
      </c>
      <c r="D40" s="60" t="s">
        <v>47</v>
      </c>
      <c r="E40" s="61">
        <v>-0.01</v>
      </c>
      <c r="F40" s="61">
        <v>0</v>
      </c>
      <c r="G40" s="61">
        <v>0</v>
      </c>
      <c r="H40" s="61">
        <v>-0.01</v>
      </c>
      <c r="I40" s="61">
        <v>0</v>
      </c>
      <c r="J40" s="61">
        <v>0</v>
      </c>
      <c r="K40" s="61">
        <v>0</v>
      </c>
      <c r="L40" s="61">
        <v>0</v>
      </c>
      <c r="M40" s="9" t="s">
        <v>10</v>
      </c>
      <c r="N40" s="9" t="s">
        <v>206</v>
      </c>
    </row>
    <row r="41" spans="1:14" ht="14.5" hidden="1">
      <c r="A41" s="12" t="s">
        <v>1307</v>
      </c>
      <c r="B41" s="13" t="s">
        <v>1483</v>
      </c>
      <c r="C41" s="60" t="s">
        <v>355</v>
      </c>
      <c r="D41" s="60" t="s">
        <v>5</v>
      </c>
      <c r="E41" s="61">
        <v>66939</v>
      </c>
      <c r="F41" s="61">
        <v>1412662</v>
      </c>
      <c r="G41" s="61">
        <v>1327534</v>
      </c>
      <c r="H41" s="61">
        <v>152067</v>
      </c>
      <c r="I41" s="61">
        <v>787.51</v>
      </c>
      <c r="J41" s="61">
        <v>16630.34</v>
      </c>
      <c r="K41" s="61">
        <v>15627.29</v>
      </c>
      <c r="L41" s="61">
        <v>1790.56</v>
      </c>
      <c r="M41" s="9" t="s">
        <v>10</v>
      </c>
      <c r="N41" s="9" t="s">
        <v>206</v>
      </c>
    </row>
    <row r="42" spans="1:14" ht="14.5" hidden="1">
      <c r="A42" s="12" t="s">
        <v>1307</v>
      </c>
      <c r="B42" s="13" t="s">
        <v>1484</v>
      </c>
      <c r="C42" s="60" t="s">
        <v>997</v>
      </c>
      <c r="D42" s="60" t="s">
        <v>998</v>
      </c>
      <c r="E42" s="61">
        <v>333.63</v>
      </c>
      <c r="F42" s="61">
        <v>0</v>
      </c>
      <c r="G42" s="61">
        <v>150</v>
      </c>
      <c r="H42" s="61">
        <v>183.63</v>
      </c>
      <c r="I42" s="61">
        <v>3.55</v>
      </c>
      <c r="J42" s="61">
        <v>0</v>
      </c>
      <c r="K42" s="61">
        <v>1.77</v>
      </c>
      <c r="L42" s="61">
        <v>1.78</v>
      </c>
      <c r="M42" s="9" t="s">
        <v>933</v>
      </c>
      <c r="N42" s="9" t="s">
        <v>206</v>
      </c>
    </row>
    <row r="43" spans="1:14" ht="14.5" hidden="1">
      <c r="A43" s="12" t="s">
        <v>1307</v>
      </c>
      <c r="B43" s="13" t="s">
        <v>1485</v>
      </c>
      <c r="C43" s="60" t="s">
        <v>999</v>
      </c>
      <c r="D43" s="60" t="s">
        <v>1000</v>
      </c>
      <c r="E43" s="61">
        <v>73484.88</v>
      </c>
      <c r="F43" s="61">
        <v>1000</v>
      </c>
      <c r="G43" s="61">
        <v>3035</v>
      </c>
      <c r="H43" s="61">
        <v>71449.88</v>
      </c>
      <c r="I43" s="61">
        <v>864.69</v>
      </c>
      <c r="J43" s="61">
        <v>11.77</v>
      </c>
      <c r="K43" s="61">
        <v>35.72</v>
      </c>
      <c r="L43" s="61">
        <v>840.74</v>
      </c>
      <c r="M43" s="9" t="s">
        <v>933</v>
      </c>
      <c r="N43" s="9" t="s">
        <v>206</v>
      </c>
    </row>
    <row r="44" spans="1:14" ht="14.5" hidden="1">
      <c r="A44" s="12" t="s">
        <v>1307</v>
      </c>
      <c r="B44" s="13" t="s">
        <v>1486</v>
      </c>
      <c r="C44" s="60" t="s">
        <v>1001</v>
      </c>
      <c r="D44" s="60" t="s">
        <v>1002</v>
      </c>
      <c r="E44" s="61">
        <v>0</v>
      </c>
      <c r="F44" s="61">
        <v>0</v>
      </c>
      <c r="G44" s="61">
        <v>0</v>
      </c>
      <c r="H44" s="61">
        <v>0</v>
      </c>
      <c r="I44" s="61">
        <v>0</v>
      </c>
      <c r="J44" s="61">
        <v>0</v>
      </c>
      <c r="K44" s="61">
        <v>0</v>
      </c>
      <c r="L44" s="61">
        <v>0</v>
      </c>
      <c r="M44" s="9" t="s">
        <v>933</v>
      </c>
      <c r="N44" s="9" t="s">
        <v>206</v>
      </c>
    </row>
    <row r="45" spans="1:14" ht="14.5" hidden="1">
      <c r="A45" s="12" t="s">
        <v>1307</v>
      </c>
      <c r="B45" s="13" t="s">
        <v>1487</v>
      </c>
      <c r="C45" s="60" t="s">
        <v>1003</v>
      </c>
      <c r="D45" s="60" t="s">
        <v>1004</v>
      </c>
      <c r="E45" s="61">
        <v>76164349.879999995</v>
      </c>
      <c r="F45" s="61">
        <v>1712163860.9200001</v>
      </c>
      <c r="G45" s="61">
        <v>1748574625.52</v>
      </c>
      <c r="H45" s="61">
        <v>39753585.280000001</v>
      </c>
      <c r="I45" s="61">
        <v>896578.94</v>
      </c>
      <c r="J45" s="61">
        <v>20223069.280000001</v>
      </c>
      <c r="K45" s="61">
        <v>20651683.640000001</v>
      </c>
      <c r="L45" s="61">
        <v>467964.58</v>
      </c>
      <c r="M45" s="9" t="s">
        <v>933</v>
      </c>
      <c r="N45" s="9" t="s">
        <v>206</v>
      </c>
    </row>
    <row r="46" spans="1:14" ht="14.5" hidden="1">
      <c r="A46" s="12" t="s">
        <v>1307</v>
      </c>
      <c r="B46" s="13" t="s">
        <v>1488</v>
      </c>
      <c r="C46" s="60" t="s">
        <v>1005</v>
      </c>
      <c r="D46" s="60" t="s">
        <v>1006</v>
      </c>
      <c r="E46" s="61">
        <v>0</v>
      </c>
      <c r="F46" s="61">
        <v>729236787.39999998</v>
      </c>
      <c r="G46" s="61">
        <v>729236787.39999998</v>
      </c>
      <c r="H46" s="61">
        <v>0</v>
      </c>
      <c r="I46" s="61">
        <v>0</v>
      </c>
      <c r="J46" s="61">
        <v>8600402.7100000009</v>
      </c>
      <c r="K46" s="61">
        <v>8600402.7100000009</v>
      </c>
      <c r="L46" s="61">
        <v>0</v>
      </c>
      <c r="M46" s="9" t="s">
        <v>933</v>
      </c>
      <c r="N46" s="9" t="s">
        <v>206</v>
      </c>
    </row>
    <row r="47" spans="1:14" ht="14.5" hidden="1">
      <c r="A47" s="12" t="s">
        <v>1307</v>
      </c>
      <c r="B47" s="13" t="s">
        <v>1489</v>
      </c>
      <c r="C47" s="60" t="s">
        <v>1007</v>
      </c>
      <c r="D47" s="60" t="s">
        <v>1008</v>
      </c>
      <c r="E47" s="61">
        <v>-7278966.8200000003</v>
      </c>
      <c r="F47" s="61">
        <v>1706264269.6300001</v>
      </c>
      <c r="G47" s="61">
        <v>1698985302.8299999</v>
      </c>
      <c r="H47" s="61">
        <v>-0.02</v>
      </c>
      <c r="I47" s="61">
        <v>-85685.46</v>
      </c>
      <c r="J47" s="61">
        <v>20087417.300000001</v>
      </c>
      <c r="K47" s="61">
        <v>20001731.52</v>
      </c>
      <c r="L47" s="61">
        <v>0.32</v>
      </c>
      <c r="M47" s="9" t="s">
        <v>933</v>
      </c>
      <c r="N47" s="9" t="s">
        <v>206</v>
      </c>
    </row>
    <row r="48" spans="1:14" ht="14.5" hidden="1">
      <c r="A48" s="12" t="s">
        <v>1307</v>
      </c>
      <c r="B48" s="13" t="s">
        <v>1490</v>
      </c>
      <c r="C48" s="60" t="s">
        <v>1009</v>
      </c>
      <c r="D48" s="60" t="s">
        <v>1010</v>
      </c>
      <c r="E48" s="61">
        <v>320.89999999999998</v>
      </c>
      <c r="F48" s="61">
        <v>0</v>
      </c>
      <c r="G48" s="61">
        <v>0</v>
      </c>
      <c r="H48" s="61">
        <v>320.89999999999998</v>
      </c>
      <c r="I48" s="61">
        <v>3.29</v>
      </c>
      <c r="J48" s="61">
        <v>0</v>
      </c>
      <c r="K48" s="61">
        <v>0</v>
      </c>
      <c r="L48" s="61">
        <v>3.29</v>
      </c>
      <c r="M48" s="9" t="s">
        <v>933</v>
      </c>
      <c r="N48" s="9" t="s">
        <v>206</v>
      </c>
    </row>
    <row r="49" spans="1:14" ht="14.5" hidden="1">
      <c r="A49" s="12" t="s">
        <v>1307</v>
      </c>
      <c r="B49" s="13" t="s">
        <v>1491</v>
      </c>
      <c r="C49" s="60" t="s">
        <v>1011</v>
      </c>
      <c r="D49" s="60" t="s">
        <v>1012</v>
      </c>
      <c r="E49" s="61">
        <v>0</v>
      </c>
      <c r="F49" s="61">
        <v>0</v>
      </c>
      <c r="G49" s="61">
        <v>0</v>
      </c>
      <c r="H49" s="61">
        <v>0</v>
      </c>
      <c r="I49" s="61">
        <v>0</v>
      </c>
      <c r="J49" s="61">
        <v>0</v>
      </c>
      <c r="K49" s="61">
        <v>0</v>
      </c>
      <c r="L49" s="61">
        <v>0</v>
      </c>
      <c r="M49" s="9" t="s">
        <v>933</v>
      </c>
      <c r="N49" s="9" t="s">
        <v>206</v>
      </c>
    </row>
    <row r="50" spans="1:14" ht="14.5" hidden="1">
      <c r="A50" s="12" t="s">
        <v>1307</v>
      </c>
      <c r="B50" s="13" t="s">
        <v>1492</v>
      </c>
      <c r="C50" s="60" t="s">
        <v>1013</v>
      </c>
      <c r="D50" s="60" t="s">
        <v>1014</v>
      </c>
      <c r="E50" s="61">
        <v>0.05</v>
      </c>
      <c r="F50" s="61">
        <v>0</v>
      </c>
      <c r="G50" s="61">
        <v>0</v>
      </c>
      <c r="H50" s="61">
        <v>0.05</v>
      </c>
      <c r="I50" s="61">
        <v>0</v>
      </c>
      <c r="J50" s="61">
        <v>0</v>
      </c>
      <c r="K50" s="61">
        <v>0</v>
      </c>
      <c r="L50" s="61">
        <v>0</v>
      </c>
      <c r="M50" s="9" t="s">
        <v>933</v>
      </c>
      <c r="N50" s="9" t="s">
        <v>206</v>
      </c>
    </row>
    <row r="51" spans="1:14" ht="14.5" hidden="1">
      <c r="A51" s="12" t="s">
        <v>1307</v>
      </c>
      <c r="B51" s="13" t="s">
        <v>1493</v>
      </c>
      <c r="C51" s="60" t="s">
        <v>1015</v>
      </c>
      <c r="D51" s="60" t="s">
        <v>1016</v>
      </c>
      <c r="E51" s="61">
        <v>992911.91</v>
      </c>
      <c r="F51" s="61">
        <v>867004946</v>
      </c>
      <c r="G51" s="61">
        <v>866376568.03999996</v>
      </c>
      <c r="H51" s="61">
        <v>1621289.87</v>
      </c>
      <c r="I51" s="61">
        <v>11688.15</v>
      </c>
      <c r="J51" s="61">
        <v>10206061.779999999</v>
      </c>
      <c r="K51" s="61">
        <v>10198664.99</v>
      </c>
      <c r="L51" s="61">
        <v>19084.939999999999</v>
      </c>
      <c r="M51" s="9" t="s">
        <v>1401</v>
      </c>
      <c r="N51" s="9" t="s">
        <v>206</v>
      </c>
    </row>
    <row r="52" spans="1:14" ht="14.5" hidden="1">
      <c r="A52" s="12" t="s">
        <v>1307</v>
      </c>
      <c r="B52" s="13" t="s">
        <v>1494</v>
      </c>
      <c r="C52" s="60" t="s">
        <v>1017</v>
      </c>
      <c r="D52" s="60" t="s">
        <v>1018</v>
      </c>
      <c r="E52" s="61">
        <v>254762</v>
      </c>
      <c r="F52" s="61">
        <v>681103000</v>
      </c>
      <c r="G52" s="61">
        <v>681357762</v>
      </c>
      <c r="H52" s="61">
        <v>0</v>
      </c>
      <c r="I52" s="61">
        <v>2998.96</v>
      </c>
      <c r="J52" s="61">
        <v>8017692.7699999996</v>
      </c>
      <c r="K52" s="61">
        <v>8020691.7300000004</v>
      </c>
      <c r="L52" s="61">
        <v>0</v>
      </c>
      <c r="M52" s="9" t="s">
        <v>1401</v>
      </c>
      <c r="N52" s="9" t="s">
        <v>206</v>
      </c>
    </row>
    <row r="53" spans="1:14" ht="14.5" hidden="1">
      <c r="A53" s="12" t="s">
        <v>1307</v>
      </c>
      <c r="B53" s="13" t="s">
        <v>1495</v>
      </c>
      <c r="C53" s="60" t="s">
        <v>1019</v>
      </c>
      <c r="D53" s="60" t="s">
        <v>1020</v>
      </c>
      <c r="E53" s="61">
        <v>-39976</v>
      </c>
      <c r="F53" s="61">
        <v>500547230.06</v>
      </c>
      <c r="G53" s="61">
        <v>500507254.06</v>
      </c>
      <c r="H53" s="61">
        <v>0</v>
      </c>
      <c r="I53" s="61">
        <v>-471.04</v>
      </c>
      <c r="J53" s="61">
        <v>5892257.1799999997</v>
      </c>
      <c r="K53" s="61">
        <v>5891786.5999999996</v>
      </c>
      <c r="L53" s="61">
        <v>-0.46</v>
      </c>
      <c r="M53" s="9" t="s">
        <v>1401</v>
      </c>
      <c r="N53" s="9" t="s">
        <v>206</v>
      </c>
    </row>
    <row r="54" spans="1:14" ht="14.5" hidden="1">
      <c r="A54" s="12" t="s">
        <v>1307</v>
      </c>
      <c r="B54" s="13" t="s">
        <v>1496</v>
      </c>
      <c r="C54" s="60" t="s">
        <v>1021</v>
      </c>
      <c r="D54" s="60" t="s">
        <v>1022</v>
      </c>
      <c r="E54" s="61">
        <v>286037.95</v>
      </c>
      <c r="F54" s="61">
        <v>47476739.390000001</v>
      </c>
      <c r="G54" s="61">
        <v>47762761.079999998</v>
      </c>
      <c r="H54" s="61">
        <v>16.260000000000002</v>
      </c>
      <c r="I54" s="61">
        <v>3366.87</v>
      </c>
      <c r="J54" s="61">
        <v>573245.72</v>
      </c>
      <c r="K54" s="61">
        <v>576612.42000000004</v>
      </c>
      <c r="L54" s="61">
        <v>0.17</v>
      </c>
      <c r="M54" s="9" t="s">
        <v>933</v>
      </c>
      <c r="N54" s="9" t="s">
        <v>206</v>
      </c>
    </row>
    <row r="55" spans="1:14" ht="14.5" hidden="1">
      <c r="A55" s="12" t="s">
        <v>1307</v>
      </c>
      <c r="B55" s="13" t="s">
        <v>1269</v>
      </c>
      <c r="C55" s="60" t="s">
        <v>1244</v>
      </c>
      <c r="D55" s="60" t="s">
        <v>1245</v>
      </c>
      <c r="E55" s="61">
        <v>0</v>
      </c>
      <c r="F55" s="61">
        <v>1030.8699999999999</v>
      </c>
      <c r="G55" s="61">
        <v>1030.8699999999999</v>
      </c>
      <c r="H55" s="61">
        <v>0</v>
      </c>
      <c r="I55" s="61">
        <v>0</v>
      </c>
      <c r="J55" s="61">
        <v>12.31</v>
      </c>
      <c r="K55" s="61">
        <v>12.31</v>
      </c>
      <c r="L55" s="61">
        <v>0</v>
      </c>
      <c r="M55" s="9" t="s">
        <v>933</v>
      </c>
      <c r="N55" s="9" t="s">
        <v>206</v>
      </c>
    </row>
    <row r="56" spans="1:14" ht="14.5" hidden="1">
      <c r="A56" s="12" t="s">
        <v>1307</v>
      </c>
      <c r="B56" s="13" t="s">
        <v>1497</v>
      </c>
      <c r="C56" s="60" t="s">
        <v>1025</v>
      </c>
      <c r="D56" s="60" t="s">
        <v>1026</v>
      </c>
      <c r="E56" s="61">
        <v>0</v>
      </c>
      <c r="F56" s="61">
        <v>84789302.930000007</v>
      </c>
      <c r="G56" s="61">
        <v>84789303.030000001</v>
      </c>
      <c r="H56" s="61">
        <v>-0.1</v>
      </c>
      <c r="I56" s="61">
        <v>0</v>
      </c>
      <c r="J56" s="61">
        <v>999991.78</v>
      </c>
      <c r="K56" s="61">
        <v>999991.78</v>
      </c>
      <c r="L56" s="61">
        <v>0</v>
      </c>
      <c r="M56" s="9" t="s">
        <v>934</v>
      </c>
      <c r="N56" s="9" t="s">
        <v>206</v>
      </c>
    </row>
    <row r="57" spans="1:14" ht="14.5" hidden="1">
      <c r="A57" s="12" t="s">
        <v>1307</v>
      </c>
      <c r="B57" s="13" t="s">
        <v>1309</v>
      </c>
      <c r="C57" s="60" t="s">
        <v>1292</v>
      </c>
      <c r="D57" s="60" t="s">
        <v>1026</v>
      </c>
      <c r="E57" s="61">
        <v>0</v>
      </c>
      <c r="F57" s="61">
        <v>84789303.030000001</v>
      </c>
      <c r="G57" s="61">
        <v>84789303.030000001</v>
      </c>
      <c r="H57" s="61">
        <v>0</v>
      </c>
      <c r="I57" s="61">
        <v>0</v>
      </c>
      <c r="J57" s="61">
        <v>999991.78</v>
      </c>
      <c r="K57" s="61">
        <v>999991.78</v>
      </c>
      <c r="L57" s="61">
        <v>0</v>
      </c>
      <c r="M57" s="9" t="e">
        <v>#N/A</v>
      </c>
      <c r="N57" s="9" t="e">
        <v>#N/A</v>
      </c>
    </row>
    <row r="58" spans="1:14" ht="14.5" hidden="1">
      <c r="A58" s="12" t="s">
        <v>1307</v>
      </c>
      <c r="B58" s="13" t="s">
        <v>1498</v>
      </c>
      <c r="C58" s="60" t="s">
        <v>1027</v>
      </c>
      <c r="D58" s="60" t="s">
        <v>1028</v>
      </c>
      <c r="E58" s="61">
        <v>38972992.450000003</v>
      </c>
      <c r="F58" s="61">
        <v>664317230.42999995</v>
      </c>
      <c r="G58" s="61">
        <v>682216860.80999994</v>
      </c>
      <c r="H58" s="61">
        <v>21073362.07</v>
      </c>
      <c r="I58" s="61">
        <v>465243.31</v>
      </c>
      <c r="J58" s="61">
        <v>7861192.2599999998</v>
      </c>
      <c r="K58" s="61">
        <v>8075412.79</v>
      </c>
      <c r="L58" s="61">
        <v>251022.78</v>
      </c>
      <c r="M58" s="9" t="s">
        <v>872</v>
      </c>
      <c r="N58" s="9" t="s">
        <v>206</v>
      </c>
    </row>
    <row r="59" spans="1:14" ht="14.5" hidden="1">
      <c r="A59" s="12" t="s">
        <v>1307</v>
      </c>
      <c r="B59" s="13" t="s">
        <v>1499</v>
      </c>
      <c r="C59" s="60" t="s">
        <v>1029</v>
      </c>
      <c r="D59" s="60" t="s">
        <v>1028</v>
      </c>
      <c r="E59" s="61">
        <v>0</v>
      </c>
      <c r="F59" s="61">
        <v>0</v>
      </c>
      <c r="G59" s="61">
        <v>0</v>
      </c>
      <c r="H59" s="61">
        <v>0</v>
      </c>
      <c r="I59" s="61">
        <v>0</v>
      </c>
      <c r="J59" s="61">
        <v>0</v>
      </c>
      <c r="K59" s="61">
        <v>0</v>
      </c>
      <c r="L59" s="61">
        <v>0</v>
      </c>
      <c r="M59" s="9" t="s">
        <v>872</v>
      </c>
      <c r="N59" s="9" t="s">
        <v>206</v>
      </c>
    </row>
    <row r="60" spans="1:14" ht="14.5" hidden="1">
      <c r="A60" s="12" t="s">
        <v>1307</v>
      </c>
      <c r="B60" s="13" t="s">
        <v>1500</v>
      </c>
      <c r="C60" s="60" t="s">
        <v>1030</v>
      </c>
      <c r="D60" s="60" t="s">
        <v>1028</v>
      </c>
      <c r="E60" s="61">
        <v>0</v>
      </c>
      <c r="F60" s="61">
        <v>383846968.47000003</v>
      </c>
      <c r="G60" s="61">
        <v>383846968.47000003</v>
      </c>
      <c r="H60" s="61">
        <v>0</v>
      </c>
      <c r="I60" s="61">
        <v>0</v>
      </c>
      <c r="J60" s="61">
        <v>4533570.4000000004</v>
      </c>
      <c r="K60" s="61">
        <v>4533570.4000000004</v>
      </c>
      <c r="L60" s="61">
        <v>0</v>
      </c>
      <c r="M60" s="9" t="s">
        <v>872</v>
      </c>
      <c r="N60" s="9" t="s">
        <v>206</v>
      </c>
    </row>
    <row r="61" spans="1:14" ht="14.5" hidden="1">
      <c r="A61" s="12" t="s">
        <v>1307</v>
      </c>
      <c r="B61" s="13" t="s">
        <v>1501</v>
      </c>
      <c r="C61" s="60" t="s">
        <v>1031</v>
      </c>
      <c r="D61" s="60" t="s">
        <v>1032</v>
      </c>
      <c r="E61" s="61">
        <v>72592.94</v>
      </c>
      <c r="F61" s="61">
        <v>1750</v>
      </c>
      <c r="G61" s="61">
        <v>1750</v>
      </c>
      <c r="H61" s="61">
        <v>72592.94</v>
      </c>
      <c r="I61" s="61">
        <v>854.29</v>
      </c>
      <c r="J61" s="61">
        <v>894</v>
      </c>
      <c r="K61" s="61">
        <v>894</v>
      </c>
      <c r="L61" s="61">
        <v>854.29</v>
      </c>
      <c r="M61" s="9" t="s">
        <v>933</v>
      </c>
      <c r="N61" s="9" t="s">
        <v>206</v>
      </c>
    </row>
    <row r="62" spans="1:14" ht="14.5" hidden="1">
      <c r="A62" s="12" t="s">
        <v>1307</v>
      </c>
      <c r="B62" s="13" t="s">
        <v>1502</v>
      </c>
      <c r="C62" s="60" t="s">
        <v>1033</v>
      </c>
      <c r="D62" s="60" t="s">
        <v>1034</v>
      </c>
      <c r="E62" s="61">
        <v>118159.21</v>
      </c>
      <c r="F62" s="61">
        <v>0</v>
      </c>
      <c r="G62" s="61">
        <v>1185</v>
      </c>
      <c r="H62" s="61">
        <v>116974.21</v>
      </c>
      <c r="I62" s="61">
        <v>1390.75</v>
      </c>
      <c r="J62" s="61">
        <v>0</v>
      </c>
      <c r="K62" s="61">
        <v>13.95</v>
      </c>
      <c r="L62" s="61">
        <v>1376.8</v>
      </c>
      <c r="M62" s="9" t="s">
        <v>933</v>
      </c>
      <c r="N62" s="9" t="s">
        <v>206</v>
      </c>
    </row>
    <row r="63" spans="1:14" ht="14.5" hidden="1">
      <c r="A63" s="12" t="s">
        <v>1307</v>
      </c>
      <c r="B63" s="13" t="s">
        <v>1503</v>
      </c>
      <c r="C63" s="60" t="s">
        <v>1035</v>
      </c>
      <c r="D63" s="60" t="s">
        <v>1036</v>
      </c>
      <c r="E63" s="61">
        <v>0</v>
      </c>
      <c r="F63" s="61">
        <v>0</v>
      </c>
      <c r="G63" s="61">
        <v>0</v>
      </c>
      <c r="H63" s="61">
        <v>0</v>
      </c>
      <c r="I63" s="61">
        <v>0</v>
      </c>
      <c r="J63" s="61">
        <v>0</v>
      </c>
      <c r="K63" s="61">
        <v>0</v>
      </c>
      <c r="L63" s="61">
        <v>0</v>
      </c>
      <c r="M63" s="9" t="s">
        <v>933</v>
      </c>
      <c r="N63" s="9" t="s">
        <v>206</v>
      </c>
    </row>
    <row r="64" spans="1:14" ht="14.5" hidden="1">
      <c r="A64" s="12" t="s">
        <v>1307</v>
      </c>
      <c r="B64" s="13" t="s">
        <v>1504</v>
      </c>
      <c r="C64" s="60" t="s">
        <v>1037</v>
      </c>
      <c r="D64" s="60" t="s">
        <v>1038</v>
      </c>
      <c r="E64" s="61">
        <v>224732996.19999999</v>
      </c>
      <c r="F64" s="61">
        <v>4317249781.9700003</v>
      </c>
      <c r="G64" s="61">
        <v>4440383980.21</v>
      </c>
      <c r="H64" s="61">
        <v>101598797.95999999</v>
      </c>
      <c r="I64" s="61">
        <v>2676986.25</v>
      </c>
      <c r="J64" s="61">
        <v>51452429.530000001</v>
      </c>
      <c r="K64" s="61">
        <v>52919185.899999999</v>
      </c>
      <c r="L64" s="61">
        <v>1210229.8799999999</v>
      </c>
      <c r="M64" s="9" t="s">
        <v>934</v>
      </c>
      <c r="N64" s="9" t="s">
        <v>206</v>
      </c>
    </row>
    <row r="65" spans="1:14" ht="14.5" hidden="1">
      <c r="A65" s="12" t="s">
        <v>1307</v>
      </c>
      <c r="B65" s="13" t="s">
        <v>1505</v>
      </c>
      <c r="C65" s="60" t="s">
        <v>1039</v>
      </c>
      <c r="D65" s="60" t="s">
        <v>1040</v>
      </c>
      <c r="E65" s="61">
        <v>0</v>
      </c>
      <c r="F65" s="61">
        <v>73827747.230000004</v>
      </c>
      <c r="G65" s="61">
        <v>73827747.230000004</v>
      </c>
      <c r="H65" s="61">
        <v>0</v>
      </c>
      <c r="I65" s="61">
        <v>0</v>
      </c>
      <c r="J65" s="61">
        <v>879425.22</v>
      </c>
      <c r="K65" s="61">
        <v>879425.22</v>
      </c>
      <c r="L65" s="61">
        <v>0</v>
      </c>
      <c r="M65" s="9" t="s">
        <v>934</v>
      </c>
      <c r="N65" s="9" t="s">
        <v>206</v>
      </c>
    </row>
    <row r="66" spans="1:14" ht="14.5" hidden="1">
      <c r="A66" s="12" t="s">
        <v>1307</v>
      </c>
      <c r="B66" s="13" t="s">
        <v>1506</v>
      </c>
      <c r="C66" s="60" t="s">
        <v>1041</v>
      </c>
      <c r="D66" s="60" t="s">
        <v>1042</v>
      </c>
      <c r="E66" s="61">
        <v>0</v>
      </c>
      <c r="F66" s="61">
        <v>86541.54</v>
      </c>
      <c r="G66" s="61">
        <v>86541.54</v>
      </c>
      <c r="H66" s="61">
        <v>0</v>
      </c>
      <c r="I66" s="61">
        <v>0</v>
      </c>
      <c r="J66" s="61">
        <v>1030.8699999999999</v>
      </c>
      <c r="K66" s="61">
        <v>1030.8699999999999</v>
      </c>
      <c r="L66" s="61">
        <v>0</v>
      </c>
      <c r="M66" s="9" t="s">
        <v>934</v>
      </c>
      <c r="N66" s="9" t="s">
        <v>206</v>
      </c>
    </row>
    <row r="67" spans="1:14" ht="14.5" hidden="1">
      <c r="A67" s="12" t="s">
        <v>1307</v>
      </c>
      <c r="B67" s="13" t="s">
        <v>1507</v>
      </c>
      <c r="C67" s="60" t="s">
        <v>1043</v>
      </c>
      <c r="D67" s="60" t="s">
        <v>1044</v>
      </c>
      <c r="E67" s="61">
        <v>35266714.439999998</v>
      </c>
      <c r="F67" s="61">
        <v>496931479.13</v>
      </c>
      <c r="G67" s="61">
        <v>510623570.04000002</v>
      </c>
      <c r="H67" s="61">
        <v>21574623.530000001</v>
      </c>
      <c r="I67" s="61">
        <v>425571.35</v>
      </c>
      <c r="J67" s="61">
        <v>5874809.4000000004</v>
      </c>
      <c r="K67" s="61">
        <v>6043387.0199999996</v>
      </c>
      <c r="L67" s="61">
        <v>256993.73</v>
      </c>
      <c r="M67" s="9" t="s">
        <v>934</v>
      </c>
      <c r="N67" s="9" t="s">
        <v>206</v>
      </c>
    </row>
    <row r="68" spans="1:14" ht="14.5" hidden="1">
      <c r="A68" s="12" t="s">
        <v>1307</v>
      </c>
      <c r="B68" s="13" t="s">
        <v>1508</v>
      </c>
      <c r="C68" s="60" t="s">
        <v>1045</v>
      </c>
      <c r="D68" s="60" t="s">
        <v>1046</v>
      </c>
      <c r="E68" s="61">
        <v>0</v>
      </c>
      <c r="F68" s="61">
        <v>0</v>
      </c>
      <c r="G68" s="61">
        <v>0</v>
      </c>
      <c r="H68" s="61">
        <v>0</v>
      </c>
      <c r="I68" s="61">
        <v>0</v>
      </c>
      <c r="J68" s="61">
        <v>0</v>
      </c>
      <c r="K68" s="61">
        <v>0</v>
      </c>
      <c r="L68" s="61">
        <v>0</v>
      </c>
      <c r="M68" s="9" t="s">
        <v>934</v>
      </c>
      <c r="N68" s="9" t="s">
        <v>206</v>
      </c>
    </row>
    <row r="69" spans="1:14" ht="14.5" hidden="1">
      <c r="A69" s="12" t="s">
        <v>1307</v>
      </c>
      <c r="B69" s="13" t="s">
        <v>1509</v>
      </c>
      <c r="C69" s="60" t="s">
        <v>1047</v>
      </c>
      <c r="D69" s="60" t="s">
        <v>1048</v>
      </c>
      <c r="E69" s="61">
        <v>0</v>
      </c>
      <c r="F69" s="61">
        <v>284190517.31</v>
      </c>
      <c r="G69" s="61">
        <v>284190517.31</v>
      </c>
      <c r="H69" s="61">
        <v>0</v>
      </c>
      <c r="I69" s="61">
        <v>0</v>
      </c>
      <c r="J69" s="61">
        <v>3351521.61</v>
      </c>
      <c r="K69" s="61">
        <v>3351521.61</v>
      </c>
      <c r="L69" s="61">
        <v>0</v>
      </c>
      <c r="M69" s="9" t="s">
        <v>934</v>
      </c>
      <c r="N69" s="9" t="s">
        <v>206</v>
      </c>
    </row>
    <row r="70" spans="1:14" ht="14.5" hidden="1">
      <c r="A70" s="12" t="s">
        <v>1307</v>
      </c>
      <c r="B70" s="13" t="s">
        <v>1510</v>
      </c>
      <c r="C70" s="60" t="s">
        <v>1049</v>
      </c>
      <c r="D70" s="60" t="s">
        <v>1050</v>
      </c>
      <c r="E70" s="61">
        <v>13437936.640000001</v>
      </c>
      <c r="F70" s="61">
        <v>197702714</v>
      </c>
      <c r="G70" s="61">
        <v>209931728.96000001</v>
      </c>
      <c r="H70" s="61">
        <v>1208921.68</v>
      </c>
      <c r="I70" s="61">
        <v>158186.5</v>
      </c>
      <c r="J70" s="61">
        <v>2327462.2999999998</v>
      </c>
      <c r="K70" s="61">
        <v>2471417.89</v>
      </c>
      <c r="L70" s="61">
        <v>14230.91</v>
      </c>
      <c r="M70" s="9" t="s">
        <v>1399</v>
      </c>
      <c r="N70" s="9" t="s">
        <v>206</v>
      </c>
    </row>
    <row r="71" spans="1:14" ht="14.5" hidden="1">
      <c r="A71" s="12" t="s">
        <v>1307</v>
      </c>
      <c r="B71" s="13" t="s">
        <v>1511</v>
      </c>
      <c r="C71" s="60" t="s">
        <v>1051</v>
      </c>
      <c r="D71" s="60" t="s">
        <v>1052</v>
      </c>
      <c r="E71" s="61">
        <v>0</v>
      </c>
      <c r="F71" s="61">
        <v>207932500</v>
      </c>
      <c r="G71" s="61">
        <v>207932500</v>
      </c>
      <c r="H71" s="61">
        <v>0</v>
      </c>
      <c r="I71" s="61">
        <v>0.21</v>
      </c>
      <c r="J71" s="61">
        <v>2446762.65</v>
      </c>
      <c r="K71" s="61">
        <v>2446762.65</v>
      </c>
      <c r="L71" s="61">
        <v>0.21</v>
      </c>
      <c r="M71" s="9" t="s">
        <v>1399</v>
      </c>
      <c r="N71" s="9" t="s">
        <v>206</v>
      </c>
    </row>
    <row r="72" spans="1:14" ht="14.5" hidden="1">
      <c r="A72" s="12" t="s">
        <v>1307</v>
      </c>
      <c r="B72" s="13" t="s">
        <v>1512</v>
      </c>
      <c r="C72" s="60" t="s">
        <v>1053</v>
      </c>
      <c r="D72" s="60" t="s">
        <v>1054</v>
      </c>
      <c r="E72" s="61">
        <v>-20650</v>
      </c>
      <c r="F72" s="61">
        <v>131644305.88</v>
      </c>
      <c r="G72" s="61">
        <v>131623655.88</v>
      </c>
      <c r="H72" s="61">
        <v>0</v>
      </c>
      <c r="I72" s="61">
        <v>-242.64</v>
      </c>
      <c r="J72" s="61">
        <v>1549794.69</v>
      </c>
      <c r="K72" s="61">
        <v>1549551.61</v>
      </c>
      <c r="L72" s="61">
        <v>0.44</v>
      </c>
      <c r="M72" s="9" t="s">
        <v>1399</v>
      </c>
      <c r="N72" s="9" t="s">
        <v>206</v>
      </c>
    </row>
    <row r="73" spans="1:14" ht="14.5" hidden="1">
      <c r="A73" s="12" t="s">
        <v>1307</v>
      </c>
      <c r="B73" s="13" t="s">
        <v>1513</v>
      </c>
      <c r="C73" s="60" t="s">
        <v>1055</v>
      </c>
      <c r="D73" s="60" t="s">
        <v>1056</v>
      </c>
      <c r="E73" s="61">
        <v>-15960000</v>
      </c>
      <c r="F73" s="61">
        <v>167160000</v>
      </c>
      <c r="G73" s="61">
        <v>151191565</v>
      </c>
      <c r="H73" s="61">
        <v>8435</v>
      </c>
      <c r="I73" s="61">
        <v>-187875.22</v>
      </c>
      <c r="J73" s="61">
        <v>1967745.73</v>
      </c>
      <c r="K73" s="61">
        <v>1779771.21</v>
      </c>
      <c r="L73" s="61">
        <v>99.3</v>
      </c>
      <c r="M73" s="9" t="s">
        <v>1400</v>
      </c>
      <c r="N73" s="9" t="s">
        <v>206</v>
      </c>
    </row>
    <row r="74" spans="1:14" ht="14.5" hidden="1">
      <c r="A74" s="12" t="s">
        <v>1307</v>
      </c>
      <c r="B74" s="13" t="s">
        <v>1514</v>
      </c>
      <c r="C74" s="60" t="s">
        <v>1057</v>
      </c>
      <c r="D74" s="60" t="s">
        <v>1058</v>
      </c>
      <c r="E74" s="61">
        <v>15960000</v>
      </c>
      <c r="F74" s="61">
        <v>181312500</v>
      </c>
      <c r="G74" s="61">
        <v>197272500</v>
      </c>
      <c r="H74" s="61">
        <v>0</v>
      </c>
      <c r="I74" s="61">
        <v>187875.22</v>
      </c>
      <c r="J74" s="61">
        <v>2134343.73</v>
      </c>
      <c r="K74" s="61">
        <v>2322218.9500000002</v>
      </c>
      <c r="L74" s="61">
        <v>0</v>
      </c>
      <c r="M74" s="9" t="s">
        <v>1400</v>
      </c>
      <c r="N74" s="9" t="s">
        <v>206</v>
      </c>
    </row>
    <row r="75" spans="1:14" ht="14.5" hidden="1">
      <c r="A75" s="12" t="s">
        <v>1307</v>
      </c>
      <c r="B75" s="13" t="s">
        <v>1515</v>
      </c>
      <c r="C75" s="60" t="s">
        <v>356</v>
      </c>
      <c r="D75" s="60" t="s">
        <v>292</v>
      </c>
      <c r="E75" s="61">
        <v>164725.48000000001</v>
      </c>
      <c r="F75" s="61">
        <v>369212916.14999998</v>
      </c>
      <c r="G75" s="61">
        <v>369377642</v>
      </c>
      <c r="H75" s="61">
        <v>-0.37</v>
      </c>
      <c r="I75" s="61">
        <v>1962.19</v>
      </c>
      <c r="J75" s="61">
        <v>4398226.43</v>
      </c>
      <c r="K75" s="61">
        <v>4400188.62</v>
      </c>
      <c r="L75" s="61">
        <v>0</v>
      </c>
      <c r="M75" s="9" t="s">
        <v>357</v>
      </c>
      <c r="N75" s="9" t="s">
        <v>206</v>
      </c>
    </row>
    <row r="76" spans="1:14" ht="14.5" hidden="1">
      <c r="A76" s="12" t="s">
        <v>1307</v>
      </c>
      <c r="B76" s="13" t="s">
        <v>1516</v>
      </c>
      <c r="C76" s="60" t="s">
        <v>358</v>
      </c>
      <c r="D76" s="60" t="s">
        <v>44</v>
      </c>
      <c r="E76" s="61">
        <v>0</v>
      </c>
      <c r="F76" s="61">
        <v>0</v>
      </c>
      <c r="G76" s="61">
        <v>0</v>
      </c>
      <c r="H76" s="61">
        <v>0</v>
      </c>
      <c r="I76" s="61">
        <v>0</v>
      </c>
      <c r="J76" s="61">
        <v>0</v>
      </c>
      <c r="K76" s="61">
        <v>0</v>
      </c>
      <c r="L76" s="61">
        <v>0</v>
      </c>
      <c r="M76" s="9" t="s">
        <v>228</v>
      </c>
      <c r="N76" s="72" t="s">
        <v>21</v>
      </c>
    </row>
    <row r="77" spans="1:14" ht="14.5" hidden="1">
      <c r="A77" s="12" t="s">
        <v>1307</v>
      </c>
      <c r="B77" s="13" t="s">
        <v>1517</v>
      </c>
      <c r="C77" s="60" t="s">
        <v>359</v>
      </c>
      <c r="D77" s="60" t="s">
        <v>45</v>
      </c>
      <c r="E77" s="61">
        <v>0</v>
      </c>
      <c r="F77" s="61">
        <v>0</v>
      </c>
      <c r="G77" s="61">
        <v>0</v>
      </c>
      <c r="H77" s="61">
        <v>0</v>
      </c>
      <c r="I77" s="61">
        <v>0</v>
      </c>
      <c r="J77" s="61">
        <v>0</v>
      </c>
      <c r="K77" s="61">
        <v>0</v>
      </c>
      <c r="L77" s="61">
        <v>0</v>
      </c>
      <c r="M77" s="9" t="s">
        <v>228</v>
      </c>
      <c r="N77" s="72" t="s">
        <v>21</v>
      </c>
    </row>
    <row r="78" spans="1:14" ht="14.5" hidden="1">
      <c r="A78" s="12" t="s">
        <v>1307</v>
      </c>
      <c r="B78" s="13" t="s">
        <v>1518</v>
      </c>
      <c r="C78" s="60" t="s">
        <v>360</v>
      </c>
      <c r="D78" s="60" t="s">
        <v>46</v>
      </c>
      <c r="E78" s="61">
        <v>12613112.300000001</v>
      </c>
      <c r="F78" s="61">
        <v>25652369.379999999</v>
      </c>
      <c r="G78" s="61">
        <v>32938428.050000001</v>
      </c>
      <c r="H78" s="124">
        <v>5327053.63</v>
      </c>
      <c r="I78" s="61">
        <v>168040.4</v>
      </c>
      <c r="J78" s="61">
        <v>303306.65000000002</v>
      </c>
      <c r="K78" s="61">
        <v>387738.97</v>
      </c>
      <c r="L78" s="61">
        <v>83608.08</v>
      </c>
      <c r="M78" s="9" t="s">
        <v>228</v>
      </c>
      <c r="N78" s="72" t="s">
        <v>21</v>
      </c>
    </row>
    <row r="79" spans="1:14" ht="14.5" hidden="1">
      <c r="A79" s="12" t="s">
        <v>1307</v>
      </c>
      <c r="B79" s="13" t="s">
        <v>1519</v>
      </c>
      <c r="C79" s="60" t="s">
        <v>361</v>
      </c>
      <c r="D79" s="60" t="s">
        <v>293</v>
      </c>
      <c r="E79" s="61">
        <v>474122.23999999999</v>
      </c>
      <c r="F79" s="61">
        <v>18935284.629999999</v>
      </c>
      <c r="G79" s="61">
        <v>19130128.280000001</v>
      </c>
      <c r="H79" s="124">
        <v>279278.59000000003</v>
      </c>
      <c r="I79" s="61">
        <v>6731.96</v>
      </c>
      <c r="J79" s="61">
        <v>223000.17</v>
      </c>
      <c r="K79" s="61">
        <v>225194.19</v>
      </c>
      <c r="L79" s="61">
        <v>4537.9399999999996</v>
      </c>
      <c r="M79" s="9" t="s">
        <v>951</v>
      </c>
      <c r="N79" s="72" t="s">
        <v>21</v>
      </c>
    </row>
    <row r="80" spans="1:14" ht="14.5" hidden="1">
      <c r="A80" s="12" t="s">
        <v>1307</v>
      </c>
      <c r="B80" s="13" t="s">
        <v>1520</v>
      </c>
      <c r="C80" s="60" t="s">
        <v>362</v>
      </c>
      <c r="D80" s="60" t="s">
        <v>307</v>
      </c>
      <c r="E80" s="61">
        <v>3307051.65</v>
      </c>
      <c r="F80" s="61">
        <v>54861462.189999998</v>
      </c>
      <c r="G80" s="61">
        <v>55119747.210000001</v>
      </c>
      <c r="H80" s="124">
        <v>3048766.63</v>
      </c>
      <c r="I80" s="61">
        <v>70374.960000000006</v>
      </c>
      <c r="J80" s="61">
        <v>653452.1</v>
      </c>
      <c r="K80" s="61">
        <v>648958.29</v>
      </c>
      <c r="L80" s="61">
        <v>74868.77</v>
      </c>
      <c r="M80" s="9" t="s">
        <v>878</v>
      </c>
      <c r="N80" s="72" t="s">
        <v>21</v>
      </c>
    </row>
    <row r="81" spans="1:14" ht="14.5" hidden="1">
      <c r="A81" s="12" t="s">
        <v>1307</v>
      </c>
      <c r="B81" s="13" t="s">
        <v>1521</v>
      </c>
      <c r="C81" s="60" t="s">
        <v>363</v>
      </c>
      <c r="D81" s="60" t="s">
        <v>294</v>
      </c>
      <c r="E81" s="61">
        <v>4910315.9800000004</v>
      </c>
      <c r="F81" s="61">
        <v>7777185.5099999998</v>
      </c>
      <c r="G81" s="61">
        <v>7854627.5899999999</v>
      </c>
      <c r="H81" s="124">
        <v>4832873.9000000004</v>
      </c>
      <c r="I81" s="61">
        <v>66657.919999999998</v>
      </c>
      <c r="J81" s="61">
        <v>93006.04</v>
      </c>
      <c r="K81" s="61">
        <v>92462.38</v>
      </c>
      <c r="L81" s="61">
        <v>67201.58</v>
      </c>
      <c r="M81" s="9" t="s">
        <v>951</v>
      </c>
      <c r="N81" s="72" t="s">
        <v>21</v>
      </c>
    </row>
    <row r="82" spans="1:14" ht="14.5" hidden="1">
      <c r="A82" s="12" t="s">
        <v>1307</v>
      </c>
      <c r="B82" s="13" t="s">
        <v>1522</v>
      </c>
      <c r="C82" s="60" t="s">
        <v>364</v>
      </c>
      <c r="D82" s="60" t="s">
        <v>77</v>
      </c>
      <c r="E82" s="61">
        <v>0</v>
      </c>
      <c r="F82" s="61">
        <v>0</v>
      </c>
      <c r="G82" s="61">
        <v>0</v>
      </c>
      <c r="H82" s="124">
        <v>0</v>
      </c>
      <c r="I82" s="61">
        <v>0</v>
      </c>
      <c r="J82" s="61">
        <v>0</v>
      </c>
      <c r="K82" s="61">
        <v>0</v>
      </c>
      <c r="L82" s="61">
        <v>0</v>
      </c>
      <c r="M82" s="9" t="s">
        <v>380</v>
      </c>
      <c r="N82" s="72" t="s">
        <v>21</v>
      </c>
    </row>
    <row r="83" spans="1:14" ht="14.5" hidden="1">
      <c r="A83" s="12" t="s">
        <v>1307</v>
      </c>
      <c r="B83" s="13" t="s">
        <v>1523</v>
      </c>
      <c r="C83" s="60" t="s">
        <v>365</v>
      </c>
      <c r="D83" s="60" t="s">
        <v>187</v>
      </c>
      <c r="E83" s="61">
        <v>0</v>
      </c>
      <c r="F83" s="61">
        <v>0</v>
      </c>
      <c r="G83" s="61">
        <v>0</v>
      </c>
      <c r="H83" s="124">
        <v>0</v>
      </c>
      <c r="I83" s="61">
        <v>0</v>
      </c>
      <c r="J83" s="61">
        <v>0</v>
      </c>
      <c r="K83" s="61">
        <v>0</v>
      </c>
      <c r="L83" s="61">
        <v>0</v>
      </c>
      <c r="M83" s="9" t="s">
        <v>16</v>
      </c>
      <c r="N83" s="72" t="s">
        <v>21</v>
      </c>
    </row>
    <row r="84" spans="1:14" ht="14.5" hidden="1">
      <c r="A84" s="12" t="s">
        <v>1307</v>
      </c>
      <c r="B84" s="13" t="s">
        <v>1524</v>
      </c>
      <c r="C84" s="60" t="s">
        <v>366</v>
      </c>
      <c r="D84" s="60" t="s">
        <v>188</v>
      </c>
      <c r="E84" s="61">
        <v>0</v>
      </c>
      <c r="F84" s="61">
        <v>26367575.100000001</v>
      </c>
      <c r="G84" s="61">
        <v>26367575.100000001</v>
      </c>
      <c r="H84" s="124">
        <v>0</v>
      </c>
      <c r="I84" s="61">
        <v>0</v>
      </c>
      <c r="J84" s="61">
        <v>314086.65999999997</v>
      </c>
      <c r="K84" s="61">
        <v>314086.65999999997</v>
      </c>
      <c r="L84" s="61">
        <v>0</v>
      </c>
      <c r="M84" s="9" t="s">
        <v>311</v>
      </c>
      <c r="N84" s="72" t="s">
        <v>21</v>
      </c>
    </row>
    <row r="85" spans="1:14" ht="14.5" hidden="1">
      <c r="A85" s="12" t="s">
        <v>1307</v>
      </c>
      <c r="B85" s="13" t="s">
        <v>1525</v>
      </c>
      <c r="C85" s="60" t="s">
        <v>367</v>
      </c>
      <c r="D85" s="60" t="s">
        <v>189</v>
      </c>
      <c r="E85" s="61">
        <v>2270481.48</v>
      </c>
      <c r="F85" s="61">
        <v>169855076.31999999</v>
      </c>
      <c r="G85" s="61">
        <v>160256453.27000001</v>
      </c>
      <c r="H85" s="124">
        <v>11869104.529999999</v>
      </c>
      <c r="I85" s="61">
        <v>27045.64</v>
      </c>
      <c r="J85" s="61">
        <v>2023288.58</v>
      </c>
      <c r="K85" s="61">
        <v>1908951.2</v>
      </c>
      <c r="L85" s="61">
        <v>141383.01999999999</v>
      </c>
      <c r="M85" s="9" t="s">
        <v>311</v>
      </c>
      <c r="N85" s="72" t="s">
        <v>21</v>
      </c>
    </row>
    <row r="86" spans="1:14" ht="14.5" hidden="1">
      <c r="A86" s="12" t="s">
        <v>1307</v>
      </c>
      <c r="B86" s="13" t="s">
        <v>1310</v>
      </c>
      <c r="C86" s="60" t="s">
        <v>1293</v>
      </c>
      <c r="D86" s="60" t="s">
        <v>1294</v>
      </c>
      <c r="E86" s="61">
        <v>0</v>
      </c>
      <c r="F86" s="61">
        <v>3937068.15</v>
      </c>
      <c r="G86" s="61">
        <v>3648457.15</v>
      </c>
      <c r="H86" s="124">
        <v>288611</v>
      </c>
      <c r="I86" s="61">
        <v>0</v>
      </c>
      <c r="J86" s="61">
        <v>46345.71</v>
      </c>
      <c r="K86" s="61">
        <v>42948.42</v>
      </c>
      <c r="L86" s="61">
        <v>3397.29</v>
      </c>
      <c r="M86" s="9" t="s">
        <v>951</v>
      </c>
      <c r="N86" s="72" t="s">
        <v>21</v>
      </c>
    </row>
    <row r="87" spans="1:14" ht="14.5" hidden="1">
      <c r="A87" s="12" t="s">
        <v>1307</v>
      </c>
      <c r="B87" s="13" t="s">
        <v>1311</v>
      </c>
      <c r="C87" s="60" t="s">
        <v>1295</v>
      </c>
      <c r="D87" s="60" t="s">
        <v>1296</v>
      </c>
      <c r="E87" s="61">
        <v>0</v>
      </c>
      <c r="F87" s="61">
        <v>706814.8</v>
      </c>
      <c r="G87" s="61">
        <v>706814.8</v>
      </c>
      <c r="H87" s="61">
        <v>0</v>
      </c>
      <c r="I87" s="61">
        <v>0</v>
      </c>
      <c r="J87" s="61">
        <v>8320.33</v>
      </c>
      <c r="K87" s="61">
        <v>8320.06</v>
      </c>
      <c r="L87" s="61">
        <v>0.27</v>
      </c>
      <c r="M87" s="9" t="s">
        <v>951</v>
      </c>
      <c r="N87" s="72" t="s">
        <v>21</v>
      </c>
    </row>
    <row r="88" spans="1:14" ht="14.5" hidden="1">
      <c r="A88" s="12" t="s">
        <v>1307</v>
      </c>
      <c r="B88" s="13" t="s">
        <v>1526</v>
      </c>
      <c r="C88" s="60" t="s">
        <v>369</v>
      </c>
      <c r="D88" s="60" t="s">
        <v>370</v>
      </c>
      <c r="E88" s="61">
        <v>328263498.31999999</v>
      </c>
      <c r="F88" s="61">
        <v>3276432710.5500002</v>
      </c>
      <c r="G88" s="61">
        <v>3271603493.1900001</v>
      </c>
      <c r="H88" s="61">
        <v>333092715.68000001</v>
      </c>
      <c r="I88" s="61">
        <v>3910226.06</v>
      </c>
      <c r="J88" s="61">
        <v>39028547.25</v>
      </c>
      <c r="K88" s="61">
        <v>38971021.93</v>
      </c>
      <c r="L88" s="61">
        <v>3967751.38</v>
      </c>
      <c r="M88" s="9" t="s">
        <v>228</v>
      </c>
      <c r="N88" s="72" t="s">
        <v>21</v>
      </c>
    </row>
    <row r="89" spans="1:14" ht="14.5" hidden="1">
      <c r="A89" s="12" t="s">
        <v>1307</v>
      </c>
      <c r="B89" s="13" t="s">
        <v>1527</v>
      </c>
      <c r="C89" s="60" t="s">
        <v>371</v>
      </c>
      <c r="D89" s="60" t="s">
        <v>372</v>
      </c>
      <c r="E89" s="61">
        <v>104407525.65000001</v>
      </c>
      <c r="F89" s="61">
        <v>1137220317.9200001</v>
      </c>
      <c r="G89" s="61">
        <v>1116652219.77</v>
      </c>
      <c r="H89" s="61">
        <v>124975623.8</v>
      </c>
      <c r="I89" s="61">
        <v>1243686.92</v>
      </c>
      <c r="J89" s="61">
        <v>13546399.789999999</v>
      </c>
      <c r="K89" s="61">
        <v>13301395.140000001</v>
      </c>
      <c r="L89" s="61">
        <v>1488691.57</v>
      </c>
      <c r="M89" s="9" t="s">
        <v>228</v>
      </c>
      <c r="N89" s="72" t="s">
        <v>21</v>
      </c>
    </row>
    <row r="90" spans="1:14" ht="14.5" hidden="1">
      <c r="A90" s="12" t="s">
        <v>1307</v>
      </c>
      <c r="B90" s="13" t="s">
        <v>1528</v>
      </c>
      <c r="C90" s="60" t="s">
        <v>373</v>
      </c>
      <c r="D90" s="60" t="s">
        <v>32</v>
      </c>
      <c r="E90" s="61">
        <v>0</v>
      </c>
      <c r="F90" s="61">
        <v>0</v>
      </c>
      <c r="G90" s="61">
        <v>0</v>
      </c>
      <c r="H90" s="61">
        <v>0</v>
      </c>
      <c r="I90" s="61">
        <v>0</v>
      </c>
      <c r="J90" s="61">
        <v>0</v>
      </c>
      <c r="K90" s="61">
        <v>0</v>
      </c>
      <c r="L90" s="61">
        <v>0</v>
      </c>
      <c r="M90" s="9" t="s">
        <v>228</v>
      </c>
      <c r="N90" s="72" t="s">
        <v>21</v>
      </c>
    </row>
    <row r="91" spans="1:14" ht="14.5" hidden="1">
      <c r="A91" s="12" t="s">
        <v>1307</v>
      </c>
      <c r="B91" s="13" t="s">
        <v>1529</v>
      </c>
      <c r="C91" s="60" t="s">
        <v>375</v>
      </c>
      <c r="D91" s="60" t="s">
        <v>376</v>
      </c>
      <c r="E91" s="61">
        <v>0</v>
      </c>
      <c r="F91" s="61">
        <v>0</v>
      </c>
      <c r="G91" s="61">
        <v>0</v>
      </c>
      <c r="H91" s="61">
        <v>0</v>
      </c>
      <c r="I91" s="61">
        <v>0</v>
      </c>
      <c r="J91" s="61">
        <v>0</v>
      </c>
      <c r="K91" s="61">
        <v>0</v>
      </c>
      <c r="L91" s="61">
        <v>0</v>
      </c>
      <c r="M91" s="9" t="s">
        <v>878</v>
      </c>
      <c r="N91" s="72" t="s">
        <v>21</v>
      </c>
    </row>
    <row r="92" spans="1:14" ht="14.5" hidden="1">
      <c r="A92" s="12" t="s">
        <v>1307</v>
      </c>
      <c r="B92" s="13" t="s">
        <v>1530</v>
      </c>
      <c r="C92" s="60" t="s">
        <v>377</v>
      </c>
      <c r="D92" s="60" t="s">
        <v>294</v>
      </c>
      <c r="E92" s="61">
        <v>0</v>
      </c>
      <c r="F92" s="61">
        <v>0</v>
      </c>
      <c r="G92" s="61">
        <v>0</v>
      </c>
      <c r="H92" s="61">
        <v>0</v>
      </c>
      <c r="I92" s="61">
        <v>0</v>
      </c>
      <c r="J92" s="61">
        <v>0</v>
      </c>
      <c r="K92" s="61">
        <v>0</v>
      </c>
      <c r="L92" s="61">
        <v>0</v>
      </c>
      <c r="M92" s="9" t="s">
        <v>951</v>
      </c>
      <c r="N92" s="72" t="s">
        <v>21</v>
      </c>
    </row>
    <row r="93" spans="1:14" ht="14.5" hidden="1">
      <c r="A93" s="12" t="s">
        <v>1307</v>
      </c>
      <c r="B93" s="13" t="s">
        <v>1531</v>
      </c>
      <c r="C93" s="60" t="s">
        <v>378</v>
      </c>
      <c r="D93" s="60" t="s">
        <v>379</v>
      </c>
      <c r="E93" s="61">
        <v>142177585.19999999</v>
      </c>
      <c r="F93" s="61">
        <v>4416180174</v>
      </c>
      <c r="G93" s="61">
        <v>4325385917</v>
      </c>
      <c r="H93" s="61">
        <v>232971842.19999999</v>
      </c>
      <c r="I93" s="61">
        <v>1693599.05</v>
      </c>
      <c r="J93" s="61">
        <v>52606423</v>
      </c>
      <c r="K93" s="61">
        <v>51524896</v>
      </c>
      <c r="L93" s="61">
        <v>2775126.05</v>
      </c>
      <c r="M93" s="9" t="s">
        <v>380</v>
      </c>
      <c r="N93" s="72" t="s">
        <v>21</v>
      </c>
    </row>
    <row r="94" spans="1:14" ht="14.5" hidden="1">
      <c r="A94" s="12" t="s">
        <v>1307</v>
      </c>
      <c r="B94" s="13" t="s">
        <v>1532</v>
      </c>
      <c r="C94" s="60" t="s">
        <v>374</v>
      </c>
      <c r="D94" s="60" t="s">
        <v>1</v>
      </c>
      <c r="E94" s="61">
        <v>236208944.81999999</v>
      </c>
      <c r="F94" s="61">
        <v>4294766729</v>
      </c>
      <c r="G94" s="61">
        <v>4156687081</v>
      </c>
      <c r="H94" s="61">
        <v>374288592.81999999</v>
      </c>
      <c r="I94" s="61">
        <v>2813685.36</v>
      </c>
      <c r="J94" s="61">
        <v>51160164</v>
      </c>
      <c r="K94" s="61">
        <v>49515379</v>
      </c>
      <c r="L94" s="61">
        <v>4458470.3600000003</v>
      </c>
      <c r="M94" s="9" t="s">
        <v>16</v>
      </c>
      <c r="N94" s="72" t="s">
        <v>21</v>
      </c>
    </row>
    <row r="95" spans="1:14" ht="14.5" hidden="1">
      <c r="A95" s="12" t="s">
        <v>1307</v>
      </c>
      <c r="B95" s="13" t="s">
        <v>1533</v>
      </c>
      <c r="C95" s="60" t="s">
        <v>381</v>
      </c>
      <c r="D95" s="60" t="s">
        <v>78</v>
      </c>
      <c r="E95" s="61">
        <v>4431246.66</v>
      </c>
      <c r="F95" s="61">
        <v>134735497.11000001</v>
      </c>
      <c r="G95" s="61">
        <v>43806799.450000003</v>
      </c>
      <c r="H95" s="61">
        <v>95359944.319999993</v>
      </c>
      <c r="I95" s="61">
        <v>52498.11</v>
      </c>
      <c r="J95" s="61">
        <v>1599894.17</v>
      </c>
      <c r="K95" s="61">
        <v>520235.45</v>
      </c>
      <c r="L95" s="61">
        <v>1132156.83</v>
      </c>
      <c r="M95" s="9" t="s">
        <v>318</v>
      </c>
      <c r="N95" s="9" t="s">
        <v>873</v>
      </c>
    </row>
    <row r="96" spans="1:14" ht="14.5" hidden="1">
      <c r="A96" s="12" t="s">
        <v>1307</v>
      </c>
      <c r="B96" s="13" t="s">
        <v>1534</v>
      </c>
      <c r="C96" s="60" t="s">
        <v>368</v>
      </c>
      <c r="D96" s="60" t="s">
        <v>48</v>
      </c>
      <c r="E96" s="61">
        <v>26157744.59</v>
      </c>
      <c r="F96" s="61">
        <v>3760525462.5799999</v>
      </c>
      <c r="G96" s="61">
        <v>3682532243.9499998</v>
      </c>
      <c r="H96" s="61">
        <v>104150963.22</v>
      </c>
      <c r="I96" s="61">
        <v>311587.19</v>
      </c>
      <c r="J96" s="61">
        <v>44794825.229999997</v>
      </c>
      <c r="K96" s="61">
        <v>43865781.530000001</v>
      </c>
      <c r="L96" s="61">
        <v>1240630.8899999999</v>
      </c>
      <c r="M96" s="9" t="s">
        <v>311</v>
      </c>
      <c r="N96" s="72" t="s">
        <v>21</v>
      </c>
    </row>
    <row r="97" spans="1:14" ht="14.5" hidden="1">
      <c r="A97" s="12" t="s">
        <v>1307</v>
      </c>
      <c r="B97" s="13" t="s">
        <v>1535</v>
      </c>
      <c r="C97" s="60" t="s">
        <v>382</v>
      </c>
      <c r="D97" s="60" t="s">
        <v>79</v>
      </c>
      <c r="E97" s="61">
        <v>8199131.0300000003</v>
      </c>
      <c r="F97" s="61">
        <v>56412592.049999997</v>
      </c>
      <c r="G97" s="61">
        <v>58171348.490000002</v>
      </c>
      <c r="H97" s="61">
        <v>6440374.5899999999</v>
      </c>
      <c r="I97" s="61">
        <v>97424.61</v>
      </c>
      <c r="J97" s="61">
        <v>664731.4</v>
      </c>
      <c r="K97" s="61">
        <v>686267.84</v>
      </c>
      <c r="L97" s="61">
        <v>75888.17</v>
      </c>
      <c r="M97" s="9" t="s">
        <v>941</v>
      </c>
      <c r="N97" s="9" t="s">
        <v>873</v>
      </c>
    </row>
    <row r="98" spans="1:14" ht="14.5" hidden="1">
      <c r="A98" s="12" t="s">
        <v>1307</v>
      </c>
      <c r="B98" s="13" t="s">
        <v>1536</v>
      </c>
      <c r="C98" s="60" t="s">
        <v>383</v>
      </c>
      <c r="D98" s="60" t="s">
        <v>80</v>
      </c>
      <c r="E98" s="61">
        <v>121500</v>
      </c>
      <c r="F98" s="61">
        <v>8586143.6999999993</v>
      </c>
      <c r="G98" s="61">
        <v>8707643.6999999993</v>
      </c>
      <c r="H98" s="61">
        <v>0</v>
      </c>
      <c r="I98" s="61">
        <v>1435.97</v>
      </c>
      <c r="J98" s="61">
        <v>101072.9</v>
      </c>
      <c r="K98" s="61">
        <v>102508.87</v>
      </c>
      <c r="L98" s="61">
        <v>0</v>
      </c>
      <c r="M98" s="9" t="s">
        <v>941</v>
      </c>
      <c r="N98" s="9" t="s">
        <v>873</v>
      </c>
    </row>
    <row r="99" spans="1:14" ht="14.5" hidden="1">
      <c r="A99" s="12" t="s">
        <v>1307</v>
      </c>
      <c r="B99" s="13" t="s">
        <v>1537</v>
      </c>
      <c r="C99" s="60" t="s">
        <v>384</v>
      </c>
      <c r="D99" s="60" t="s">
        <v>81</v>
      </c>
      <c r="E99" s="61">
        <v>11954653</v>
      </c>
      <c r="F99" s="61">
        <v>5512361</v>
      </c>
      <c r="G99" s="61">
        <v>17052997</v>
      </c>
      <c r="H99" s="61">
        <v>414017</v>
      </c>
      <c r="I99" s="61">
        <v>140717.04999999999</v>
      </c>
      <c r="J99" s="61">
        <v>64921.34</v>
      </c>
      <c r="K99" s="61">
        <v>200802.91</v>
      </c>
      <c r="L99" s="61">
        <v>4835.4799999999996</v>
      </c>
      <c r="M99" s="9" t="s">
        <v>565</v>
      </c>
      <c r="N99" s="9" t="s">
        <v>873</v>
      </c>
    </row>
    <row r="100" spans="1:14" ht="14.5" hidden="1">
      <c r="A100" s="12" t="s">
        <v>1307</v>
      </c>
      <c r="B100" s="13" t="s">
        <v>1538</v>
      </c>
      <c r="C100" s="60" t="s">
        <v>385</v>
      </c>
      <c r="D100" s="60" t="s">
        <v>82</v>
      </c>
      <c r="E100" s="61">
        <v>281991</v>
      </c>
      <c r="F100" s="61">
        <v>638821</v>
      </c>
      <c r="G100" s="61">
        <v>873998</v>
      </c>
      <c r="H100" s="61">
        <v>46814</v>
      </c>
      <c r="I100" s="61">
        <v>3336.55</v>
      </c>
      <c r="J100" s="61">
        <v>7520.02</v>
      </c>
      <c r="K100" s="61">
        <v>10305.49</v>
      </c>
      <c r="L100" s="61">
        <v>551.08000000000004</v>
      </c>
      <c r="M100" s="9" t="s">
        <v>565</v>
      </c>
      <c r="N100" s="9" t="s">
        <v>873</v>
      </c>
    </row>
    <row r="101" spans="1:14" ht="14.5" hidden="1">
      <c r="A101" s="12" t="s">
        <v>1307</v>
      </c>
      <c r="B101" s="13" t="s">
        <v>1539</v>
      </c>
      <c r="C101" s="60" t="s">
        <v>386</v>
      </c>
      <c r="D101" s="60" t="s">
        <v>49</v>
      </c>
      <c r="E101" s="61">
        <v>1312410.42</v>
      </c>
      <c r="F101" s="61">
        <v>15461</v>
      </c>
      <c r="G101" s="61">
        <v>30922</v>
      </c>
      <c r="H101" s="61">
        <v>1296949.42</v>
      </c>
      <c r="I101" s="61">
        <v>15449.07</v>
      </c>
      <c r="J101" s="61">
        <v>182</v>
      </c>
      <c r="K101" s="61">
        <v>364</v>
      </c>
      <c r="L101" s="61">
        <v>15267.07</v>
      </c>
      <c r="M101" s="9" t="s">
        <v>230</v>
      </c>
      <c r="N101" s="9" t="s">
        <v>873</v>
      </c>
    </row>
    <row r="102" spans="1:14" ht="14.5" hidden="1">
      <c r="A102" s="12" t="s">
        <v>1307</v>
      </c>
      <c r="B102" s="13" t="s">
        <v>1156</v>
      </c>
      <c r="C102" s="60" t="s">
        <v>387</v>
      </c>
      <c r="D102" s="60" t="s">
        <v>50</v>
      </c>
      <c r="E102" s="61">
        <v>18970260</v>
      </c>
      <c r="F102" s="61">
        <v>6090860</v>
      </c>
      <c r="G102" s="61">
        <v>1642500</v>
      </c>
      <c r="H102" s="61">
        <v>23418620</v>
      </c>
      <c r="I102" s="61">
        <v>227676.03</v>
      </c>
      <c r="J102" s="61">
        <v>71821.119999999995</v>
      </c>
      <c r="K102" s="61">
        <v>19385.5</v>
      </c>
      <c r="L102" s="61">
        <v>280111.65000000002</v>
      </c>
      <c r="M102" s="9" t="s">
        <v>572</v>
      </c>
      <c r="N102" s="9" t="s">
        <v>873</v>
      </c>
    </row>
    <row r="103" spans="1:14" ht="14.5" hidden="1">
      <c r="A103" s="12" t="s">
        <v>1307</v>
      </c>
      <c r="B103" s="13" t="s">
        <v>1540</v>
      </c>
      <c r="C103" s="60" t="s">
        <v>388</v>
      </c>
      <c r="D103" s="60" t="s">
        <v>83</v>
      </c>
      <c r="E103" s="61">
        <v>0.01</v>
      </c>
      <c r="F103" s="61">
        <v>5338703.83</v>
      </c>
      <c r="G103" s="61">
        <v>5338703.84</v>
      </c>
      <c r="H103" s="61">
        <v>0</v>
      </c>
      <c r="I103" s="61">
        <v>0</v>
      </c>
      <c r="J103" s="61">
        <v>62839.02</v>
      </c>
      <c r="K103" s="61">
        <v>62839.02</v>
      </c>
      <c r="L103" s="61">
        <v>0</v>
      </c>
      <c r="M103" s="9" t="s">
        <v>1323</v>
      </c>
      <c r="N103" s="9" t="s">
        <v>873</v>
      </c>
    </row>
    <row r="104" spans="1:14" ht="14.5" hidden="1">
      <c r="A104" s="12" t="s">
        <v>1307</v>
      </c>
      <c r="B104" s="13" t="s">
        <v>1541</v>
      </c>
      <c r="C104" s="60" t="s">
        <v>389</v>
      </c>
      <c r="D104" s="60" t="s">
        <v>33</v>
      </c>
      <c r="E104" s="61">
        <v>0</v>
      </c>
      <c r="F104" s="61">
        <v>0</v>
      </c>
      <c r="G104" s="61">
        <v>0</v>
      </c>
      <c r="H104" s="61">
        <v>0</v>
      </c>
      <c r="I104" s="61">
        <v>0</v>
      </c>
      <c r="J104" s="61">
        <v>0</v>
      </c>
      <c r="K104" s="61">
        <v>0</v>
      </c>
      <c r="L104" s="61">
        <v>0</v>
      </c>
      <c r="M104" s="9" t="s">
        <v>33</v>
      </c>
      <c r="N104" s="9" t="s">
        <v>873</v>
      </c>
    </row>
    <row r="105" spans="1:14" ht="14.5" hidden="1">
      <c r="A105" s="12" t="s">
        <v>1307</v>
      </c>
      <c r="B105" s="13" t="s">
        <v>1542</v>
      </c>
      <c r="C105" s="60" t="s">
        <v>390</v>
      </c>
      <c r="D105" s="60" t="s">
        <v>295</v>
      </c>
      <c r="E105" s="61">
        <v>0</v>
      </c>
      <c r="F105" s="61">
        <v>0</v>
      </c>
      <c r="G105" s="61">
        <v>0</v>
      </c>
      <c r="H105" s="61">
        <v>0</v>
      </c>
      <c r="I105" s="61">
        <v>0</v>
      </c>
      <c r="J105" s="61">
        <v>0</v>
      </c>
      <c r="K105" s="61">
        <v>0</v>
      </c>
      <c r="L105" s="61">
        <v>0</v>
      </c>
      <c r="M105" s="9" t="s">
        <v>295</v>
      </c>
      <c r="N105" s="9" t="s">
        <v>873</v>
      </c>
    </row>
    <row r="106" spans="1:14" ht="14.5" hidden="1">
      <c r="A106" s="12" t="s">
        <v>1307</v>
      </c>
      <c r="B106" s="13" t="s">
        <v>1543</v>
      </c>
      <c r="C106" s="60" t="s">
        <v>391</v>
      </c>
      <c r="D106" s="60" t="s">
        <v>35</v>
      </c>
      <c r="E106" s="61">
        <v>0</v>
      </c>
      <c r="F106" s="61">
        <v>0</v>
      </c>
      <c r="G106" s="61">
        <v>0</v>
      </c>
      <c r="H106" s="61">
        <v>0</v>
      </c>
      <c r="I106" s="61">
        <v>0.06</v>
      </c>
      <c r="J106" s="61">
        <v>0</v>
      </c>
      <c r="K106" s="61">
        <v>0</v>
      </c>
      <c r="L106" s="61">
        <v>0.06</v>
      </c>
      <c r="M106" s="9" t="s">
        <v>861</v>
      </c>
      <c r="N106" s="9" t="s">
        <v>392</v>
      </c>
    </row>
    <row r="107" spans="1:14" ht="14.5" hidden="1">
      <c r="A107" s="12" t="s">
        <v>1312</v>
      </c>
      <c r="B107" s="13" t="s">
        <v>1204</v>
      </c>
      <c r="C107" s="60" t="s">
        <v>393</v>
      </c>
      <c r="D107" s="60" t="s">
        <v>84</v>
      </c>
      <c r="E107" s="61">
        <v>-29979072.219999999</v>
      </c>
      <c r="F107" s="61">
        <v>651035599.04999995</v>
      </c>
      <c r="G107" s="61">
        <v>635212213.61000001</v>
      </c>
      <c r="H107" s="61">
        <v>-14155686.779999999</v>
      </c>
      <c r="I107" s="61">
        <v>-357106.28</v>
      </c>
      <c r="J107" s="61">
        <v>7755039.8899999997</v>
      </c>
      <c r="K107" s="61">
        <v>7566554.0599999996</v>
      </c>
      <c r="L107" s="61">
        <v>-168620.45</v>
      </c>
      <c r="M107" s="9" t="s">
        <v>84</v>
      </c>
      <c r="N107" s="9" t="s">
        <v>853</v>
      </c>
    </row>
    <row r="108" spans="1:14" ht="14.5" hidden="1">
      <c r="A108" s="12" t="s">
        <v>1312</v>
      </c>
      <c r="B108" s="13" t="s">
        <v>1544</v>
      </c>
      <c r="C108" s="60" t="s">
        <v>394</v>
      </c>
      <c r="D108" s="60" t="s">
        <v>85</v>
      </c>
      <c r="E108" s="61">
        <v>-26965087.550000001</v>
      </c>
      <c r="F108" s="61">
        <v>74381684.519999996</v>
      </c>
      <c r="G108" s="61">
        <v>47416596.969999999</v>
      </c>
      <c r="H108" s="61">
        <v>0</v>
      </c>
      <c r="I108" s="61">
        <v>-321204.14</v>
      </c>
      <c r="J108" s="61">
        <v>886023.64</v>
      </c>
      <c r="K108" s="61">
        <v>564819.5</v>
      </c>
      <c r="L108" s="61">
        <v>0</v>
      </c>
      <c r="M108" s="9" t="s">
        <v>85</v>
      </c>
      <c r="N108" s="9" t="s">
        <v>853</v>
      </c>
    </row>
    <row r="109" spans="1:14" ht="14.5" hidden="1">
      <c r="A109" s="12" t="s">
        <v>1312</v>
      </c>
      <c r="B109" s="13" t="s">
        <v>1545</v>
      </c>
      <c r="C109" s="60" t="s">
        <v>395</v>
      </c>
      <c r="D109" s="60" t="s">
        <v>86</v>
      </c>
      <c r="E109" s="61">
        <v>-95955515.519999996</v>
      </c>
      <c r="F109" s="61">
        <v>3313886786.5900002</v>
      </c>
      <c r="G109" s="61">
        <v>3286722358.0500002</v>
      </c>
      <c r="H109" s="61">
        <v>-68791086.980000004</v>
      </c>
      <c r="I109" s="61">
        <v>-1143003.8</v>
      </c>
      <c r="J109" s="61">
        <v>39474535.520000003</v>
      </c>
      <c r="K109" s="61">
        <v>39150982.729999997</v>
      </c>
      <c r="L109" s="61">
        <v>-819451.01</v>
      </c>
      <c r="M109" s="9" t="s">
        <v>228</v>
      </c>
      <c r="N109" s="9" t="s">
        <v>304</v>
      </c>
    </row>
    <row r="110" spans="1:14" ht="14.5" hidden="1">
      <c r="A110" s="12" t="s">
        <v>1312</v>
      </c>
      <c r="B110" s="13" t="s">
        <v>1546</v>
      </c>
      <c r="C110" s="60" t="s">
        <v>396</v>
      </c>
      <c r="D110" s="60" t="s">
        <v>87</v>
      </c>
      <c r="E110" s="61">
        <v>-61038347.560000002</v>
      </c>
      <c r="F110" s="61">
        <v>711531920.90999997</v>
      </c>
      <c r="G110" s="61">
        <v>699953112.17999995</v>
      </c>
      <c r="H110" s="61">
        <v>-49459538.829999998</v>
      </c>
      <c r="I110" s="61">
        <v>-727218.77</v>
      </c>
      <c r="J110" s="61">
        <v>8475768.7699999996</v>
      </c>
      <c r="K110" s="61">
        <v>8337747.4800000004</v>
      </c>
      <c r="L110" s="61">
        <v>-589197.48</v>
      </c>
      <c r="M110" s="9" t="s">
        <v>228</v>
      </c>
      <c r="N110" s="9" t="s">
        <v>304</v>
      </c>
    </row>
    <row r="111" spans="1:14" ht="14.5" hidden="1">
      <c r="A111" s="12" t="s">
        <v>1312</v>
      </c>
      <c r="B111" s="13" t="s">
        <v>1547</v>
      </c>
      <c r="C111" s="60" t="s">
        <v>397</v>
      </c>
      <c r="D111" s="60" t="s">
        <v>88</v>
      </c>
      <c r="E111" s="61">
        <v>-1567911.85</v>
      </c>
      <c r="F111" s="61">
        <v>20369915.350000001</v>
      </c>
      <c r="G111" s="61">
        <v>20125628.48</v>
      </c>
      <c r="H111" s="61">
        <v>-1323624.98</v>
      </c>
      <c r="I111" s="61">
        <v>-18470.400000000001</v>
      </c>
      <c r="J111" s="61">
        <v>241143.9</v>
      </c>
      <c r="K111" s="61">
        <v>238258.56</v>
      </c>
      <c r="L111" s="61">
        <v>-15585.06</v>
      </c>
      <c r="M111" s="9" t="s">
        <v>228</v>
      </c>
      <c r="N111" s="9" t="s">
        <v>304</v>
      </c>
    </row>
    <row r="112" spans="1:14" ht="14.5" hidden="1">
      <c r="A112" s="12" t="s">
        <v>1312</v>
      </c>
      <c r="B112" s="13" t="s">
        <v>1548</v>
      </c>
      <c r="C112" s="60" t="s">
        <v>398</v>
      </c>
      <c r="D112" s="60" t="s">
        <v>89</v>
      </c>
      <c r="E112" s="61">
        <v>0</v>
      </c>
      <c r="F112" s="61">
        <v>0</v>
      </c>
      <c r="G112" s="61">
        <v>0</v>
      </c>
      <c r="H112" s="61">
        <v>0</v>
      </c>
      <c r="I112" s="61">
        <v>0</v>
      </c>
      <c r="J112" s="61">
        <v>0</v>
      </c>
      <c r="K112" s="61">
        <v>0</v>
      </c>
      <c r="L112" s="61">
        <v>0</v>
      </c>
      <c r="M112" s="9" t="s">
        <v>228</v>
      </c>
      <c r="N112" s="9" t="s">
        <v>304</v>
      </c>
    </row>
    <row r="113" spans="1:14" ht="14.5" hidden="1">
      <c r="A113" s="12" t="s">
        <v>1312</v>
      </c>
      <c r="B113" s="13" t="s">
        <v>1549</v>
      </c>
      <c r="C113" s="60" t="s">
        <v>399</v>
      </c>
      <c r="D113" s="60" t="s">
        <v>90</v>
      </c>
      <c r="E113" s="61">
        <v>-9552854.9600000009</v>
      </c>
      <c r="F113" s="61">
        <v>41529715.859999999</v>
      </c>
      <c r="G113" s="61">
        <v>43558030.340000004</v>
      </c>
      <c r="H113" s="61">
        <v>-11581169.439999999</v>
      </c>
      <c r="I113" s="61">
        <v>-114006.57</v>
      </c>
      <c r="J113" s="61">
        <v>494733</v>
      </c>
      <c r="K113" s="61">
        <v>518862.84</v>
      </c>
      <c r="L113" s="61">
        <v>-138136.41</v>
      </c>
      <c r="M113" s="9" t="s">
        <v>228</v>
      </c>
      <c r="N113" s="9" t="s">
        <v>304</v>
      </c>
    </row>
    <row r="114" spans="1:14" ht="14.5" hidden="1">
      <c r="A114" s="12" t="s">
        <v>1312</v>
      </c>
      <c r="B114" s="13" t="s">
        <v>1550</v>
      </c>
      <c r="C114" s="60" t="s">
        <v>400</v>
      </c>
      <c r="D114" s="60" t="s">
        <v>91</v>
      </c>
      <c r="E114" s="61">
        <v>-34987373.289999999</v>
      </c>
      <c r="F114" s="61">
        <v>184082315.59999999</v>
      </c>
      <c r="G114" s="61">
        <v>164733354.69999999</v>
      </c>
      <c r="H114" s="61">
        <v>-15638412.390000001</v>
      </c>
      <c r="I114" s="61">
        <v>-416973.06</v>
      </c>
      <c r="J114" s="61">
        <v>2177551.61</v>
      </c>
      <c r="K114" s="61">
        <v>1944668.13</v>
      </c>
      <c r="L114" s="61">
        <v>-184089.58</v>
      </c>
      <c r="M114" s="9" t="s">
        <v>690</v>
      </c>
      <c r="N114" s="9" t="s">
        <v>304</v>
      </c>
    </row>
    <row r="115" spans="1:14" ht="14.5" hidden="1">
      <c r="A115" s="12" t="s">
        <v>1312</v>
      </c>
      <c r="B115" s="13" t="s">
        <v>1551</v>
      </c>
      <c r="C115" s="60" t="s">
        <v>401</v>
      </c>
      <c r="D115" s="60" t="s">
        <v>92</v>
      </c>
      <c r="E115" s="61">
        <v>-37892.699999999997</v>
      </c>
      <c r="F115" s="61">
        <v>134666762.34</v>
      </c>
      <c r="G115" s="61">
        <v>154531195.56</v>
      </c>
      <c r="H115" s="61">
        <v>-19902325.920000002</v>
      </c>
      <c r="I115" s="61">
        <v>-449.48</v>
      </c>
      <c r="J115" s="61">
        <v>1586167.39</v>
      </c>
      <c r="K115" s="61">
        <v>1820076.38</v>
      </c>
      <c r="L115" s="61">
        <v>-234358.47</v>
      </c>
      <c r="M115" s="9" t="s">
        <v>689</v>
      </c>
      <c r="N115" s="9" t="s">
        <v>304</v>
      </c>
    </row>
    <row r="116" spans="1:14" ht="14.5" hidden="1">
      <c r="A116" s="12" t="s">
        <v>1312</v>
      </c>
      <c r="B116" s="13" t="s">
        <v>1552</v>
      </c>
      <c r="C116" s="60" t="s">
        <v>402</v>
      </c>
      <c r="D116" s="60" t="s">
        <v>93</v>
      </c>
      <c r="E116" s="61">
        <v>0</v>
      </c>
      <c r="F116" s="61">
        <v>0</v>
      </c>
      <c r="G116" s="61">
        <v>0</v>
      </c>
      <c r="H116" s="61">
        <v>0</v>
      </c>
      <c r="I116" s="61">
        <v>0</v>
      </c>
      <c r="J116" s="61">
        <v>0</v>
      </c>
      <c r="K116" s="61">
        <v>0</v>
      </c>
      <c r="L116" s="61">
        <v>0</v>
      </c>
      <c r="M116" s="9" t="s">
        <v>228</v>
      </c>
      <c r="N116" s="9" t="s">
        <v>304</v>
      </c>
    </row>
    <row r="117" spans="1:14" ht="14.5" hidden="1">
      <c r="A117" s="12" t="s">
        <v>1312</v>
      </c>
      <c r="B117" s="13" t="s">
        <v>1553</v>
      </c>
      <c r="C117" s="60" t="s">
        <v>1061</v>
      </c>
      <c r="D117" s="60" t="s">
        <v>1062</v>
      </c>
      <c r="E117" s="61">
        <v>0</v>
      </c>
      <c r="F117" s="61">
        <v>0</v>
      </c>
      <c r="G117" s="61">
        <v>0</v>
      </c>
      <c r="H117" s="61">
        <v>0</v>
      </c>
      <c r="I117" s="61">
        <v>0</v>
      </c>
      <c r="J117" s="61">
        <v>0</v>
      </c>
      <c r="K117" s="61">
        <v>0</v>
      </c>
      <c r="L117" s="61">
        <v>0</v>
      </c>
      <c r="M117" s="9" t="s">
        <v>228</v>
      </c>
      <c r="N117" s="9" t="s">
        <v>304</v>
      </c>
    </row>
    <row r="118" spans="1:14" ht="14.5" hidden="1">
      <c r="A118" s="12" t="s">
        <v>1312</v>
      </c>
      <c r="B118" s="13" t="s">
        <v>1554</v>
      </c>
      <c r="C118" s="60" t="s">
        <v>403</v>
      </c>
      <c r="D118" s="60" t="s">
        <v>94</v>
      </c>
      <c r="E118" s="61">
        <v>-35783754.100000001</v>
      </c>
      <c r="F118" s="61">
        <v>261499416.91</v>
      </c>
      <c r="G118" s="61">
        <v>250157913</v>
      </c>
      <c r="H118" s="61">
        <v>-24442250.190000001</v>
      </c>
      <c r="I118" s="61">
        <v>-420976.55</v>
      </c>
      <c r="J118" s="61">
        <v>3076604.77</v>
      </c>
      <c r="K118" s="61">
        <v>2943356.7</v>
      </c>
      <c r="L118" s="61">
        <v>-287728.48</v>
      </c>
      <c r="M118" s="9" t="s">
        <v>689</v>
      </c>
      <c r="N118" s="9" t="s">
        <v>304</v>
      </c>
    </row>
    <row r="119" spans="1:14" ht="14.5" hidden="1">
      <c r="A119" s="12" t="s">
        <v>1312</v>
      </c>
      <c r="B119" s="13" t="s">
        <v>1555</v>
      </c>
      <c r="C119" s="60" t="s">
        <v>1063</v>
      </c>
      <c r="D119" s="60" t="s">
        <v>1064</v>
      </c>
      <c r="E119" s="61">
        <v>0</v>
      </c>
      <c r="F119" s="61">
        <v>26287886.399999999</v>
      </c>
      <c r="G119" s="61">
        <v>26287886.399999999</v>
      </c>
      <c r="H119" s="61">
        <v>0</v>
      </c>
      <c r="I119" s="61">
        <v>0</v>
      </c>
      <c r="J119" s="61">
        <v>313137.42</v>
      </c>
      <c r="K119" s="61">
        <v>313137.42</v>
      </c>
      <c r="L119" s="61">
        <v>0</v>
      </c>
      <c r="M119" s="9" t="s">
        <v>228</v>
      </c>
      <c r="N119" s="9" t="s">
        <v>304</v>
      </c>
    </row>
    <row r="120" spans="1:14" ht="14.5" hidden="1">
      <c r="A120" s="12" t="s">
        <v>1312</v>
      </c>
      <c r="B120" s="13" t="s">
        <v>1556</v>
      </c>
      <c r="C120" s="60" t="s">
        <v>1065</v>
      </c>
      <c r="D120" s="60" t="s">
        <v>1066</v>
      </c>
      <c r="E120" s="61">
        <v>-659500</v>
      </c>
      <c r="F120" s="61">
        <v>969500</v>
      </c>
      <c r="G120" s="61">
        <v>310000</v>
      </c>
      <c r="H120" s="61">
        <v>0</v>
      </c>
      <c r="I120" s="61">
        <v>-7876.84</v>
      </c>
      <c r="J120" s="61">
        <v>11526.05</v>
      </c>
      <c r="K120" s="61">
        <v>3649.21</v>
      </c>
      <c r="L120" s="61">
        <v>0</v>
      </c>
      <c r="M120" s="9" t="s">
        <v>908</v>
      </c>
      <c r="N120" s="9" t="s">
        <v>392</v>
      </c>
    </row>
    <row r="121" spans="1:14" ht="14.5" hidden="1">
      <c r="A121" s="12" t="s">
        <v>1312</v>
      </c>
      <c r="B121" s="13" t="s">
        <v>1557</v>
      </c>
      <c r="C121" s="60" t="s">
        <v>1067</v>
      </c>
      <c r="D121" s="60" t="s">
        <v>1068</v>
      </c>
      <c r="E121" s="61">
        <v>0</v>
      </c>
      <c r="F121" s="61">
        <v>0</v>
      </c>
      <c r="G121" s="61">
        <v>0</v>
      </c>
      <c r="H121" s="61">
        <v>0</v>
      </c>
      <c r="I121" s="61">
        <v>0</v>
      </c>
      <c r="J121" s="61">
        <v>0</v>
      </c>
      <c r="K121" s="61">
        <v>0</v>
      </c>
      <c r="L121" s="61">
        <v>0</v>
      </c>
      <c r="M121" s="9" t="s">
        <v>916</v>
      </c>
      <c r="N121" s="9" t="s">
        <v>208</v>
      </c>
    </row>
    <row r="122" spans="1:14" ht="14.5" hidden="1">
      <c r="A122" s="12" t="s">
        <v>1312</v>
      </c>
      <c r="B122" s="13" t="s">
        <v>640</v>
      </c>
      <c r="C122" s="60" t="s">
        <v>404</v>
      </c>
      <c r="D122" s="60" t="s">
        <v>296</v>
      </c>
      <c r="E122" s="61">
        <v>-16410872.390000001</v>
      </c>
      <c r="F122" s="61">
        <v>757511809.25999999</v>
      </c>
      <c r="G122" s="61">
        <v>818003208.17999995</v>
      </c>
      <c r="H122" s="61">
        <v>-76902271.310000002</v>
      </c>
      <c r="I122" s="61">
        <v>-195290.57</v>
      </c>
      <c r="J122" s="61">
        <v>8984287.2599999998</v>
      </c>
      <c r="K122" s="61">
        <v>9696073.6899999995</v>
      </c>
      <c r="L122" s="61">
        <v>-907077</v>
      </c>
      <c r="M122" s="9" t="s">
        <v>854</v>
      </c>
      <c r="N122" s="9" t="s">
        <v>711</v>
      </c>
    </row>
    <row r="123" spans="1:14" ht="14.5" hidden="1">
      <c r="A123" s="12" t="s">
        <v>1312</v>
      </c>
      <c r="B123" s="13" t="s">
        <v>1270</v>
      </c>
      <c r="C123" s="60" t="s">
        <v>1069</v>
      </c>
      <c r="D123" s="60" t="s">
        <v>1070</v>
      </c>
      <c r="E123" s="61">
        <v>-324104761.73000002</v>
      </c>
      <c r="F123" s="61">
        <v>672589710.49000001</v>
      </c>
      <c r="G123" s="61">
        <v>469359829.47000003</v>
      </c>
      <c r="H123" s="61">
        <v>-120874880.70999999</v>
      </c>
      <c r="I123" s="61">
        <v>-3860734.06</v>
      </c>
      <c r="J123" s="61">
        <v>8029560.2400000002</v>
      </c>
      <c r="K123" s="61">
        <v>5608669.9100000001</v>
      </c>
      <c r="L123" s="61">
        <v>-1439843.73</v>
      </c>
      <c r="M123" s="9" t="s">
        <v>1117</v>
      </c>
      <c r="N123" s="9" t="s">
        <v>208</v>
      </c>
    </row>
    <row r="124" spans="1:14" ht="14.5" hidden="1">
      <c r="A124" s="12" t="s">
        <v>1312</v>
      </c>
      <c r="B124" s="13" t="s">
        <v>1271</v>
      </c>
      <c r="C124" s="60" t="s">
        <v>1071</v>
      </c>
      <c r="D124" s="60" t="s">
        <v>1072</v>
      </c>
      <c r="E124" s="61">
        <v>-1369929.68</v>
      </c>
      <c r="F124" s="61">
        <v>4383366.1900000004</v>
      </c>
      <c r="G124" s="61">
        <v>23135505.66</v>
      </c>
      <c r="H124" s="61">
        <v>-20122069.149999999</v>
      </c>
      <c r="I124" s="61">
        <v>-16318.4</v>
      </c>
      <c r="J124" s="61">
        <v>52050.58</v>
      </c>
      <c r="K124" s="61">
        <v>275423.28999999998</v>
      </c>
      <c r="L124" s="61">
        <v>-239691.11</v>
      </c>
      <c r="M124" s="9" t="s">
        <v>864</v>
      </c>
      <c r="N124" s="9" t="s">
        <v>208</v>
      </c>
    </row>
    <row r="125" spans="1:14" ht="14.5" hidden="1">
      <c r="A125" s="12" t="s">
        <v>1312</v>
      </c>
      <c r="B125" s="13" t="s">
        <v>1313</v>
      </c>
      <c r="C125" s="60" t="s">
        <v>1297</v>
      </c>
      <c r="D125" s="60" t="s">
        <v>1298</v>
      </c>
      <c r="E125" s="61">
        <v>0</v>
      </c>
      <c r="F125" s="61">
        <v>131110000</v>
      </c>
      <c r="G125" s="61">
        <v>131110000</v>
      </c>
      <c r="H125" s="61">
        <v>0</v>
      </c>
      <c r="I125" s="61">
        <v>0</v>
      </c>
      <c r="J125" s="61">
        <v>1543378.46</v>
      </c>
      <c r="K125" s="61">
        <v>1543378.46</v>
      </c>
      <c r="L125" s="61">
        <v>0</v>
      </c>
      <c r="M125" s="9">
        <v>0</v>
      </c>
      <c r="N125" s="9" t="s">
        <v>208</v>
      </c>
    </row>
    <row r="126" spans="1:14" ht="14.5" hidden="1">
      <c r="A126" s="12" t="s">
        <v>1312</v>
      </c>
      <c r="B126" s="13" t="s">
        <v>1403</v>
      </c>
      <c r="C126" s="60" t="s">
        <v>1073</v>
      </c>
      <c r="D126" s="60" t="s">
        <v>741</v>
      </c>
      <c r="E126" s="61">
        <v>-22046953.199999999</v>
      </c>
      <c r="F126" s="61">
        <v>2678270.2599999998</v>
      </c>
      <c r="G126" s="61">
        <v>0</v>
      </c>
      <c r="H126" s="61">
        <v>-19368682.940000001</v>
      </c>
      <c r="I126" s="61">
        <v>-262620.05</v>
      </c>
      <c r="J126" s="61">
        <v>31903.16</v>
      </c>
      <c r="K126" s="61">
        <v>0</v>
      </c>
      <c r="L126" s="61">
        <v>-230716.89</v>
      </c>
      <c r="M126" s="9" t="s">
        <v>741</v>
      </c>
      <c r="N126" s="9" t="s">
        <v>967</v>
      </c>
    </row>
    <row r="127" spans="1:14" ht="14.5" hidden="1">
      <c r="A127" s="12" t="s">
        <v>1312</v>
      </c>
      <c r="B127" s="13" t="s">
        <v>1558</v>
      </c>
      <c r="C127" s="60" t="s">
        <v>405</v>
      </c>
      <c r="D127" s="60" t="s">
        <v>95</v>
      </c>
      <c r="E127" s="61">
        <v>-79150646</v>
      </c>
      <c r="F127" s="61">
        <v>1836427092</v>
      </c>
      <c r="G127" s="61">
        <v>1845708353.5999999</v>
      </c>
      <c r="H127" s="61">
        <v>-88431907.599999994</v>
      </c>
      <c r="I127" s="61">
        <v>-931732.42</v>
      </c>
      <c r="J127" s="61">
        <v>21617977.710000001</v>
      </c>
      <c r="K127" s="61">
        <v>21727233.039999999</v>
      </c>
      <c r="L127" s="61">
        <v>-1040987.75</v>
      </c>
      <c r="M127" s="9" t="s">
        <v>861</v>
      </c>
      <c r="N127" s="9" t="s">
        <v>392</v>
      </c>
    </row>
    <row r="128" spans="1:14" ht="14.5" hidden="1">
      <c r="A128" s="12" t="s">
        <v>1312</v>
      </c>
      <c r="B128" s="13" t="s">
        <v>1559</v>
      </c>
      <c r="C128" s="60" t="s">
        <v>406</v>
      </c>
      <c r="D128" s="60" t="s">
        <v>96</v>
      </c>
      <c r="E128" s="61">
        <v>-737614</v>
      </c>
      <c r="F128" s="61">
        <v>0</v>
      </c>
      <c r="G128" s="61">
        <v>0</v>
      </c>
      <c r="H128" s="61">
        <v>-737614</v>
      </c>
      <c r="I128" s="61">
        <v>-8683.02</v>
      </c>
      <c r="J128" s="61">
        <v>0</v>
      </c>
      <c r="K128" s="61">
        <v>0</v>
      </c>
      <c r="L128" s="61">
        <v>-8683.02</v>
      </c>
      <c r="M128" s="9" t="s">
        <v>861</v>
      </c>
      <c r="N128" s="9" t="s">
        <v>392</v>
      </c>
    </row>
    <row r="129" spans="1:14" ht="14.5" hidden="1">
      <c r="A129" s="12" t="s">
        <v>1312</v>
      </c>
      <c r="B129" s="13" t="s">
        <v>1560</v>
      </c>
      <c r="C129" s="60" t="s">
        <v>407</v>
      </c>
      <c r="D129" s="60" t="s">
        <v>97</v>
      </c>
      <c r="E129" s="61">
        <v>-6413229.3499999996</v>
      </c>
      <c r="F129" s="61">
        <v>72255823.599999994</v>
      </c>
      <c r="G129" s="61">
        <v>74184002.400000006</v>
      </c>
      <c r="H129" s="61">
        <v>-8341408.1500000004</v>
      </c>
      <c r="I129" s="61">
        <v>-75497.41</v>
      </c>
      <c r="J129" s="61">
        <v>858763.26</v>
      </c>
      <c r="K129" s="61">
        <v>881457.91</v>
      </c>
      <c r="L129" s="61">
        <v>-98192.06</v>
      </c>
      <c r="M129" s="9" t="s">
        <v>861</v>
      </c>
      <c r="N129" s="9" t="s">
        <v>392</v>
      </c>
    </row>
    <row r="130" spans="1:14" ht="14.5" hidden="1">
      <c r="A130" s="12" t="s">
        <v>1312</v>
      </c>
      <c r="B130" s="13" t="s">
        <v>1561</v>
      </c>
      <c r="C130" s="60" t="s">
        <v>408</v>
      </c>
      <c r="D130" s="60" t="s">
        <v>98</v>
      </c>
      <c r="E130" s="61">
        <v>-787354.41</v>
      </c>
      <c r="F130" s="61">
        <v>7068055</v>
      </c>
      <c r="G130" s="61">
        <v>6593496</v>
      </c>
      <c r="H130" s="61">
        <v>-312795.40999999997</v>
      </c>
      <c r="I130" s="61">
        <v>-9268.2999999999993</v>
      </c>
      <c r="J130" s="61">
        <v>83338.679999999993</v>
      </c>
      <c r="K130" s="61">
        <v>77752.479999999996</v>
      </c>
      <c r="L130" s="61">
        <v>-3682.1</v>
      </c>
      <c r="M130" s="9" t="s">
        <v>861</v>
      </c>
      <c r="N130" s="9" t="s">
        <v>392</v>
      </c>
    </row>
    <row r="131" spans="1:14" ht="14.5" hidden="1">
      <c r="A131" s="12" t="s">
        <v>1312</v>
      </c>
      <c r="B131" s="13" t="s">
        <v>1562</v>
      </c>
      <c r="C131" s="60" t="s">
        <v>409</v>
      </c>
      <c r="D131" s="60" t="s">
        <v>99</v>
      </c>
      <c r="E131" s="61">
        <v>-293267</v>
      </c>
      <c r="F131" s="61">
        <v>0</v>
      </c>
      <c r="G131" s="61">
        <v>0</v>
      </c>
      <c r="H131" s="61">
        <v>-293267</v>
      </c>
      <c r="I131" s="61">
        <v>-3451.82</v>
      </c>
      <c r="J131" s="61">
        <v>0</v>
      </c>
      <c r="K131" s="61">
        <v>0</v>
      </c>
      <c r="L131" s="61">
        <v>-3451.82</v>
      </c>
      <c r="M131" s="9" t="s">
        <v>861</v>
      </c>
      <c r="N131" s="9" t="s">
        <v>392</v>
      </c>
    </row>
    <row r="132" spans="1:14" ht="14.5" hidden="1">
      <c r="A132" s="12" t="s">
        <v>1312</v>
      </c>
      <c r="B132" s="13" t="s">
        <v>1563</v>
      </c>
      <c r="C132" s="60" t="s">
        <v>410</v>
      </c>
      <c r="D132" s="60" t="s">
        <v>100</v>
      </c>
      <c r="E132" s="61">
        <v>-4068480</v>
      </c>
      <c r="F132" s="61">
        <v>37273944.5</v>
      </c>
      <c r="G132" s="61">
        <v>37321364.5</v>
      </c>
      <c r="H132" s="61">
        <v>-4115900</v>
      </c>
      <c r="I132" s="61">
        <v>-47892.55</v>
      </c>
      <c r="J132" s="61">
        <v>438775.55</v>
      </c>
      <c r="K132" s="61">
        <v>439333.75</v>
      </c>
      <c r="L132" s="61">
        <v>-48450.75</v>
      </c>
      <c r="M132" s="9" t="s">
        <v>861</v>
      </c>
      <c r="N132" s="9" t="s">
        <v>392</v>
      </c>
    </row>
    <row r="133" spans="1:14" ht="14.5" hidden="1">
      <c r="A133" s="12" t="s">
        <v>1312</v>
      </c>
      <c r="B133" s="13" t="s">
        <v>1564</v>
      </c>
      <c r="C133" s="60" t="s">
        <v>700</v>
      </c>
      <c r="D133" s="60" t="s">
        <v>649</v>
      </c>
      <c r="E133" s="61">
        <v>-87330182.959999993</v>
      </c>
      <c r="F133" s="61">
        <v>8811577.7699999996</v>
      </c>
      <c r="G133" s="61">
        <v>50452583.770000003</v>
      </c>
      <c r="H133" s="61">
        <v>-128971188.95999999</v>
      </c>
      <c r="I133" s="61">
        <v>-1028151.85</v>
      </c>
      <c r="J133" s="61">
        <v>104457.61</v>
      </c>
      <c r="K133" s="61">
        <v>594506.87</v>
      </c>
      <c r="L133" s="61">
        <v>-1518201.11</v>
      </c>
      <c r="M133" s="9" t="s">
        <v>1439</v>
      </c>
      <c r="N133" s="9" t="s">
        <v>392</v>
      </c>
    </row>
    <row r="134" spans="1:14" ht="14.5" hidden="1">
      <c r="A134" s="12" t="s">
        <v>1312</v>
      </c>
      <c r="B134" s="13" t="s">
        <v>1565</v>
      </c>
      <c r="C134" s="60" t="s">
        <v>411</v>
      </c>
      <c r="D134" s="60" t="s">
        <v>34</v>
      </c>
      <c r="E134" s="61">
        <v>-13258712.76</v>
      </c>
      <c r="F134" s="61">
        <v>405644784.48000002</v>
      </c>
      <c r="G134" s="61">
        <v>433871946.81999999</v>
      </c>
      <c r="H134" s="61">
        <v>-41485875.100000001</v>
      </c>
      <c r="I134" s="61">
        <v>-157892.91</v>
      </c>
      <c r="J134" s="61">
        <v>4837229.82</v>
      </c>
      <c r="K134" s="61">
        <v>5173494.8</v>
      </c>
      <c r="L134" s="61">
        <v>-494157.89</v>
      </c>
      <c r="M134" s="9" t="s">
        <v>1118</v>
      </c>
      <c r="N134" s="9" t="s">
        <v>392</v>
      </c>
    </row>
    <row r="135" spans="1:14" ht="14.5" hidden="1">
      <c r="A135" s="12" t="s">
        <v>1312</v>
      </c>
      <c r="B135" s="13" t="s">
        <v>1566</v>
      </c>
      <c r="C135" s="60" t="s">
        <v>1074</v>
      </c>
      <c r="D135" s="60" t="s">
        <v>1075</v>
      </c>
      <c r="E135" s="61">
        <v>-26851776.699999999</v>
      </c>
      <c r="F135" s="61">
        <v>0</v>
      </c>
      <c r="G135" s="61">
        <v>0</v>
      </c>
      <c r="H135" s="61">
        <v>-26851776.699999999</v>
      </c>
      <c r="I135" s="61">
        <v>-354010.7</v>
      </c>
      <c r="J135" s="61">
        <v>0</v>
      </c>
      <c r="K135" s="61">
        <v>0</v>
      </c>
      <c r="L135" s="61">
        <v>-354010.7</v>
      </c>
      <c r="M135" s="9" t="s">
        <v>866</v>
      </c>
      <c r="N135" s="9" t="s">
        <v>866</v>
      </c>
    </row>
    <row r="136" spans="1:14" ht="14.5" hidden="1">
      <c r="A136" s="12" t="s">
        <v>1312</v>
      </c>
      <c r="B136" s="13" t="s">
        <v>1567</v>
      </c>
      <c r="C136" s="60" t="s">
        <v>412</v>
      </c>
      <c r="D136" s="60" t="s">
        <v>201</v>
      </c>
      <c r="E136" s="61">
        <v>0</v>
      </c>
      <c r="F136" s="61">
        <v>0</v>
      </c>
      <c r="G136" s="61">
        <v>0</v>
      </c>
      <c r="H136" s="61">
        <v>0</v>
      </c>
      <c r="I136" s="61">
        <v>0</v>
      </c>
      <c r="J136" s="61">
        <v>0</v>
      </c>
      <c r="K136" s="61">
        <v>0</v>
      </c>
      <c r="L136" s="61">
        <v>0</v>
      </c>
      <c r="M136" s="9" t="s">
        <v>909</v>
      </c>
      <c r="N136" s="9" t="s">
        <v>392</v>
      </c>
    </row>
    <row r="137" spans="1:14" ht="14.5" hidden="1">
      <c r="A137" s="12" t="s">
        <v>1312</v>
      </c>
      <c r="B137" s="13" t="s">
        <v>1568</v>
      </c>
      <c r="C137" s="60" t="s">
        <v>413</v>
      </c>
      <c r="D137" s="60" t="s">
        <v>52</v>
      </c>
      <c r="E137" s="61">
        <v>0</v>
      </c>
      <c r="F137" s="61">
        <v>2873006.6</v>
      </c>
      <c r="G137" s="61">
        <v>4629576.4000000004</v>
      </c>
      <c r="H137" s="61">
        <v>-1756569.8</v>
      </c>
      <c r="I137" s="61">
        <v>0</v>
      </c>
      <c r="J137" s="61">
        <v>34223</v>
      </c>
      <c r="K137" s="61">
        <v>55147</v>
      </c>
      <c r="L137" s="61">
        <v>-20924</v>
      </c>
      <c r="M137" s="9" t="s">
        <v>1433</v>
      </c>
      <c r="N137" s="9" t="s">
        <v>392</v>
      </c>
    </row>
    <row r="138" spans="1:14" ht="14.5" hidden="1">
      <c r="A138" s="12" t="s">
        <v>1312</v>
      </c>
      <c r="B138" s="13" t="s">
        <v>1569</v>
      </c>
      <c r="C138" s="60" t="s">
        <v>617</v>
      </c>
      <c r="D138" s="60" t="s">
        <v>605</v>
      </c>
      <c r="E138" s="61">
        <v>-1820615.26</v>
      </c>
      <c r="F138" s="61">
        <v>3182341.61</v>
      </c>
      <c r="G138" s="61">
        <v>1707936.15</v>
      </c>
      <c r="H138" s="61">
        <v>-346209.8</v>
      </c>
      <c r="I138" s="61">
        <v>-21686.9</v>
      </c>
      <c r="J138" s="61">
        <v>37906.58</v>
      </c>
      <c r="K138" s="61">
        <v>20343.68</v>
      </c>
      <c r="L138" s="61">
        <v>-4124</v>
      </c>
      <c r="M138" s="9" t="s">
        <v>909</v>
      </c>
      <c r="N138" s="9" t="s">
        <v>392</v>
      </c>
    </row>
    <row r="139" spans="1:14" ht="14.5" hidden="1">
      <c r="A139" s="12" t="s">
        <v>1312</v>
      </c>
      <c r="B139" s="13" t="s">
        <v>1570</v>
      </c>
      <c r="C139" s="60" t="s">
        <v>414</v>
      </c>
      <c r="D139" s="60" t="s">
        <v>101</v>
      </c>
      <c r="E139" s="61">
        <v>-1332307.7</v>
      </c>
      <c r="F139" s="61">
        <v>8951809</v>
      </c>
      <c r="G139" s="61">
        <v>9031504.8399999999</v>
      </c>
      <c r="H139" s="61">
        <v>-1412003.54</v>
      </c>
      <c r="I139" s="61">
        <v>-15675.93</v>
      </c>
      <c r="J139" s="61">
        <v>105794.81</v>
      </c>
      <c r="K139" s="61">
        <v>106740.7</v>
      </c>
      <c r="L139" s="61">
        <v>-16621.82</v>
      </c>
      <c r="M139" s="9" t="s">
        <v>415</v>
      </c>
      <c r="N139" s="9" t="s">
        <v>392</v>
      </c>
    </row>
    <row r="140" spans="1:14" ht="14.5" hidden="1">
      <c r="A140" s="12" t="s">
        <v>1312</v>
      </c>
      <c r="B140" s="13" t="s">
        <v>1571</v>
      </c>
      <c r="C140" s="60" t="s">
        <v>416</v>
      </c>
      <c r="D140" s="60" t="s">
        <v>102</v>
      </c>
      <c r="E140" s="61">
        <v>-1137680.2</v>
      </c>
      <c r="F140" s="61">
        <v>7718279.6200000001</v>
      </c>
      <c r="G140" s="61">
        <v>8505295.8800000008</v>
      </c>
      <c r="H140" s="61">
        <v>-1924696.46</v>
      </c>
      <c r="I140" s="61">
        <v>-13392.29</v>
      </c>
      <c r="J140" s="61">
        <v>91432.26</v>
      </c>
      <c r="K140" s="61">
        <v>100713.76</v>
      </c>
      <c r="L140" s="61">
        <v>-22673.79</v>
      </c>
      <c r="M140" s="9" t="s">
        <v>415</v>
      </c>
      <c r="N140" s="9" t="s">
        <v>392</v>
      </c>
    </row>
    <row r="141" spans="1:14" ht="14.5" hidden="1">
      <c r="A141" s="12" t="s">
        <v>1312</v>
      </c>
      <c r="B141" s="13" t="s">
        <v>1572</v>
      </c>
      <c r="C141" s="60" t="s">
        <v>417</v>
      </c>
      <c r="D141" s="60" t="s">
        <v>103</v>
      </c>
      <c r="E141" s="61">
        <v>-230241.07</v>
      </c>
      <c r="F141" s="61">
        <v>1374387.53</v>
      </c>
      <c r="G141" s="61">
        <v>1186877.46</v>
      </c>
      <c r="H141" s="61">
        <v>-42731</v>
      </c>
      <c r="I141" s="61">
        <v>-2710.35</v>
      </c>
      <c r="J141" s="61">
        <v>16209.97</v>
      </c>
      <c r="K141" s="61">
        <v>14002.63</v>
      </c>
      <c r="L141" s="61">
        <v>-503.01</v>
      </c>
      <c r="M141" s="9" t="s">
        <v>415</v>
      </c>
      <c r="N141" s="9" t="s">
        <v>392</v>
      </c>
    </row>
    <row r="142" spans="1:14" ht="14.5" hidden="1">
      <c r="A142" s="12" t="s">
        <v>1312</v>
      </c>
      <c r="B142" s="13" t="s">
        <v>1573</v>
      </c>
      <c r="C142" s="60" t="s">
        <v>418</v>
      </c>
      <c r="D142" s="60" t="s">
        <v>104</v>
      </c>
      <c r="E142" s="61">
        <v>-19484.41</v>
      </c>
      <c r="F142" s="61">
        <v>312523.58</v>
      </c>
      <c r="G142" s="61">
        <v>293039.17</v>
      </c>
      <c r="H142" s="61">
        <v>0</v>
      </c>
      <c r="I142" s="61">
        <v>-229.33</v>
      </c>
      <c r="J142" s="61">
        <v>3490.53</v>
      </c>
      <c r="K142" s="61">
        <v>3261.2</v>
      </c>
      <c r="L142" s="61">
        <v>0</v>
      </c>
      <c r="M142" s="9" t="s">
        <v>415</v>
      </c>
      <c r="N142" s="9" t="s">
        <v>392</v>
      </c>
    </row>
    <row r="143" spans="1:14" ht="14.5" hidden="1">
      <c r="A143" s="12" t="s">
        <v>1312</v>
      </c>
      <c r="B143" s="13" t="s">
        <v>1574</v>
      </c>
      <c r="C143" s="60" t="s">
        <v>419</v>
      </c>
      <c r="D143" s="60" t="s">
        <v>105</v>
      </c>
      <c r="E143" s="61">
        <v>-184790</v>
      </c>
      <c r="F143" s="61">
        <v>456936</v>
      </c>
      <c r="G143" s="61">
        <v>303770</v>
      </c>
      <c r="H143" s="61">
        <v>-31624</v>
      </c>
      <c r="I143" s="61">
        <v>-2174.8200000000002</v>
      </c>
      <c r="J143" s="61">
        <v>5390.62</v>
      </c>
      <c r="K143" s="61">
        <v>3588.07</v>
      </c>
      <c r="L143" s="61">
        <v>-372.27</v>
      </c>
      <c r="M143" s="9" t="s">
        <v>415</v>
      </c>
      <c r="N143" s="9" t="s">
        <v>392</v>
      </c>
    </row>
    <row r="144" spans="1:14" ht="14.5" hidden="1">
      <c r="A144" s="12" t="s">
        <v>1312</v>
      </c>
      <c r="B144" s="13" t="s">
        <v>1272</v>
      </c>
      <c r="C144" s="60" t="s">
        <v>420</v>
      </c>
      <c r="D144" s="60" t="s">
        <v>190</v>
      </c>
      <c r="E144" s="61">
        <v>0</v>
      </c>
      <c r="F144" s="61">
        <v>34457</v>
      </c>
      <c r="G144" s="61">
        <v>57077</v>
      </c>
      <c r="H144" s="61">
        <v>-22620</v>
      </c>
      <c r="I144" s="61">
        <v>0</v>
      </c>
      <c r="J144" s="61">
        <v>405.62</v>
      </c>
      <c r="K144" s="61">
        <v>671.9</v>
      </c>
      <c r="L144" s="61">
        <v>-266.27999999999997</v>
      </c>
      <c r="M144" s="9" t="s">
        <v>415</v>
      </c>
      <c r="N144" s="9" t="s">
        <v>392</v>
      </c>
    </row>
    <row r="145" spans="1:18" ht="14.5" hidden="1">
      <c r="A145" s="12" t="s">
        <v>1312</v>
      </c>
      <c r="B145" s="13" t="s">
        <v>1575</v>
      </c>
      <c r="C145" s="60" t="s">
        <v>1076</v>
      </c>
      <c r="D145" s="60" t="s">
        <v>733</v>
      </c>
      <c r="E145" s="61">
        <v>0</v>
      </c>
      <c r="F145" s="61">
        <v>143241.60000000001</v>
      </c>
      <c r="G145" s="61">
        <v>153864.6</v>
      </c>
      <c r="H145" s="61">
        <v>-10623</v>
      </c>
      <c r="I145" s="61">
        <v>0</v>
      </c>
      <c r="J145" s="61">
        <v>1686.2</v>
      </c>
      <c r="K145" s="61">
        <v>1811.25</v>
      </c>
      <c r="L145" s="61">
        <v>-125.05</v>
      </c>
      <c r="M145" s="9" t="s">
        <v>415</v>
      </c>
      <c r="N145" s="9" t="s">
        <v>392</v>
      </c>
    </row>
    <row r="146" spans="1:18" ht="14.5" hidden="1">
      <c r="A146" s="12" t="s">
        <v>1312</v>
      </c>
      <c r="B146" s="13" t="s">
        <v>1576</v>
      </c>
      <c r="C146" s="60" t="s">
        <v>421</v>
      </c>
      <c r="D146" s="60" t="s">
        <v>297</v>
      </c>
      <c r="E146" s="61">
        <v>0</v>
      </c>
      <c r="F146" s="61">
        <v>1980</v>
      </c>
      <c r="G146" s="61">
        <v>1980</v>
      </c>
      <c r="H146" s="61">
        <v>0</v>
      </c>
      <c r="I146" s="61">
        <v>0.03</v>
      </c>
      <c r="J146" s="61">
        <v>23.3</v>
      </c>
      <c r="K146" s="61">
        <v>23.33</v>
      </c>
      <c r="L146" s="61">
        <v>0</v>
      </c>
      <c r="M146" s="9" t="s">
        <v>415</v>
      </c>
      <c r="N146" s="9" t="s">
        <v>392</v>
      </c>
    </row>
    <row r="147" spans="1:18" ht="14.5" hidden="1">
      <c r="A147" s="12" t="s">
        <v>1312</v>
      </c>
      <c r="B147" s="13" t="s">
        <v>1577</v>
      </c>
      <c r="C147" s="60" t="s">
        <v>422</v>
      </c>
      <c r="D147" s="60" t="s">
        <v>106</v>
      </c>
      <c r="E147" s="61">
        <v>-1304260.3600000001</v>
      </c>
      <c r="F147" s="61">
        <v>12648266.1</v>
      </c>
      <c r="G147" s="61">
        <v>13860660.109999999</v>
      </c>
      <c r="H147" s="61">
        <v>-2516654.37</v>
      </c>
      <c r="I147" s="61">
        <v>-15345.3</v>
      </c>
      <c r="J147" s="61">
        <v>149129.39000000001</v>
      </c>
      <c r="K147" s="61">
        <v>163409.66</v>
      </c>
      <c r="L147" s="61">
        <v>-29625.57</v>
      </c>
      <c r="M147" s="9" t="s">
        <v>569</v>
      </c>
      <c r="N147" s="9" t="s">
        <v>392</v>
      </c>
    </row>
    <row r="148" spans="1:18" ht="14.5" hidden="1">
      <c r="A148" s="12" t="s">
        <v>1312</v>
      </c>
      <c r="B148" s="13" t="s">
        <v>1578</v>
      </c>
      <c r="C148" s="60" t="s">
        <v>423</v>
      </c>
      <c r="D148" s="60" t="s">
        <v>51</v>
      </c>
      <c r="E148" s="61">
        <v>0</v>
      </c>
      <c r="F148" s="61">
        <v>0</v>
      </c>
      <c r="G148" s="61">
        <v>0</v>
      </c>
      <c r="H148" s="61">
        <v>0</v>
      </c>
      <c r="I148" s="61">
        <v>0</v>
      </c>
      <c r="J148" s="61">
        <v>0</v>
      </c>
      <c r="K148" s="61">
        <v>0</v>
      </c>
      <c r="L148" s="61">
        <v>0</v>
      </c>
      <c r="M148" s="9" t="s">
        <v>569</v>
      </c>
      <c r="N148" s="9" t="s">
        <v>392</v>
      </c>
    </row>
    <row r="149" spans="1:18" ht="14.5" hidden="1">
      <c r="A149" s="12" t="s">
        <v>1312</v>
      </c>
      <c r="B149" s="13" t="s">
        <v>1579</v>
      </c>
      <c r="C149" s="60" t="s">
        <v>424</v>
      </c>
      <c r="D149" s="60" t="s">
        <v>107</v>
      </c>
      <c r="E149" s="61">
        <v>-1887771</v>
      </c>
      <c r="F149" s="61">
        <v>3744352.02</v>
      </c>
      <c r="G149" s="61">
        <v>4421740.0199999996</v>
      </c>
      <c r="H149" s="61">
        <v>-2565159</v>
      </c>
      <c r="I149" s="61">
        <v>-22222.05</v>
      </c>
      <c r="J149" s="61">
        <v>44391.86</v>
      </c>
      <c r="K149" s="61">
        <v>52366.1</v>
      </c>
      <c r="L149" s="61">
        <v>-30196.29</v>
      </c>
      <c r="M149" s="9" t="s">
        <v>907</v>
      </c>
      <c r="N149" s="9" t="s">
        <v>392</v>
      </c>
    </row>
    <row r="150" spans="1:18" ht="14.5" hidden="1">
      <c r="A150" s="12" t="s">
        <v>1312</v>
      </c>
      <c r="B150" s="13" t="s">
        <v>1580</v>
      </c>
      <c r="C150" s="60" t="s">
        <v>425</v>
      </c>
      <c r="D150" s="60" t="s">
        <v>108</v>
      </c>
      <c r="E150" s="61">
        <v>-702198</v>
      </c>
      <c r="F150" s="61">
        <v>10544662.5</v>
      </c>
      <c r="G150" s="61">
        <v>10388305.5</v>
      </c>
      <c r="H150" s="61">
        <v>-545841</v>
      </c>
      <c r="I150" s="61">
        <v>-8265.98</v>
      </c>
      <c r="J150" s="61">
        <v>124127.95</v>
      </c>
      <c r="K150" s="61">
        <v>122287.39</v>
      </c>
      <c r="L150" s="61">
        <v>-6425.42</v>
      </c>
      <c r="M150" s="9" t="s">
        <v>426</v>
      </c>
      <c r="N150" s="9" t="s">
        <v>392</v>
      </c>
      <c r="R150" s="21"/>
    </row>
    <row r="151" spans="1:18" ht="14.5" hidden="1">
      <c r="A151" s="12" t="s">
        <v>1312</v>
      </c>
      <c r="B151" s="13" t="s">
        <v>1581</v>
      </c>
      <c r="C151" s="60" t="s">
        <v>427</v>
      </c>
      <c r="D151" s="60" t="s">
        <v>109</v>
      </c>
      <c r="E151" s="61">
        <v>-2173148.7000000002</v>
      </c>
      <c r="F151" s="61">
        <v>18361145.899999999</v>
      </c>
      <c r="G151" s="61">
        <v>18950335.949999999</v>
      </c>
      <c r="H151" s="61">
        <v>-2762338.75</v>
      </c>
      <c r="I151" s="61">
        <v>-25581.82</v>
      </c>
      <c r="J151" s="61">
        <v>218346.74</v>
      </c>
      <c r="K151" s="61">
        <v>225282.37</v>
      </c>
      <c r="L151" s="61">
        <v>-32517.45</v>
      </c>
      <c r="M151" s="9" t="s">
        <v>426</v>
      </c>
      <c r="N151" s="9" t="s">
        <v>392</v>
      </c>
    </row>
    <row r="152" spans="1:18" ht="14.5" hidden="1">
      <c r="A152" s="12" t="s">
        <v>1312</v>
      </c>
      <c r="B152" s="13" t="s">
        <v>1582</v>
      </c>
      <c r="C152" s="60" t="s">
        <v>428</v>
      </c>
      <c r="D152" s="60" t="s">
        <v>37</v>
      </c>
      <c r="E152" s="61">
        <v>-678653.17</v>
      </c>
      <c r="F152" s="61">
        <v>0</v>
      </c>
      <c r="G152" s="61">
        <v>0</v>
      </c>
      <c r="H152" s="61">
        <v>-678653.17</v>
      </c>
      <c r="I152" s="61">
        <v>-8074.91</v>
      </c>
      <c r="J152" s="61">
        <v>86</v>
      </c>
      <c r="K152" s="61">
        <v>0</v>
      </c>
      <c r="L152" s="61">
        <v>-7988.91</v>
      </c>
      <c r="M152" s="9" t="s">
        <v>707</v>
      </c>
      <c r="N152" s="9" t="s">
        <v>392</v>
      </c>
    </row>
    <row r="153" spans="1:18" ht="14.5" hidden="1">
      <c r="A153" s="12" t="s">
        <v>1312</v>
      </c>
      <c r="B153" s="13" t="s">
        <v>1583</v>
      </c>
      <c r="C153" s="60" t="s">
        <v>429</v>
      </c>
      <c r="D153" s="60" t="s">
        <v>36</v>
      </c>
      <c r="E153" s="61">
        <v>-158847</v>
      </c>
      <c r="F153" s="61">
        <v>3655696</v>
      </c>
      <c r="G153" s="61">
        <v>3852340</v>
      </c>
      <c r="H153" s="61">
        <v>-355491</v>
      </c>
      <c r="I153" s="61">
        <v>-1870.33</v>
      </c>
      <c r="J153" s="61">
        <v>43033.49</v>
      </c>
      <c r="K153" s="61">
        <v>45348.34</v>
      </c>
      <c r="L153" s="61">
        <v>-4185.18</v>
      </c>
      <c r="M153" s="9" t="s">
        <v>861</v>
      </c>
      <c r="N153" s="9" t="s">
        <v>392</v>
      </c>
    </row>
    <row r="154" spans="1:18" ht="14.5" hidden="1">
      <c r="A154" s="12" t="s">
        <v>1312</v>
      </c>
      <c r="B154" s="13" t="s">
        <v>1584</v>
      </c>
      <c r="C154" s="60" t="s">
        <v>430</v>
      </c>
      <c r="D154" s="60" t="s">
        <v>110</v>
      </c>
      <c r="E154" s="61">
        <v>0</v>
      </c>
      <c r="F154" s="61">
        <v>0</v>
      </c>
      <c r="G154" s="61">
        <v>0</v>
      </c>
      <c r="H154" s="61">
        <v>0</v>
      </c>
      <c r="I154" s="61">
        <v>0</v>
      </c>
      <c r="J154" s="61">
        <v>0</v>
      </c>
      <c r="K154" s="61">
        <v>0</v>
      </c>
      <c r="L154" s="61">
        <v>0</v>
      </c>
      <c r="M154" s="9" t="s">
        <v>926</v>
      </c>
      <c r="N154" s="9" t="s">
        <v>968</v>
      </c>
    </row>
    <row r="155" spans="1:18" ht="14.5" hidden="1">
      <c r="A155" s="12" t="s">
        <v>1312</v>
      </c>
      <c r="B155" s="13" t="s">
        <v>1273</v>
      </c>
      <c r="C155" s="60" t="s">
        <v>701</v>
      </c>
      <c r="D155" s="60" t="s">
        <v>650</v>
      </c>
      <c r="E155" s="61">
        <v>-82215979.439999998</v>
      </c>
      <c r="F155" s="61">
        <v>26217791.190000001</v>
      </c>
      <c r="G155" s="61">
        <v>84083021</v>
      </c>
      <c r="H155" s="61">
        <v>-140081209.25</v>
      </c>
      <c r="I155" s="61">
        <v>-983366.06</v>
      </c>
      <c r="J155" s="61">
        <v>314739.39</v>
      </c>
      <c r="K155" s="61">
        <v>1000000</v>
      </c>
      <c r="L155" s="61">
        <v>-1668626.67</v>
      </c>
      <c r="M155" s="9" t="s">
        <v>926</v>
      </c>
      <c r="N155" s="9" t="s">
        <v>968</v>
      </c>
    </row>
    <row r="156" spans="1:18" ht="14.5" hidden="1">
      <c r="A156" s="12" t="s">
        <v>1312</v>
      </c>
      <c r="B156" s="13" t="s">
        <v>1274</v>
      </c>
      <c r="C156" s="60" t="s">
        <v>431</v>
      </c>
      <c r="D156" s="60" t="s">
        <v>432</v>
      </c>
      <c r="E156" s="61">
        <v>0</v>
      </c>
      <c r="F156" s="61">
        <v>48</v>
      </c>
      <c r="G156" s="61">
        <v>48</v>
      </c>
      <c r="H156" s="61">
        <v>0</v>
      </c>
      <c r="I156" s="61">
        <v>-0.28999999999999998</v>
      </c>
      <c r="J156" s="61">
        <v>0</v>
      </c>
      <c r="K156" s="61">
        <v>0</v>
      </c>
      <c r="L156" s="61">
        <v>-0.28999999999999998</v>
      </c>
      <c r="M156" s="9" t="s">
        <v>915</v>
      </c>
      <c r="N156" s="9" t="s">
        <v>208</v>
      </c>
    </row>
    <row r="157" spans="1:18" ht="14.5" hidden="1">
      <c r="A157" s="12" t="s">
        <v>1312</v>
      </c>
      <c r="B157" s="13" t="s">
        <v>1404</v>
      </c>
      <c r="C157" s="60" t="s">
        <v>1077</v>
      </c>
      <c r="D157" s="60" t="s">
        <v>1078</v>
      </c>
      <c r="E157" s="61">
        <v>-90090267</v>
      </c>
      <c r="F157" s="61">
        <v>17679086.739999998</v>
      </c>
      <c r="G157" s="61">
        <v>106862312</v>
      </c>
      <c r="H157" s="61">
        <v>-179273492.25999999</v>
      </c>
      <c r="I157" s="61">
        <v>-1060509.3</v>
      </c>
      <c r="J157" s="61">
        <v>214166.67</v>
      </c>
      <c r="K157" s="61">
        <v>1263999.1000000001</v>
      </c>
      <c r="L157" s="61">
        <v>-2110341.73</v>
      </c>
      <c r="M157" s="9" t="s">
        <v>1078</v>
      </c>
      <c r="N157" s="9" t="s">
        <v>963</v>
      </c>
    </row>
    <row r="158" spans="1:18" ht="14.5" hidden="1">
      <c r="A158" s="12" t="s">
        <v>1585</v>
      </c>
      <c r="B158" s="13" t="s">
        <v>1586</v>
      </c>
      <c r="C158" s="60" t="s">
        <v>433</v>
      </c>
      <c r="D158" s="60" t="s">
        <v>18</v>
      </c>
      <c r="E158" s="61">
        <v>-399985200</v>
      </c>
      <c r="F158" s="61">
        <v>0</v>
      </c>
      <c r="G158" s="61">
        <v>470398800</v>
      </c>
      <c r="H158" s="61">
        <v>-870384000</v>
      </c>
      <c r="I158" s="61">
        <v>-5845998.8399999999</v>
      </c>
      <c r="J158" s="61">
        <v>0</v>
      </c>
      <c r="K158" s="61">
        <v>6831394.4800000004</v>
      </c>
      <c r="L158" s="61">
        <v>-12677393.32</v>
      </c>
      <c r="M158" s="9" t="s">
        <v>18</v>
      </c>
      <c r="N158" s="9" t="s">
        <v>18</v>
      </c>
    </row>
    <row r="159" spans="1:18" ht="14.5" hidden="1">
      <c r="A159" s="12" t="s">
        <v>1585</v>
      </c>
      <c r="B159" s="13" t="s">
        <v>1587</v>
      </c>
      <c r="C159" s="60" t="s">
        <v>434</v>
      </c>
      <c r="D159" s="60" t="s">
        <v>17</v>
      </c>
      <c r="E159" s="61">
        <v>-470398804.31999999</v>
      </c>
      <c r="F159" s="61">
        <v>470398804.31999999</v>
      </c>
      <c r="G159" s="61">
        <v>0</v>
      </c>
      <c r="H159" s="61">
        <v>0</v>
      </c>
      <c r="I159" s="61">
        <v>-6831394.4900000002</v>
      </c>
      <c r="J159" s="61">
        <v>6831394.4900000002</v>
      </c>
      <c r="K159" s="61">
        <v>0</v>
      </c>
      <c r="L159" s="61">
        <v>0</v>
      </c>
      <c r="M159" s="9" t="s">
        <v>207</v>
      </c>
      <c r="N159" s="9" t="s">
        <v>17</v>
      </c>
    </row>
    <row r="160" spans="1:18" ht="14.5" hidden="1">
      <c r="A160" s="12" t="s">
        <v>1585</v>
      </c>
      <c r="B160" s="13" t="s">
        <v>1588</v>
      </c>
      <c r="C160" s="60" t="s">
        <v>1079</v>
      </c>
      <c r="D160" s="60" t="s">
        <v>1080</v>
      </c>
      <c r="E160" s="61">
        <v>-142640200</v>
      </c>
      <c r="F160" s="61">
        <v>0</v>
      </c>
      <c r="G160" s="61">
        <v>0</v>
      </c>
      <c r="H160" s="61">
        <v>-142640200</v>
      </c>
      <c r="I160" s="61">
        <v>-2144819.9700000002</v>
      </c>
      <c r="J160" s="61">
        <v>0</v>
      </c>
      <c r="K160" s="61">
        <v>0</v>
      </c>
      <c r="L160" s="61">
        <v>-2144819.9700000002</v>
      </c>
      <c r="M160" s="9" t="s">
        <v>962</v>
      </c>
      <c r="N160" s="9" t="s">
        <v>962</v>
      </c>
    </row>
    <row r="161" spans="1:14" ht="14.5" hidden="1">
      <c r="A161" s="12" t="s">
        <v>1585</v>
      </c>
      <c r="B161" s="13" t="s">
        <v>1589</v>
      </c>
      <c r="C161" s="60" t="s">
        <v>1081</v>
      </c>
      <c r="D161" s="60" t="s">
        <v>1082</v>
      </c>
      <c r="E161" s="61">
        <v>0</v>
      </c>
      <c r="F161" s="61">
        <v>0</v>
      </c>
      <c r="G161" s="61">
        <v>0</v>
      </c>
      <c r="H161" s="61">
        <v>0</v>
      </c>
      <c r="I161" s="61">
        <v>0</v>
      </c>
      <c r="J161" s="61">
        <v>0</v>
      </c>
      <c r="K161" s="61">
        <v>0</v>
      </c>
      <c r="L161" s="61">
        <v>0</v>
      </c>
      <c r="M161" s="9" t="s">
        <v>1119</v>
      </c>
      <c r="N161" s="9" t="s">
        <v>1082</v>
      </c>
    </row>
    <row r="162" spans="1:14" ht="14.5" hidden="1">
      <c r="A162" s="12" t="s">
        <v>1585</v>
      </c>
      <c r="B162" s="13" t="s">
        <v>1590</v>
      </c>
      <c r="C162" s="60" t="s">
        <v>435</v>
      </c>
      <c r="D162" s="60" t="s">
        <v>27</v>
      </c>
      <c r="E162" s="61">
        <v>-81268269.049999997</v>
      </c>
      <c r="F162" s="61">
        <v>0</v>
      </c>
      <c r="G162" s="61">
        <v>4583197.71</v>
      </c>
      <c r="H162" s="61">
        <v>-85851466.760000005</v>
      </c>
      <c r="I162" s="61">
        <v>804494.09</v>
      </c>
      <c r="J162" s="61">
        <v>0</v>
      </c>
      <c r="K162" s="61">
        <v>57772.52</v>
      </c>
      <c r="L162" s="61">
        <v>746721.57</v>
      </c>
      <c r="M162" s="9" t="s">
        <v>281</v>
      </c>
      <c r="N162" s="9" t="s">
        <v>281</v>
      </c>
    </row>
    <row r="163" spans="1:14" ht="14.5" hidden="1">
      <c r="A163" s="12" t="s">
        <v>1585</v>
      </c>
      <c r="B163" s="13" t="s">
        <v>1591</v>
      </c>
      <c r="C163" s="60" t="s">
        <v>436</v>
      </c>
      <c r="D163" s="60" t="s">
        <v>111</v>
      </c>
      <c r="E163" s="61">
        <v>-675766775.23000002</v>
      </c>
      <c r="F163" s="61">
        <v>4604172.6900000004</v>
      </c>
      <c r="G163" s="61">
        <v>123441</v>
      </c>
      <c r="H163" s="61">
        <v>-671286043.53999996</v>
      </c>
      <c r="I163" s="61">
        <v>-8813287.5600000005</v>
      </c>
      <c r="J163" s="61">
        <v>58019.43</v>
      </c>
      <c r="K163" s="61">
        <v>1453.1</v>
      </c>
      <c r="L163" s="61">
        <v>-8756721.2300000004</v>
      </c>
      <c r="M163" s="9" t="s">
        <v>1120</v>
      </c>
      <c r="N163" s="9" t="s">
        <v>111</v>
      </c>
    </row>
    <row r="164" spans="1:14" ht="14.5" hidden="1">
      <c r="A164" s="12" t="s">
        <v>1585</v>
      </c>
      <c r="B164" s="13" t="s">
        <v>1592</v>
      </c>
      <c r="C164" s="60" t="s">
        <v>437</v>
      </c>
      <c r="D164" s="60" t="s">
        <v>43</v>
      </c>
      <c r="E164" s="61">
        <v>0</v>
      </c>
      <c r="F164" s="61">
        <v>218086274.59999999</v>
      </c>
      <c r="G164" s="61">
        <v>218086274.59999999</v>
      </c>
      <c r="H164" s="61">
        <v>0</v>
      </c>
      <c r="I164" s="61">
        <v>-0.02</v>
      </c>
      <c r="J164" s="61">
        <v>2588322.41</v>
      </c>
      <c r="K164" s="61">
        <v>2588322.41</v>
      </c>
      <c r="L164" s="61">
        <v>-0.02</v>
      </c>
      <c r="M164" s="9" t="s">
        <v>228</v>
      </c>
      <c r="N164" s="9" t="s">
        <v>304</v>
      </c>
    </row>
    <row r="165" spans="1:14" ht="14.5" hidden="1">
      <c r="A165" s="12" t="s">
        <v>1585</v>
      </c>
      <c r="B165" s="13" t="s">
        <v>1593</v>
      </c>
      <c r="C165" s="60" t="s">
        <v>438</v>
      </c>
      <c r="D165" s="60" t="s">
        <v>112</v>
      </c>
      <c r="E165" s="61">
        <v>0</v>
      </c>
      <c r="F165" s="61">
        <v>0</v>
      </c>
      <c r="G165" s="61">
        <v>0</v>
      </c>
      <c r="H165" s="61">
        <v>0</v>
      </c>
      <c r="I165" s="61">
        <v>0</v>
      </c>
      <c r="J165" s="61">
        <v>0</v>
      </c>
      <c r="K165" s="61">
        <v>0</v>
      </c>
      <c r="L165" s="61">
        <v>0</v>
      </c>
      <c r="M165" s="9" t="s">
        <v>228</v>
      </c>
      <c r="N165" s="9" t="s">
        <v>304</v>
      </c>
    </row>
    <row r="166" spans="1:14" ht="14.5" hidden="1">
      <c r="A166" s="12" t="s">
        <v>1585</v>
      </c>
      <c r="B166" s="13" t="s">
        <v>1594</v>
      </c>
      <c r="C166" s="60" t="s">
        <v>439</v>
      </c>
      <c r="D166" s="60" t="s">
        <v>113</v>
      </c>
      <c r="E166" s="61">
        <v>0</v>
      </c>
      <c r="F166" s="61">
        <v>0</v>
      </c>
      <c r="G166" s="61">
        <v>0</v>
      </c>
      <c r="H166" s="61">
        <v>0</v>
      </c>
      <c r="I166" s="61">
        <v>0</v>
      </c>
      <c r="J166" s="61">
        <v>0</v>
      </c>
      <c r="K166" s="61">
        <v>0</v>
      </c>
      <c r="L166" s="61">
        <v>0</v>
      </c>
      <c r="M166" s="9" t="s">
        <v>228</v>
      </c>
      <c r="N166" s="9" t="s">
        <v>304</v>
      </c>
    </row>
    <row r="167" spans="1:14" ht="14.5" hidden="1">
      <c r="A167" s="12" t="s">
        <v>1585</v>
      </c>
      <c r="B167" s="13" t="s">
        <v>1595</v>
      </c>
      <c r="C167" s="60" t="s">
        <v>440</v>
      </c>
      <c r="D167" s="60" t="s">
        <v>191</v>
      </c>
      <c r="E167" s="61">
        <v>0</v>
      </c>
      <c r="F167" s="61">
        <v>662983813.73000002</v>
      </c>
      <c r="G167" s="61">
        <v>662983813.73000002</v>
      </c>
      <c r="H167" s="61">
        <v>0</v>
      </c>
      <c r="I167" s="61">
        <v>-7.67</v>
      </c>
      <c r="J167" s="61">
        <v>7813470.2400000002</v>
      </c>
      <c r="K167" s="61">
        <v>7813462.5700000003</v>
      </c>
      <c r="L167" s="61">
        <v>0</v>
      </c>
      <c r="M167" s="9" t="s">
        <v>228</v>
      </c>
      <c r="N167" s="9" t="s">
        <v>304</v>
      </c>
    </row>
    <row r="168" spans="1:14" ht="14.5" hidden="1">
      <c r="A168" s="12" t="s">
        <v>1585</v>
      </c>
      <c r="B168" s="13" t="s">
        <v>1596</v>
      </c>
      <c r="C168" s="60" t="s">
        <v>441</v>
      </c>
      <c r="D168" s="60" t="s">
        <v>114</v>
      </c>
      <c r="E168" s="61">
        <v>0</v>
      </c>
      <c r="F168" s="61">
        <v>0</v>
      </c>
      <c r="G168" s="61">
        <v>0</v>
      </c>
      <c r="H168" s="61">
        <v>0</v>
      </c>
      <c r="I168" s="61">
        <v>0</v>
      </c>
      <c r="J168" s="61">
        <v>0</v>
      </c>
      <c r="K168" s="61">
        <v>0</v>
      </c>
      <c r="L168" s="61">
        <v>0</v>
      </c>
      <c r="M168" s="9" t="s">
        <v>442</v>
      </c>
      <c r="N168" s="9" t="s">
        <v>442</v>
      </c>
    </row>
    <row r="169" spans="1:14" ht="14.5" hidden="1">
      <c r="A169" s="12" t="s">
        <v>1585</v>
      </c>
      <c r="B169" s="13" t="s">
        <v>1597</v>
      </c>
      <c r="C169" s="60" t="s">
        <v>443</v>
      </c>
      <c r="D169" s="60" t="s">
        <v>444</v>
      </c>
      <c r="E169" s="61">
        <v>-434146.09</v>
      </c>
      <c r="F169" s="61">
        <v>1597557.4</v>
      </c>
      <c r="G169" s="61">
        <v>1532372</v>
      </c>
      <c r="H169" s="61">
        <v>-368960.69</v>
      </c>
      <c r="I169" s="61">
        <v>-5160.84</v>
      </c>
      <c r="J169" s="61">
        <v>18854.34</v>
      </c>
      <c r="K169" s="61">
        <v>18088.5</v>
      </c>
      <c r="L169" s="61">
        <v>-4395</v>
      </c>
      <c r="M169" s="9" t="s">
        <v>228</v>
      </c>
      <c r="N169" s="9" t="s">
        <v>304</v>
      </c>
    </row>
    <row r="170" spans="1:14" ht="14.5" hidden="1">
      <c r="A170" s="12" t="s">
        <v>1585</v>
      </c>
      <c r="B170" s="13" t="s">
        <v>1598</v>
      </c>
      <c r="C170" s="60" t="s">
        <v>445</v>
      </c>
      <c r="D170" s="60" t="s">
        <v>302</v>
      </c>
      <c r="E170" s="61">
        <v>0</v>
      </c>
      <c r="F170" s="61">
        <v>2999.98</v>
      </c>
      <c r="G170" s="61">
        <v>3000</v>
      </c>
      <c r="H170" s="61">
        <v>-0.02</v>
      </c>
      <c r="I170" s="61">
        <v>0</v>
      </c>
      <c r="J170" s="61">
        <v>35.42</v>
      </c>
      <c r="K170" s="61">
        <v>35.31</v>
      </c>
      <c r="L170" s="61">
        <v>0.11</v>
      </c>
      <c r="M170" s="9" t="s">
        <v>1121</v>
      </c>
      <c r="N170" s="9">
        <v>0</v>
      </c>
    </row>
    <row r="171" spans="1:14" ht="14.5" hidden="1">
      <c r="A171" s="12" t="s">
        <v>1585</v>
      </c>
      <c r="B171" s="13" t="s">
        <v>1599</v>
      </c>
      <c r="C171" s="60" t="s">
        <v>446</v>
      </c>
      <c r="D171" s="60" t="s">
        <v>115</v>
      </c>
      <c r="E171" s="61">
        <v>0</v>
      </c>
      <c r="F171" s="61">
        <v>7522489637.1499996</v>
      </c>
      <c r="G171" s="61">
        <v>7522489637.1499996</v>
      </c>
      <c r="H171" s="61">
        <v>0</v>
      </c>
      <c r="I171" s="61">
        <v>0</v>
      </c>
      <c r="J171" s="61">
        <v>89683079.450000003</v>
      </c>
      <c r="K171" s="61">
        <v>89683079.450000003</v>
      </c>
      <c r="L171" s="61">
        <v>0</v>
      </c>
      <c r="M171" s="9" t="s">
        <v>442</v>
      </c>
      <c r="N171" s="9" t="s">
        <v>442</v>
      </c>
    </row>
    <row r="172" spans="1:14" ht="14.5" hidden="1">
      <c r="A172" s="12" t="s">
        <v>1585</v>
      </c>
      <c r="B172" s="13" t="s">
        <v>1600</v>
      </c>
      <c r="C172" s="60" t="s">
        <v>618</v>
      </c>
      <c r="D172" s="60" t="s">
        <v>447</v>
      </c>
      <c r="E172" s="61">
        <v>0</v>
      </c>
      <c r="F172" s="61">
        <v>0</v>
      </c>
      <c r="G172" s="61">
        <v>0</v>
      </c>
      <c r="H172" s="61">
        <v>0</v>
      </c>
      <c r="I172" s="61">
        <v>0</v>
      </c>
      <c r="J172" s="61">
        <v>0</v>
      </c>
      <c r="K172" s="61">
        <v>0</v>
      </c>
      <c r="L172" s="61">
        <v>0</v>
      </c>
      <c r="M172" s="9" t="s">
        <v>442</v>
      </c>
      <c r="N172" s="9" t="s">
        <v>442</v>
      </c>
    </row>
    <row r="173" spans="1:14" ht="14.5" hidden="1">
      <c r="A173" s="12" t="s">
        <v>1585</v>
      </c>
      <c r="B173" s="13" t="s">
        <v>1601</v>
      </c>
      <c r="C173" s="60" t="s">
        <v>448</v>
      </c>
      <c r="D173" s="60" t="s">
        <v>199</v>
      </c>
      <c r="E173" s="61">
        <v>0</v>
      </c>
      <c r="F173" s="61">
        <v>0</v>
      </c>
      <c r="G173" s="61">
        <v>0</v>
      </c>
      <c r="H173" s="61">
        <v>0</v>
      </c>
      <c r="I173" s="61">
        <v>0</v>
      </c>
      <c r="J173" s="61">
        <v>0</v>
      </c>
      <c r="K173" s="61">
        <v>0</v>
      </c>
      <c r="L173" s="61">
        <v>0</v>
      </c>
      <c r="M173" s="9" t="s">
        <v>199</v>
      </c>
      <c r="N173" s="9" t="s">
        <v>206</v>
      </c>
    </row>
    <row r="174" spans="1:14" ht="14.5" hidden="1">
      <c r="A174" s="12" t="s">
        <v>1585</v>
      </c>
      <c r="B174" s="13" t="s">
        <v>1602</v>
      </c>
      <c r="C174" s="60" t="s">
        <v>450</v>
      </c>
      <c r="D174" s="60" t="s">
        <v>451</v>
      </c>
      <c r="E174" s="61">
        <v>-1</v>
      </c>
      <c r="F174" s="61">
        <v>15552532.310000001</v>
      </c>
      <c r="G174" s="61">
        <v>15092890.859999999</v>
      </c>
      <c r="H174" s="61">
        <v>459640.45</v>
      </c>
      <c r="I174" s="61">
        <v>0</v>
      </c>
      <c r="J174" s="61">
        <v>2124.91</v>
      </c>
      <c r="K174" s="61">
        <v>2111.64</v>
      </c>
      <c r="L174" s="61">
        <v>13.27</v>
      </c>
      <c r="M174" s="9" t="s">
        <v>228</v>
      </c>
      <c r="N174" s="9" t="s">
        <v>304</v>
      </c>
    </row>
    <row r="175" spans="1:14" ht="14.5" hidden="1">
      <c r="A175" s="12" t="s">
        <v>1585</v>
      </c>
      <c r="B175" s="13" t="s">
        <v>1603</v>
      </c>
      <c r="C175" s="60" t="s">
        <v>620</v>
      </c>
      <c r="D175" s="60" t="s">
        <v>452</v>
      </c>
      <c r="E175" s="61">
        <v>0</v>
      </c>
      <c r="F175" s="61">
        <v>11356.1</v>
      </c>
      <c r="G175" s="61">
        <v>11207.73</v>
      </c>
      <c r="H175" s="61">
        <v>148.37</v>
      </c>
      <c r="I175" s="61">
        <v>0</v>
      </c>
      <c r="J175" s="61">
        <v>0</v>
      </c>
      <c r="K175" s="61">
        <v>0</v>
      </c>
      <c r="L175" s="124">
        <v>0</v>
      </c>
      <c r="M175" s="9" t="s">
        <v>228</v>
      </c>
      <c r="N175" s="9" t="s">
        <v>304</v>
      </c>
    </row>
    <row r="176" spans="1:14" ht="14.5" hidden="1">
      <c r="A176" s="12" t="s">
        <v>1585</v>
      </c>
      <c r="B176" s="13" t="s">
        <v>1604</v>
      </c>
      <c r="C176" s="60" t="s">
        <v>621</v>
      </c>
      <c r="D176" s="60" t="s">
        <v>453</v>
      </c>
      <c r="E176" s="61">
        <v>0</v>
      </c>
      <c r="F176" s="61">
        <v>5888.46</v>
      </c>
      <c r="G176" s="61">
        <v>5730.13</v>
      </c>
      <c r="H176" s="61">
        <v>158.33000000000001</v>
      </c>
      <c r="I176" s="61">
        <v>0</v>
      </c>
      <c r="J176" s="61">
        <v>1367.28</v>
      </c>
      <c r="K176" s="61">
        <v>1519.2</v>
      </c>
      <c r="L176" s="61">
        <v>-151.91999999999999</v>
      </c>
      <c r="M176" s="71" t="s">
        <v>228</v>
      </c>
      <c r="N176" s="71" t="s">
        <v>304</v>
      </c>
    </row>
    <row r="177" spans="1:14" ht="14.5" hidden="1">
      <c r="A177" s="12" t="s">
        <v>1585</v>
      </c>
      <c r="B177" s="13" t="s">
        <v>1605</v>
      </c>
      <c r="C177" s="60" t="s">
        <v>622</v>
      </c>
      <c r="D177" s="60" t="s">
        <v>454</v>
      </c>
      <c r="E177" s="61">
        <v>0</v>
      </c>
      <c r="F177" s="61">
        <v>43859.21</v>
      </c>
      <c r="G177" s="61">
        <v>58714.6</v>
      </c>
      <c r="H177" s="61">
        <v>-14855.39</v>
      </c>
      <c r="I177" s="61">
        <v>0</v>
      </c>
      <c r="J177" s="61">
        <v>48136.54</v>
      </c>
      <c r="K177" s="61">
        <v>52536.35</v>
      </c>
      <c r="L177" s="61">
        <v>-4399.8100000000004</v>
      </c>
      <c r="M177" s="9" t="s">
        <v>1122</v>
      </c>
      <c r="N177" s="9" t="s">
        <v>873</v>
      </c>
    </row>
    <row r="178" spans="1:14" ht="14.5" hidden="1">
      <c r="A178" s="12" t="s">
        <v>1585</v>
      </c>
      <c r="B178" s="13" t="s">
        <v>1606</v>
      </c>
      <c r="C178" s="60" t="s">
        <v>1083</v>
      </c>
      <c r="D178" s="60" t="s">
        <v>1084</v>
      </c>
      <c r="E178" s="61">
        <v>0</v>
      </c>
      <c r="F178" s="61">
        <v>0</v>
      </c>
      <c r="G178" s="61">
        <v>0</v>
      </c>
      <c r="H178" s="61">
        <v>0</v>
      </c>
      <c r="I178" s="61">
        <v>0</v>
      </c>
      <c r="J178" s="61">
        <v>0</v>
      </c>
      <c r="K178" s="61">
        <v>0</v>
      </c>
      <c r="L178" s="61">
        <v>0</v>
      </c>
      <c r="M178" s="9" t="s">
        <v>1084</v>
      </c>
      <c r="N178" s="9" t="s">
        <v>206</v>
      </c>
    </row>
    <row r="179" spans="1:14" ht="14.5" hidden="1">
      <c r="A179" s="12" t="s">
        <v>1585</v>
      </c>
      <c r="B179" s="13" t="s">
        <v>578</v>
      </c>
      <c r="C179" s="60" t="s">
        <v>455</v>
      </c>
      <c r="D179" s="60" t="s">
        <v>298</v>
      </c>
      <c r="E179" s="61">
        <v>-523489816.94</v>
      </c>
      <c r="F179" s="61">
        <v>3746464451.79</v>
      </c>
      <c r="G179" s="61">
        <v>4309767905.3299999</v>
      </c>
      <c r="H179" s="61">
        <v>-1086793270.48</v>
      </c>
      <c r="I179" s="61">
        <v>-6235710.5800000001</v>
      </c>
      <c r="J179" s="61">
        <v>44602671.899999999</v>
      </c>
      <c r="K179" s="61">
        <v>51312682.229999997</v>
      </c>
      <c r="L179" s="61">
        <v>-12945720.91</v>
      </c>
      <c r="M179" s="9">
        <v>0</v>
      </c>
      <c r="N179" s="9">
        <v>0</v>
      </c>
    </row>
    <row r="180" spans="1:14" ht="14.5" hidden="1">
      <c r="A180" s="12" t="s">
        <v>1585</v>
      </c>
      <c r="B180" s="13" t="s">
        <v>1607</v>
      </c>
      <c r="C180" s="60" t="s">
        <v>456</v>
      </c>
      <c r="D180" s="60" t="s">
        <v>116</v>
      </c>
      <c r="E180" s="61">
        <v>0</v>
      </c>
      <c r="F180" s="61">
        <v>0</v>
      </c>
      <c r="G180" s="61">
        <v>0</v>
      </c>
      <c r="H180" s="61">
        <v>0</v>
      </c>
      <c r="I180" s="61">
        <v>0</v>
      </c>
      <c r="J180" s="61">
        <v>0</v>
      </c>
      <c r="K180" s="61">
        <v>0</v>
      </c>
      <c r="L180" s="61">
        <v>0</v>
      </c>
      <c r="M180" s="9" t="s">
        <v>442</v>
      </c>
      <c r="N180" s="9" t="s">
        <v>442</v>
      </c>
    </row>
    <row r="181" spans="1:14" ht="14.5" hidden="1">
      <c r="A181" s="12" t="s">
        <v>1585</v>
      </c>
      <c r="B181" s="13" t="s">
        <v>1608</v>
      </c>
      <c r="C181" s="60" t="s">
        <v>457</v>
      </c>
      <c r="D181" s="60" t="s">
        <v>303</v>
      </c>
      <c r="E181" s="61">
        <v>0</v>
      </c>
      <c r="F181" s="61">
        <v>2753138.2</v>
      </c>
      <c r="G181" s="61">
        <v>2753138.2</v>
      </c>
      <c r="H181" s="61">
        <v>0</v>
      </c>
      <c r="I181" s="61">
        <v>0</v>
      </c>
      <c r="J181" s="61">
        <v>32408.9</v>
      </c>
      <c r="K181" s="61">
        <v>32408.9</v>
      </c>
      <c r="L181" s="61">
        <v>0</v>
      </c>
      <c r="M181" s="9" t="s">
        <v>442</v>
      </c>
      <c r="N181" s="9" t="s">
        <v>442</v>
      </c>
    </row>
    <row r="182" spans="1:14" ht="14.5" hidden="1">
      <c r="A182" s="12" t="s">
        <v>1314</v>
      </c>
      <c r="B182" s="13" t="s">
        <v>1609</v>
      </c>
      <c r="C182" s="60" t="s">
        <v>458</v>
      </c>
      <c r="D182" s="60" t="s">
        <v>117</v>
      </c>
      <c r="E182" s="61">
        <v>0</v>
      </c>
      <c r="F182" s="61">
        <v>123712634.40000001</v>
      </c>
      <c r="G182" s="61">
        <v>5233533506.8000002</v>
      </c>
      <c r="H182" s="61">
        <v>-5109820872.3999996</v>
      </c>
      <c r="I182" s="61">
        <v>0</v>
      </c>
      <c r="J182" s="61">
        <v>1473646.62</v>
      </c>
      <c r="K182" s="61">
        <v>62341078.090000004</v>
      </c>
      <c r="L182" s="61">
        <v>-60867431.469999999</v>
      </c>
      <c r="M182" s="9" t="s">
        <v>209</v>
      </c>
      <c r="N182" s="72" t="s">
        <v>209</v>
      </c>
    </row>
    <row r="183" spans="1:14" ht="14.5" hidden="1">
      <c r="A183" s="12" t="s">
        <v>1314</v>
      </c>
      <c r="B183" s="13" t="s">
        <v>1610</v>
      </c>
      <c r="C183" s="60" t="s">
        <v>459</v>
      </c>
      <c r="D183" s="60" t="s">
        <v>195</v>
      </c>
      <c r="E183" s="61">
        <v>0</v>
      </c>
      <c r="F183" s="61">
        <v>0</v>
      </c>
      <c r="G183" s="61">
        <v>12805131.09</v>
      </c>
      <c r="H183" s="61">
        <v>-12805131.09</v>
      </c>
      <c r="I183" s="61">
        <v>0</v>
      </c>
      <c r="J183" s="61">
        <v>0</v>
      </c>
      <c r="K183" s="61">
        <v>152532.82999999999</v>
      </c>
      <c r="L183" s="61">
        <v>-152532.82999999999</v>
      </c>
      <c r="M183" s="9" t="s">
        <v>209</v>
      </c>
      <c r="N183" s="72" t="s">
        <v>209</v>
      </c>
    </row>
    <row r="184" spans="1:14" ht="14.5" hidden="1">
      <c r="A184" s="12" t="s">
        <v>1314</v>
      </c>
      <c r="B184" s="13" t="s">
        <v>1611</v>
      </c>
      <c r="C184" s="60" t="s">
        <v>623</v>
      </c>
      <c r="D184" s="60" t="s">
        <v>606</v>
      </c>
      <c r="E184" s="61">
        <v>0</v>
      </c>
      <c r="F184" s="61">
        <v>354821.4</v>
      </c>
      <c r="G184" s="61">
        <v>139620832.25</v>
      </c>
      <c r="H184" s="61">
        <v>-139266010.84999999</v>
      </c>
      <c r="I184" s="61">
        <v>0</v>
      </c>
      <c r="J184" s="61">
        <v>4226.58</v>
      </c>
      <c r="K184" s="61">
        <v>1663142.74</v>
      </c>
      <c r="L184" s="61">
        <v>-1658916.16</v>
      </c>
      <c r="M184" s="9" t="s">
        <v>209</v>
      </c>
      <c r="N184" s="72" t="s">
        <v>209</v>
      </c>
    </row>
    <row r="185" spans="1:14" ht="14.5" hidden="1">
      <c r="A185" s="12" t="s">
        <v>1314</v>
      </c>
      <c r="B185" s="13" t="s">
        <v>1612</v>
      </c>
      <c r="C185" s="60" t="s">
        <v>702</v>
      </c>
      <c r="D185" s="60" t="s">
        <v>651</v>
      </c>
      <c r="E185" s="61">
        <v>0</v>
      </c>
      <c r="F185" s="61">
        <v>872765.19</v>
      </c>
      <c r="G185" s="61">
        <v>8815320.8800000008</v>
      </c>
      <c r="H185" s="61">
        <v>-7942555.6900000004</v>
      </c>
      <c r="I185" s="61">
        <v>0</v>
      </c>
      <c r="J185" s="61">
        <v>10396.25</v>
      </c>
      <c r="K185" s="61">
        <v>105006.8</v>
      </c>
      <c r="L185" s="61">
        <v>-94610.55</v>
      </c>
      <c r="M185" s="9" t="s">
        <v>209</v>
      </c>
      <c r="N185" s="72" t="s">
        <v>209</v>
      </c>
    </row>
    <row r="186" spans="1:14" ht="14.5" hidden="1">
      <c r="A186" s="12" t="s">
        <v>1314</v>
      </c>
      <c r="B186" s="13" t="s">
        <v>1315</v>
      </c>
      <c r="C186" s="60" t="s">
        <v>1299</v>
      </c>
      <c r="D186" s="60" t="s">
        <v>1300</v>
      </c>
      <c r="E186" s="61">
        <v>0</v>
      </c>
      <c r="F186" s="61">
        <v>0</v>
      </c>
      <c r="G186" s="61">
        <v>45323196.32</v>
      </c>
      <c r="H186" s="61">
        <v>-45323196.32</v>
      </c>
      <c r="I186" s="61">
        <v>0</v>
      </c>
      <c r="J186" s="61">
        <v>0</v>
      </c>
      <c r="K186" s="61">
        <v>539883.22</v>
      </c>
      <c r="L186" s="61">
        <v>-539883.22</v>
      </c>
      <c r="M186" s="9" t="s">
        <v>209</v>
      </c>
      <c r="N186" s="72" t="s">
        <v>209</v>
      </c>
    </row>
    <row r="187" spans="1:14" ht="14.5" hidden="1">
      <c r="A187" s="12" t="s">
        <v>1314</v>
      </c>
      <c r="B187" s="13" t="s">
        <v>1613</v>
      </c>
      <c r="C187" s="60" t="s">
        <v>1089</v>
      </c>
      <c r="D187" s="60" t="s">
        <v>1090</v>
      </c>
      <c r="E187" s="61">
        <v>0</v>
      </c>
      <c r="F187" s="61">
        <v>177430155.09</v>
      </c>
      <c r="G187" s="61">
        <v>342816001.41000003</v>
      </c>
      <c r="H187" s="61">
        <v>-165385846.31999999</v>
      </c>
      <c r="I187" s="61">
        <v>0</v>
      </c>
      <c r="J187" s="61">
        <v>2113521.7999999998</v>
      </c>
      <c r="K187" s="61">
        <v>4102348.17</v>
      </c>
      <c r="L187" s="61">
        <v>-1988826.37</v>
      </c>
      <c r="M187" s="9" t="s">
        <v>883</v>
      </c>
      <c r="N187" s="72" t="s">
        <v>883</v>
      </c>
    </row>
    <row r="188" spans="1:14" ht="14.5" hidden="1">
      <c r="A188" s="12" t="s">
        <v>1314</v>
      </c>
      <c r="B188" s="13" t="s">
        <v>1614</v>
      </c>
      <c r="C188" s="60" t="s">
        <v>624</v>
      </c>
      <c r="D188" s="60" t="s">
        <v>460</v>
      </c>
      <c r="E188" s="61">
        <v>0</v>
      </c>
      <c r="F188" s="61">
        <v>0</v>
      </c>
      <c r="G188" s="61">
        <v>2999.98</v>
      </c>
      <c r="H188" s="61">
        <v>-2999.98</v>
      </c>
      <c r="I188" s="61">
        <v>0</v>
      </c>
      <c r="J188" s="61">
        <v>0</v>
      </c>
      <c r="K188" s="61">
        <v>35.42</v>
      </c>
      <c r="L188" s="61">
        <v>-35.42</v>
      </c>
      <c r="M188" s="9" t="s">
        <v>1123</v>
      </c>
      <c r="N188" s="72" t="s">
        <v>884</v>
      </c>
    </row>
    <row r="189" spans="1:14" ht="14.5" hidden="1">
      <c r="A189" s="12" t="s">
        <v>1314</v>
      </c>
      <c r="B189" s="13" t="s">
        <v>1615</v>
      </c>
      <c r="C189" s="60" t="s">
        <v>461</v>
      </c>
      <c r="D189" s="60" t="s">
        <v>118</v>
      </c>
      <c r="E189" s="61">
        <v>0</v>
      </c>
      <c r="F189" s="61">
        <v>13147412.359999999</v>
      </c>
      <c r="G189" s="61">
        <v>21005539.210000001</v>
      </c>
      <c r="H189" s="61">
        <v>-7858126.8499999996</v>
      </c>
      <c r="I189" s="61">
        <v>0</v>
      </c>
      <c r="J189" s="61">
        <v>82458.240000000005</v>
      </c>
      <c r="K189" s="61">
        <v>30948.79</v>
      </c>
      <c r="L189" s="61">
        <v>51509.45</v>
      </c>
      <c r="M189" s="9" t="s">
        <v>118</v>
      </c>
      <c r="N189" s="72" t="s">
        <v>753</v>
      </c>
    </row>
    <row r="190" spans="1:14" ht="14.5" hidden="1">
      <c r="A190" s="12" t="s">
        <v>1314</v>
      </c>
      <c r="B190" s="13" t="s">
        <v>1616</v>
      </c>
      <c r="C190" s="60" t="s">
        <v>462</v>
      </c>
      <c r="D190" s="60" t="s">
        <v>67</v>
      </c>
      <c r="E190" s="61">
        <v>0</v>
      </c>
      <c r="F190" s="61">
        <v>28332.48</v>
      </c>
      <c r="G190" s="61">
        <v>8902490.0399999991</v>
      </c>
      <c r="H190" s="61">
        <v>-8874157.5600000005</v>
      </c>
      <c r="I190" s="61">
        <v>0</v>
      </c>
      <c r="J190" s="61">
        <v>2453.7399999999998</v>
      </c>
      <c r="K190" s="61">
        <v>21851.119999999999</v>
      </c>
      <c r="L190" s="61">
        <v>-19397.38</v>
      </c>
      <c r="M190" s="9" t="s">
        <v>67</v>
      </c>
      <c r="N190" s="72" t="s">
        <v>753</v>
      </c>
    </row>
    <row r="191" spans="1:14" ht="14.5" hidden="1">
      <c r="A191" s="12" t="s">
        <v>1314</v>
      </c>
      <c r="B191" s="13" t="s">
        <v>1617</v>
      </c>
      <c r="C191" s="60" t="s">
        <v>1091</v>
      </c>
      <c r="D191" s="60" t="s">
        <v>731</v>
      </c>
      <c r="E191" s="61">
        <v>0</v>
      </c>
      <c r="F191" s="61">
        <v>0</v>
      </c>
      <c r="G191" s="61">
        <v>13282485.050000001</v>
      </c>
      <c r="H191" s="61">
        <v>-13282485.050000001</v>
      </c>
      <c r="I191" s="61">
        <v>0</v>
      </c>
      <c r="J191" s="61">
        <v>0</v>
      </c>
      <c r="K191" s="61">
        <v>158219</v>
      </c>
      <c r="L191" s="61">
        <v>-158219</v>
      </c>
      <c r="M191" s="9" t="s">
        <v>1124</v>
      </c>
      <c r="N191" s="72" t="s">
        <v>753</v>
      </c>
    </row>
    <row r="192" spans="1:14" ht="14.5" hidden="1">
      <c r="A192" s="12" t="s">
        <v>1316</v>
      </c>
      <c r="B192" s="13" t="s">
        <v>1618</v>
      </c>
      <c r="C192" s="60" t="s">
        <v>463</v>
      </c>
      <c r="D192" s="60" t="s">
        <v>119</v>
      </c>
      <c r="E192" s="61">
        <v>0</v>
      </c>
      <c r="F192" s="61">
        <v>31326630.690000001</v>
      </c>
      <c r="G192" s="61">
        <v>2668244.6800000002</v>
      </c>
      <c r="H192" s="61">
        <v>28658386.010000002</v>
      </c>
      <c r="I192" s="61">
        <v>0</v>
      </c>
      <c r="J192" s="61">
        <v>368801.84</v>
      </c>
      <c r="K192" s="61">
        <v>31561.98</v>
      </c>
      <c r="L192" s="61">
        <v>337239.86</v>
      </c>
      <c r="M192" s="9" t="s">
        <v>1125</v>
      </c>
      <c r="N192" s="72" t="s">
        <v>210</v>
      </c>
    </row>
    <row r="193" spans="1:14" ht="14.5" hidden="1">
      <c r="A193" s="12" t="s">
        <v>1316</v>
      </c>
      <c r="B193" s="13" t="s">
        <v>1619</v>
      </c>
      <c r="C193" s="60" t="s">
        <v>464</v>
      </c>
      <c r="D193" s="60" t="s">
        <v>120</v>
      </c>
      <c r="E193" s="61">
        <v>0</v>
      </c>
      <c r="F193" s="61">
        <v>18915378.280000001</v>
      </c>
      <c r="G193" s="61">
        <v>27925</v>
      </c>
      <c r="H193" s="61">
        <v>18887453.280000001</v>
      </c>
      <c r="I193" s="61">
        <v>0</v>
      </c>
      <c r="J193" s="61">
        <v>222666.23</v>
      </c>
      <c r="K193" s="61">
        <v>328.72</v>
      </c>
      <c r="L193" s="61">
        <v>222337.51</v>
      </c>
      <c r="M193" s="9" t="s">
        <v>1125</v>
      </c>
      <c r="N193" s="72" t="s">
        <v>210</v>
      </c>
    </row>
    <row r="194" spans="1:14" ht="14.5" hidden="1">
      <c r="A194" s="12" t="s">
        <v>1316</v>
      </c>
      <c r="B194" s="13" t="s">
        <v>1620</v>
      </c>
      <c r="C194" s="60" t="s">
        <v>465</v>
      </c>
      <c r="D194" s="60" t="s">
        <v>121</v>
      </c>
      <c r="E194" s="61">
        <v>0</v>
      </c>
      <c r="F194" s="61">
        <v>54339826.520000003</v>
      </c>
      <c r="G194" s="61">
        <v>351153.08</v>
      </c>
      <c r="H194" s="61">
        <v>53988673.439999998</v>
      </c>
      <c r="I194" s="61">
        <v>0</v>
      </c>
      <c r="J194" s="61">
        <v>639668.27</v>
      </c>
      <c r="K194" s="61">
        <v>4133.63</v>
      </c>
      <c r="L194" s="61">
        <v>635534.64</v>
      </c>
      <c r="M194" s="9" t="s">
        <v>1125</v>
      </c>
      <c r="N194" s="72" t="s">
        <v>210</v>
      </c>
    </row>
    <row r="195" spans="1:14" ht="14.5" hidden="1">
      <c r="A195" s="12" t="s">
        <v>1316</v>
      </c>
      <c r="B195" s="13" t="s">
        <v>1621</v>
      </c>
      <c r="C195" s="60" t="s">
        <v>466</v>
      </c>
      <c r="D195" s="60" t="s">
        <v>122</v>
      </c>
      <c r="E195" s="61">
        <v>0</v>
      </c>
      <c r="F195" s="61">
        <v>7849027.5899999999</v>
      </c>
      <c r="G195" s="61">
        <v>1822.2</v>
      </c>
      <c r="H195" s="61">
        <v>7847205.3899999997</v>
      </c>
      <c r="I195" s="61">
        <v>0</v>
      </c>
      <c r="J195" s="61">
        <v>92396.46</v>
      </c>
      <c r="K195" s="61">
        <v>21.45</v>
      </c>
      <c r="L195" s="124">
        <v>92375.01</v>
      </c>
      <c r="M195" s="9" t="s">
        <v>1125</v>
      </c>
      <c r="N195" s="72" t="s">
        <v>210</v>
      </c>
    </row>
    <row r="196" spans="1:14" ht="14.5" hidden="1">
      <c r="A196" s="12" t="s">
        <v>1316</v>
      </c>
      <c r="B196" s="13" t="s">
        <v>1622</v>
      </c>
      <c r="C196" s="60" t="s">
        <v>467</v>
      </c>
      <c r="D196" s="60" t="s">
        <v>200</v>
      </c>
      <c r="E196" s="61">
        <v>0</v>
      </c>
      <c r="F196" s="61">
        <v>3945940152</v>
      </c>
      <c r="G196" s="61">
        <v>170155944</v>
      </c>
      <c r="H196" s="61">
        <v>3775784208</v>
      </c>
      <c r="I196" s="61">
        <v>0</v>
      </c>
      <c r="J196" s="61">
        <v>47004861</v>
      </c>
      <c r="K196" s="61">
        <v>2027005</v>
      </c>
      <c r="L196" s="61">
        <v>44977856</v>
      </c>
      <c r="M196" s="9" t="s">
        <v>1125</v>
      </c>
      <c r="N196" s="72" t="s">
        <v>210</v>
      </c>
    </row>
    <row r="197" spans="1:14" ht="14.5" hidden="1">
      <c r="A197" s="12" t="s">
        <v>1316</v>
      </c>
      <c r="B197" s="13" t="s">
        <v>1623</v>
      </c>
      <c r="C197" s="60" t="s">
        <v>625</v>
      </c>
      <c r="D197" s="60" t="s">
        <v>607</v>
      </c>
      <c r="E197" s="61">
        <v>0</v>
      </c>
      <c r="F197" s="61">
        <v>0</v>
      </c>
      <c r="G197" s="61">
        <v>10.49</v>
      </c>
      <c r="H197" s="61">
        <v>-10.49</v>
      </c>
      <c r="I197" s="61">
        <v>0</v>
      </c>
      <c r="J197" s="61">
        <v>0</v>
      </c>
      <c r="K197" s="61">
        <v>0.12</v>
      </c>
      <c r="L197" s="61">
        <v>-0.12</v>
      </c>
      <c r="M197" s="9" t="s">
        <v>1126</v>
      </c>
      <c r="N197" s="72" t="s">
        <v>210</v>
      </c>
    </row>
    <row r="198" spans="1:14" ht="14.5" hidden="1">
      <c r="A198" s="12" t="s">
        <v>1316</v>
      </c>
      <c r="B198" s="13" t="s">
        <v>1624</v>
      </c>
      <c r="C198" s="60" t="s">
        <v>626</v>
      </c>
      <c r="D198" s="60" t="s">
        <v>192</v>
      </c>
      <c r="E198" s="61">
        <v>0</v>
      </c>
      <c r="F198" s="61">
        <v>0.49</v>
      </c>
      <c r="G198" s="61">
        <v>18.21</v>
      </c>
      <c r="H198" s="61">
        <v>-17.72</v>
      </c>
      <c r="I198" s="61">
        <v>0</v>
      </c>
      <c r="J198" s="61">
        <v>0</v>
      </c>
      <c r="K198" s="61">
        <v>0.21</v>
      </c>
      <c r="L198" s="61">
        <v>-0.21</v>
      </c>
      <c r="M198" s="9" t="s">
        <v>1125</v>
      </c>
      <c r="N198" s="72" t="s">
        <v>210</v>
      </c>
    </row>
    <row r="199" spans="1:14" ht="14.5" hidden="1">
      <c r="A199" s="12" t="s">
        <v>1316</v>
      </c>
      <c r="B199" s="13" t="s">
        <v>1625</v>
      </c>
      <c r="C199" s="60" t="s">
        <v>627</v>
      </c>
      <c r="D199" s="60" t="s">
        <v>123</v>
      </c>
      <c r="E199" s="61">
        <v>0</v>
      </c>
      <c r="F199" s="61">
        <v>117866.38</v>
      </c>
      <c r="G199" s="61">
        <v>117866.39</v>
      </c>
      <c r="H199" s="61">
        <v>-0.01</v>
      </c>
      <c r="I199" s="61">
        <v>0</v>
      </c>
      <c r="J199" s="61">
        <v>1404</v>
      </c>
      <c r="K199" s="61">
        <v>1404</v>
      </c>
      <c r="L199" s="61">
        <v>0</v>
      </c>
      <c r="M199" s="9" t="s">
        <v>1125</v>
      </c>
      <c r="N199" s="72" t="s">
        <v>210</v>
      </c>
    </row>
    <row r="200" spans="1:14" ht="14.5" hidden="1">
      <c r="A200" s="12" t="s">
        <v>1316</v>
      </c>
      <c r="B200" s="13" t="s">
        <v>1626</v>
      </c>
      <c r="C200" s="60" t="s">
        <v>1092</v>
      </c>
      <c r="D200" s="60" t="s">
        <v>1093</v>
      </c>
      <c r="E200" s="61">
        <v>0</v>
      </c>
      <c r="F200" s="61">
        <v>20636</v>
      </c>
      <c r="G200" s="61">
        <v>0</v>
      </c>
      <c r="H200" s="61">
        <v>20636</v>
      </c>
      <c r="I200" s="61">
        <v>0</v>
      </c>
      <c r="J200" s="61">
        <v>242.92</v>
      </c>
      <c r="K200" s="61">
        <v>0</v>
      </c>
      <c r="L200" s="61">
        <v>242.92</v>
      </c>
      <c r="M200" s="9" t="s">
        <v>905</v>
      </c>
      <c r="N200" s="72" t="s">
        <v>574</v>
      </c>
    </row>
    <row r="201" spans="1:14" ht="14.5" hidden="1">
      <c r="A201" s="12" t="s">
        <v>1316</v>
      </c>
      <c r="B201" s="13" t="s">
        <v>1627</v>
      </c>
      <c r="C201" s="60" t="s">
        <v>1094</v>
      </c>
      <c r="D201" s="60" t="s">
        <v>1095</v>
      </c>
      <c r="E201" s="61">
        <v>0</v>
      </c>
      <c r="F201" s="61">
        <v>53560.1</v>
      </c>
      <c r="G201" s="61">
        <v>0</v>
      </c>
      <c r="H201" s="61">
        <v>53560.1</v>
      </c>
      <c r="I201" s="61">
        <v>0</v>
      </c>
      <c r="J201" s="61">
        <v>638</v>
      </c>
      <c r="K201" s="61">
        <v>0</v>
      </c>
      <c r="L201" s="61">
        <v>638</v>
      </c>
      <c r="M201" s="9" t="s">
        <v>712</v>
      </c>
      <c r="N201" s="72" t="s">
        <v>574</v>
      </c>
    </row>
    <row r="202" spans="1:14" ht="14.5" hidden="1">
      <c r="A202" s="12" t="s">
        <v>1316</v>
      </c>
      <c r="B202" s="13" t="s">
        <v>1317</v>
      </c>
      <c r="C202" s="60" t="s">
        <v>1301</v>
      </c>
      <c r="D202" s="60" t="s">
        <v>1302</v>
      </c>
      <c r="E202" s="61">
        <v>0</v>
      </c>
      <c r="F202" s="61">
        <v>3531457.15</v>
      </c>
      <c r="G202" s="61">
        <v>0</v>
      </c>
      <c r="H202" s="61">
        <v>3531457.15</v>
      </c>
      <c r="I202" s="61">
        <v>0</v>
      </c>
      <c r="J202" s="61">
        <v>41571.14</v>
      </c>
      <c r="K202" s="61">
        <v>0</v>
      </c>
      <c r="L202" s="124">
        <v>41571.14</v>
      </c>
      <c r="M202" s="9" t="s">
        <v>1126</v>
      </c>
      <c r="N202" s="72" t="s">
        <v>210</v>
      </c>
    </row>
    <row r="203" spans="1:14" ht="14.5" hidden="1">
      <c r="A203" s="12" t="s">
        <v>1316</v>
      </c>
      <c r="B203" s="13" t="s">
        <v>1318</v>
      </c>
      <c r="C203" s="60" t="s">
        <v>1303</v>
      </c>
      <c r="D203" s="129" t="s">
        <v>1304</v>
      </c>
      <c r="E203" s="61">
        <v>0</v>
      </c>
      <c r="F203" s="61">
        <v>706814.8</v>
      </c>
      <c r="G203" s="61">
        <v>0</v>
      </c>
      <c r="H203" s="61">
        <v>706814.8</v>
      </c>
      <c r="I203" s="61">
        <v>0</v>
      </c>
      <c r="J203" s="61">
        <v>8320.06</v>
      </c>
      <c r="K203" s="61">
        <v>0</v>
      </c>
      <c r="L203" s="61">
        <v>8320.06</v>
      </c>
      <c r="M203" s="9" t="s">
        <v>898</v>
      </c>
      <c r="N203" s="72" t="s">
        <v>15</v>
      </c>
    </row>
    <row r="204" spans="1:14" ht="14.5" hidden="1">
      <c r="A204" s="12" t="s">
        <v>1316</v>
      </c>
      <c r="B204" s="13" t="s">
        <v>1628</v>
      </c>
      <c r="C204" s="60" t="s">
        <v>468</v>
      </c>
      <c r="D204" s="60" t="s">
        <v>28</v>
      </c>
      <c r="E204" s="61">
        <v>0</v>
      </c>
      <c r="F204" s="61">
        <v>575407900</v>
      </c>
      <c r="G204" s="61">
        <v>1898222.79</v>
      </c>
      <c r="H204" s="61">
        <v>573509677.21000004</v>
      </c>
      <c r="I204" s="61">
        <v>0</v>
      </c>
      <c r="J204" s="61">
        <v>6773489.4800000004</v>
      </c>
      <c r="K204" s="61">
        <v>22361.59</v>
      </c>
      <c r="L204" s="61">
        <v>6751127.8899999997</v>
      </c>
      <c r="M204" s="9" t="s">
        <v>28</v>
      </c>
      <c r="N204" s="72" t="s">
        <v>13</v>
      </c>
    </row>
    <row r="205" spans="1:14" ht="14.5" hidden="1">
      <c r="A205" s="12" t="s">
        <v>1316</v>
      </c>
      <c r="B205" s="13" t="s">
        <v>1629</v>
      </c>
      <c r="C205" s="60" t="s">
        <v>469</v>
      </c>
      <c r="D205" s="60" t="s">
        <v>4</v>
      </c>
      <c r="E205" s="61">
        <v>0</v>
      </c>
      <c r="F205" s="61">
        <v>21617650</v>
      </c>
      <c r="G205" s="61">
        <v>0</v>
      </c>
      <c r="H205" s="61">
        <v>21617650</v>
      </c>
      <c r="I205" s="61">
        <v>0</v>
      </c>
      <c r="J205" s="61">
        <v>254475.01</v>
      </c>
      <c r="K205" s="61">
        <v>0</v>
      </c>
      <c r="L205" s="61">
        <v>254475.01</v>
      </c>
      <c r="M205" s="9" t="s">
        <v>28</v>
      </c>
      <c r="N205" s="72" t="s">
        <v>13</v>
      </c>
    </row>
    <row r="206" spans="1:14" ht="14.5" hidden="1">
      <c r="A206" s="12" t="s">
        <v>1316</v>
      </c>
      <c r="B206" s="13" t="s">
        <v>1630</v>
      </c>
      <c r="C206" s="60" t="s">
        <v>470</v>
      </c>
      <c r="D206" s="60" t="s">
        <v>53</v>
      </c>
      <c r="E206" s="61">
        <v>0</v>
      </c>
      <c r="F206" s="61">
        <v>135949187.02000001</v>
      </c>
      <c r="G206" s="61">
        <v>1415423.44</v>
      </c>
      <c r="H206" s="61">
        <v>134533763.58000001</v>
      </c>
      <c r="I206" s="61">
        <v>0</v>
      </c>
      <c r="J206" s="61">
        <v>1600512.44</v>
      </c>
      <c r="K206" s="61">
        <v>16824.64</v>
      </c>
      <c r="L206" s="61">
        <v>1583687.8</v>
      </c>
      <c r="M206" s="9" t="s">
        <v>28</v>
      </c>
      <c r="N206" s="72" t="s">
        <v>13</v>
      </c>
    </row>
    <row r="207" spans="1:14" ht="14.5" hidden="1">
      <c r="A207" s="12" t="s">
        <v>1316</v>
      </c>
      <c r="B207" s="13" t="s">
        <v>1631</v>
      </c>
      <c r="C207" s="60" t="s">
        <v>472</v>
      </c>
      <c r="D207" s="60" t="s">
        <v>54</v>
      </c>
      <c r="E207" s="61">
        <v>0</v>
      </c>
      <c r="F207" s="61">
        <v>5091578.82</v>
      </c>
      <c r="G207" s="61">
        <v>270314.65999999997</v>
      </c>
      <c r="H207" s="61">
        <v>4821264.16</v>
      </c>
      <c r="I207" s="61">
        <v>0</v>
      </c>
      <c r="J207" s="61">
        <v>60044.69</v>
      </c>
      <c r="K207" s="61">
        <v>3219.56</v>
      </c>
      <c r="L207" s="61">
        <v>56825.13</v>
      </c>
      <c r="M207" s="9" t="s">
        <v>28</v>
      </c>
      <c r="N207" s="72" t="s">
        <v>13</v>
      </c>
    </row>
    <row r="208" spans="1:14" ht="14.5" hidden="1">
      <c r="A208" s="12" t="s">
        <v>1316</v>
      </c>
      <c r="B208" s="13" t="s">
        <v>1632</v>
      </c>
      <c r="C208" s="60" t="s">
        <v>473</v>
      </c>
      <c r="D208" s="60" t="s">
        <v>55</v>
      </c>
      <c r="E208" s="61">
        <v>0</v>
      </c>
      <c r="F208" s="61">
        <v>11401296</v>
      </c>
      <c r="G208" s="61">
        <v>0</v>
      </c>
      <c r="H208" s="61">
        <v>11401296</v>
      </c>
      <c r="I208" s="61">
        <v>0</v>
      </c>
      <c r="J208" s="61">
        <v>134211.93</v>
      </c>
      <c r="K208" s="61">
        <v>0</v>
      </c>
      <c r="L208" s="61">
        <v>134211.93</v>
      </c>
      <c r="M208" s="9" t="s">
        <v>28</v>
      </c>
      <c r="N208" s="72" t="s">
        <v>13</v>
      </c>
    </row>
    <row r="209" spans="1:14" ht="14.5" hidden="1">
      <c r="A209" s="12" t="s">
        <v>1316</v>
      </c>
      <c r="B209" s="13" t="s">
        <v>1633</v>
      </c>
      <c r="C209" s="60" t="s">
        <v>474</v>
      </c>
      <c r="D209" s="60" t="s">
        <v>126</v>
      </c>
      <c r="E209" s="61">
        <v>0</v>
      </c>
      <c r="F209" s="61">
        <v>531742.44999999995</v>
      </c>
      <c r="G209" s="61">
        <v>269851.99</v>
      </c>
      <c r="H209" s="61">
        <v>261890.46</v>
      </c>
      <c r="I209" s="61">
        <v>0</v>
      </c>
      <c r="J209" s="61">
        <v>6263.83</v>
      </c>
      <c r="K209" s="61">
        <v>3211.63</v>
      </c>
      <c r="L209" s="61">
        <v>3052.2</v>
      </c>
      <c r="M209" s="9" t="s">
        <v>28</v>
      </c>
      <c r="N209" s="72" t="s">
        <v>13</v>
      </c>
    </row>
    <row r="210" spans="1:14" ht="14.5" hidden="1">
      <c r="A210" s="12" t="s">
        <v>1316</v>
      </c>
      <c r="B210" s="13" t="s">
        <v>1634</v>
      </c>
      <c r="C210" s="60" t="s">
        <v>475</v>
      </c>
      <c r="D210" s="60" t="s">
        <v>19</v>
      </c>
      <c r="E210" s="61">
        <v>0</v>
      </c>
      <c r="F210" s="61">
        <v>47724922</v>
      </c>
      <c r="G210" s="61">
        <v>0</v>
      </c>
      <c r="H210" s="61">
        <v>47724922</v>
      </c>
      <c r="I210" s="61">
        <v>0</v>
      </c>
      <c r="J210" s="61">
        <v>561800.15</v>
      </c>
      <c r="K210" s="61">
        <v>0</v>
      </c>
      <c r="L210" s="61">
        <v>561800.15</v>
      </c>
      <c r="M210" s="9" t="s">
        <v>28</v>
      </c>
      <c r="N210" s="72" t="s">
        <v>13</v>
      </c>
    </row>
    <row r="211" spans="1:14" ht="14.5" hidden="1">
      <c r="A211" s="12" t="s">
        <v>1316</v>
      </c>
      <c r="B211" s="13" t="s">
        <v>1635</v>
      </c>
      <c r="C211" s="60" t="s">
        <v>476</v>
      </c>
      <c r="D211" s="60" t="s">
        <v>56</v>
      </c>
      <c r="E211" s="61">
        <v>0</v>
      </c>
      <c r="F211" s="61">
        <v>24190233</v>
      </c>
      <c r="G211" s="61">
        <v>0</v>
      </c>
      <c r="H211" s="61">
        <v>24190233</v>
      </c>
      <c r="I211" s="61">
        <v>0</v>
      </c>
      <c r="J211" s="61">
        <v>284758.48</v>
      </c>
      <c r="K211" s="61">
        <v>0</v>
      </c>
      <c r="L211" s="61">
        <v>284758.48</v>
      </c>
      <c r="M211" s="9" t="s">
        <v>28</v>
      </c>
      <c r="N211" s="72" t="s">
        <v>13</v>
      </c>
    </row>
    <row r="212" spans="1:14" ht="14.5" hidden="1">
      <c r="A212" s="12" t="s">
        <v>1316</v>
      </c>
      <c r="B212" s="13" t="s">
        <v>1636</v>
      </c>
      <c r="C212" s="60" t="s">
        <v>478</v>
      </c>
      <c r="D212" s="60" t="s">
        <v>57</v>
      </c>
      <c r="E212" s="61">
        <v>0</v>
      </c>
      <c r="F212" s="61">
        <v>13380176</v>
      </c>
      <c r="G212" s="61">
        <v>0</v>
      </c>
      <c r="H212" s="61">
        <v>13380176</v>
      </c>
      <c r="I212" s="61">
        <v>0</v>
      </c>
      <c r="J212" s="61">
        <v>157506.84</v>
      </c>
      <c r="K212" s="61">
        <v>0</v>
      </c>
      <c r="L212" s="61">
        <v>157506.84</v>
      </c>
      <c r="M212" s="9" t="s">
        <v>28</v>
      </c>
      <c r="N212" s="72" t="s">
        <v>13</v>
      </c>
    </row>
    <row r="213" spans="1:14" ht="14.5" hidden="1">
      <c r="A213" s="12" t="s">
        <v>1316</v>
      </c>
      <c r="B213" s="13" t="s">
        <v>1637</v>
      </c>
      <c r="C213" s="60" t="s">
        <v>479</v>
      </c>
      <c r="D213" s="60" t="s">
        <v>58</v>
      </c>
      <c r="E213" s="61">
        <v>0</v>
      </c>
      <c r="F213" s="61">
        <v>57909724.82</v>
      </c>
      <c r="G213" s="61">
        <v>10821743.85</v>
      </c>
      <c r="H213" s="61">
        <v>47087980.969999999</v>
      </c>
      <c r="I213" s="61">
        <v>0</v>
      </c>
      <c r="J213" s="61">
        <v>682510.2</v>
      </c>
      <c r="K213" s="61">
        <v>127935.4</v>
      </c>
      <c r="L213" s="61">
        <v>554574.80000000005</v>
      </c>
      <c r="M213" s="9" t="s">
        <v>28</v>
      </c>
      <c r="N213" s="72" t="s">
        <v>13</v>
      </c>
    </row>
    <row r="214" spans="1:14" ht="14.5" hidden="1">
      <c r="A214" s="12" t="s">
        <v>1316</v>
      </c>
      <c r="B214" s="13" t="s">
        <v>1638</v>
      </c>
      <c r="C214" s="60" t="s">
        <v>480</v>
      </c>
      <c r="D214" s="60" t="s">
        <v>127</v>
      </c>
      <c r="E214" s="61">
        <v>0</v>
      </c>
      <c r="F214" s="61">
        <v>122263.16</v>
      </c>
      <c r="G214" s="61">
        <v>105263.16</v>
      </c>
      <c r="H214" s="61">
        <v>17000</v>
      </c>
      <c r="I214" s="61">
        <v>0</v>
      </c>
      <c r="J214" s="61">
        <v>1439.77</v>
      </c>
      <c r="K214" s="61">
        <v>1239.1199999999999</v>
      </c>
      <c r="L214" s="61">
        <v>200.65</v>
      </c>
      <c r="M214" s="9" t="s">
        <v>28</v>
      </c>
      <c r="N214" s="72" t="s">
        <v>13</v>
      </c>
    </row>
    <row r="215" spans="1:14" ht="14.5" hidden="1">
      <c r="A215" s="12" t="s">
        <v>1316</v>
      </c>
      <c r="B215" s="13" t="s">
        <v>1639</v>
      </c>
      <c r="C215" s="60" t="s">
        <v>1096</v>
      </c>
      <c r="D215" s="60" t="s">
        <v>1097</v>
      </c>
      <c r="E215" s="61">
        <v>0</v>
      </c>
      <c r="F215" s="61">
        <v>1544075.49</v>
      </c>
      <c r="G215" s="61">
        <v>942.01</v>
      </c>
      <c r="H215" s="61">
        <v>1543133.48</v>
      </c>
      <c r="I215" s="61">
        <v>0</v>
      </c>
      <c r="J215" s="61">
        <v>18218.86</v>
      </c>
      <c r="K215" s="61">
        <v>11.11</v>
      </c>
      <c r="L215" s="61">
        <v>18207.75</v>
      </c>
      <c r="M215" s="9" t="s">
        <v>28</v>
      </c>
      <c r="N215" s="72" t="s">
        <v>13</v>
      </c>
    </row>
    <row r="216" spans="1:14" ht="14.5" hidden="1">
      <c r="A216" s="12" t="s">
        <v>1316</v>
      </c>
      <c r="B216" s="125" t="s">
        <v>1640</v>
      </c>
      <c r="C216" s="60" t="s">
        <v>481</v>
      </c>
      <c r="D216" s="60" t="s">
        <v>128</v>
      </c>
      <c r="E216" s="61">
        <v>0</v>
      </c>
      <c r="F216" s="61">
        <v>47696</v>
      </c>
      <c r="G216" s="61">
        <v>0</v>
      </c>
      <c r="H216" s="61">
        <v>47696</v>
      </c>
      <c r="I216" s="61">
        <v>0</v>
      </c>
      <c r="J216" s="61">
        <v>561.45000000000005</v>
      </c>
      <c r="K216" s="61">
        <v>0</v>
      </c>
      <c r="L216" s="61">
        <v>561.45000000000005</v>
      </c>
      <c r="M216" s="9" t="s">
        <v>1440</v>
      </c>
      <c r="N216" s="72" t="s">
        <v>13</v>
      </c>
    </row>
    <row r="217" spans="1:14" ht="14.5" hidden="1">
      <c r="A217" s="12" t="s">
        <v>1316</v>
      </c>
      <c r="B217" s="125" t="s">
        <v>1641</v>
      </c>
      <c r="C217" s="60" t="s">
        <v>483</v>
      </c>
      <c r="D217" s="60" t="s">
        <v>130</v>
      </c>
      <c r="E217" s="61">
        <v>0</v>
      </c>
      <c r="F217" s="61">
        <v>2915120.4</v>
      </c>
      <c r="G217" s="61">
        <v>2047861.19</v>
      </c>
      <c r="H217" s="61">
        <v>867259.21</v>
      </c>
      <c r="I217" s="61">
        <v>0</v>
      </c>
      <c r="J217" s="61">
        <v>34449.54</v>
      </c>
      <c r="K217" s="61">
        <v>24389.11</v>
      </c>
      <c r="L217" s="61">
        <v>10060.43</v>
      </c>
      <c r="M217" s="9" t="s">
        <v>1440</v>
      </c>
      <c r="N217" s="72" t="s">
        <v>13</v>
      </c>
    </row>
    <row r="218" spans="1:14" ht="14.5" hidden="1">
      <c r="A218" s="12" t="s">
        <v>1316</v>
      </c>
      <c r="B218" s="125" t="s">
        <v>1642</v>
      </c>
      <c r="C218" s="60" t="s">
        <v>485</v>
      </c>
      <c r="D218" s="60" t="s">
        <v>131</v>
      </c>
      <c r="E218" s="61">
        <v>0</v>
      </c>
      <c r="F218" s="61">
        <v>39769569.729999997</v>
      </c>
      <c r="G218" s="61">
        <v>38122667.170000002</v>
      </c>
      <c r="H218" s="61">
        <v>1646902.56</v>
      </c>
      <c r="I218" s="61">
        <v>0</v>
      </c>
      <c r="J218" s="61">
        <v>473729.24</v>
      </c>
      <c r="K218" s="61">
        <v>454111.58</v>
      </c>
      <c r="L218" s="61">
        <v>19617.66</v>
      </c>
      <c r="M218" s="9" t="s">
        <v>1440</v>
      </c>
      <c r="N218" s="72" t="s">
        <v>13</v>
      </c>
    </row>
    <row r="219" spans="1:14" ht="14.5" hidden="1">
      <c r="A219" s="12" t="s">
        <v>1316</v>
      </c>
      <c r="B219" s="125" t="s">
        <v>1643</v>
      </c>
      <c r="C219" s="60" t="s">
        <v>486</v>
      </c>
      <c r="D219" s="60" t="s">
        <v>132</v>
      </c>
      <c r="E219" s="61">
        <v>0</v>
      </c>
      <c r="F219" s="61">
        <v>113102977.73999999</v>
      </c>
      <c r="G219" s="61">
        <v>49440333.920000002</v>
      </c>
      <c r="H219" s="61">
        <v>63662643.82</v>
      </c>
      <c r="I219" s="61">
        <v>0</v>
      </c>
      <c r="J219" s="61">
        <v>1340792.92</v>
      </c>
      <c r="K219" s="61">
        <v>588644.87</v>
      </c>
      <c r="L219" s="61">
        <v>752148.05</v>
      </c>
      <c r="M219" s="9" t="s">
        <v>858</v>
      </c>
      <c r="N219" s="72" t="s">
        <v>574</v>
      </c>
    </row>
    <row r="220" spans="1:14" ht="14.5" hidden="1">
      <c r="A220" s="12" t="s">
        <v>1316</v>
      </c>
      <c r="B220" s="13" t="s">
        <v>1644</v>
      </c>
      <c r="C220" s="60" t="s">
        <v>487</v>
      </c>
      <c r="D220" s="60" t="s">
        <v>133</v>
      </c>
      <c r="E220" s="61">
        <v>0</v>
      </c>
      <c r="F220" s="61">
        <v>1757482.38</v>
      </c>
      <c r="G220" s="61">
        <v>184764.38</v>
      </c>
      <c r="H220" s="61">
        <v>1572718</v>
      </c>
      <c r="I220" s="61">
        <v>0</v>
      </c>
      <c r="J220" s="61">
        <v>20709.740000000002</v>
      </c>
      <c r="K220" s="61">
        <v>2196.21</v>
      </c>
      <c r="L220" s="61">
        <v>18513.53</v>
      </c>
      <c r="M220" s="9" t="s">
        <v>4089</v>
      </c>
      <c r="N220" s="72" t="s">
        <v>574</v>
      </c>
    </row>
    <row r="221" spans="1:14" ht="14.5" hidden="1">
      <c r="A221" s="12" t="s">
        <v>1316</v>
      </c>
      <c r="B221" s="125" t="s">
        <v>1645</v>
      </c>
      <c r="C221" s="60" t="s">
        <v>488</v>
      </c>
      <c r="D221" s="60" t="s">
        <v>134</v>
      </c>
      <c r="E221" s="61">
        <v>0</v>
      </c>
      <c r="F221" s="61">
        <v>158227574.81999999</v>
      </c>
      <c r="G221" s="61">
        <v>105483255.55</v>
      </c>
      <c r="H221" s="61">
        <v>52744319.270000003</v>
      </c>
      <c r="I221" s="61">
        <v>0</v>
      </c>
      <c r="J221" s="61">
        <v>1876907.64</v>
      </c>
      <c r="K221" s="61">
        <v>1255594.1399999999</v>
      </c>
      <c r="L221" s="61">
        <v>621313.5</v>
      </c>
      <c r="M221" s="9" t="s">
        <v>712</v>
      </c>
      <c r="N221" s="72" t="s">
        <v>574</v>
      </c>
    </row>
    <row r="222" spans="1:14" ht="14.5" hidden="1">
      <c r="A222" s="12" t="s">
        <v>1316</v>
      </c>
      <c r="B222" s="13" t="s">
        <v>1646</v>
      </c>
      <c r="C222" s="60" t="s">
        <v>490</v>
      </c>
      <c r="D222" s="60" t="s">
        <v>135</v>
      </c>
      <c r="E222" s="61">
        <v>0</v>
      </c>
      <c r="F222" s="61">
        <v>28075079.190000001</v>
      </c>
      <c r="G222" s="61">
        <v>22261501.859999999</v>
      </c>
      <c r="H222" s="61">
        <v>5813577.3300000001</v>
      </c>
      <c r="I222" s="61">
        <v>0</v>
      </c>
      <c r="J222" s="61">
        <v>333586.95</v>
      </c>
      <c r="K222" s="61">
        <v>265175.71999999997</v>
      </c>
      <c r="L222" s="61">
        <v>68411.23</v>
      </c>
      <c r="M222" s="9" t="s">
        <v>642</v>
      </c>
      <c r="N222" s="72" t="s">
        <v>574</v>
      </c>
    </row>
    <row r="223" spans="1:14" ht="14.5" hidden="1">
      <c r="A223" s="12" t="s">
        <v>1316</v>
      </c>
      <c r="B223" s="13" t="s">
        <v>1647</v>
      </c>
      <c r="C223" s="60" t="s">
        <v>491</v>
      </c>
      <c r="D223" s="60" t="s">
        <v>60</v>
      </c>
      <c r="E223" s="61">
        <v>0</v>
      </c>
      <c r="F223" s="61">
        <v>95999912.170000002</v>
      </c>
      <c r="G223" s="61">
        <v>46447992.439999998</v>
      </c>
      <c r="H223" s="61">
        <v>49551919.729999997</v>
      </c>
      <c r="I223" s="61">
        <v>0</v>
      </c>
      <c r="J223" s="61">
        <v>1136323.2</v>
      </c>
      <c r="K223" s="61">
        <v>552692.04</v>
      </c>
      <c r="L223" s="61">
        <v>583631.16</v>
      </c>
      <c r="M223" s="9" t="s">
        <v>903</v>
      </c>
      <c r="N223" s="72" t="s">
        <v>574</v>
      </c>
    </row>
    <row r="224" spans="1:14" ht="14.5" hidden="1">
      <c r="A224" s="12" t="s">
        <v>1316</v>
      </c>
      <c r="B224" s="13" t="s">
        <v>1648</v>
      </c>
      <c r="C224" s="60" t="s">
        <v>492</v>
      </c>
      <c r="D224" s="60" t="s">
        <v>61</v>
      </c>
      <c r="E224" s="61">
        <v>0</v>
      </c>
      <c r="F224" s="61">
        <v>11759023.609999999</v>
      </c>
      <c r="G224" s="61">
        <v>4757367.12</v>
      </c>
      <c r="H224" s="61">
        <v>7001656.4900000002</v>
      </c>
      <c r="I224" s="61">
        <v>0</v>
      </c>
      <c r="J224" s="61">
        <v>139105.23000000001</v>
      </c>
      <c r="K224" s="61">
        <v>56623.65</v>
      </c>
      <c r="L224" s="61">
        <v>82481.58</v>
      </c>
      <c r="M224" s="9" t="s">
        <v>902</v>
      </c>
      <c r="N224" s="72" t="s">
        <v>574</v>
      </c>
    </row>
    <row r="225" spans="1:14" ht="14.5" hidden="1">
      <c r="A225" s="12" t="s">
        <v>1316</v>
      </c>
      <c r="B225" s="13" t="s">
        <v>1649</v>
      </c>
      <c r="C225" s="60" t="s">
        <v>494</v>
      </c>
      <c r="D225" s="60" t="s">
        <v>136</v>
      </c>
      <c r="E225" s="61">
        <v>0</v>
      </c>
      <c r="F225" s="61">
        <v>1466340.54</v>
      </c>
      <c r="G225" s="61">
        <v>26694.29</v>
      </c>
      <c r="H225" s="61">
        <v>1439646.25</v>
      </c>
      <c r="I225" s="61">
        <v>0</v>
      </c>
      <c r="J225" s="61">
        <v>17261.86</v>
      </c>
      <c r="K225" s="61">
        <v>314.92</v>
      </c>
      <c r="L225" s="61">
        <v>16946.939999999999</v>
      </c>
      <c r="M225" s="9" t="s">
        <v>905</v>
      </c>
      <c r="N225" s="72" t="s">
        <v>574</v>
      </c>
    </row>
    <row r="226" spans="1:14" ht="14.5" hidden="1">
      <c r="A226" s="12" t="s">
        <v>1316</v>
      </c>
      <c r="B226" s="13" t="s">
        <v>1650</v>
      </c>
      <c r="C226" s="60" t="s">
        <v>495</v>
      </c>
      <c r="D226" s="60" t="s">
        <v>137</v>
      </c>
      <c r="E226" s="61">
        <v>0</v>
      </c>
      <c r="F226" s="61">
        <v>1044000</v>
      </c>
      <c r="G226" s="61">
        <v>0</v>
      </c>
      <c r="H226" s="61">
        <v>1044000</v>
      </c>
      <c r="I226" s="61">
        <v>0</v>
      </c>
      <c r="J226" s="61">
        <v>12289.57</v>
      </c>
      <c r="K226" s="61">
        <v>0</v>
      </c>
      <c r="L226" s="61">
        <v>12289.57</v>
      </c>
      <c r="M226" s="9" t="s">
        <v>573</v>
      </c>
      <c r="N226" s="72" t="s">
        <v>574</v>
      </c>
    </row>
    <row r="227" spans="1:14" ht="14.5" hidden="1">
      <c r="A227" s="12" t="s">
        <v>1316</v>
      </c>
      <c r="B227" s="13" t="s">
        <v>1278</v>
      </c>
      <c r="C227" s="60" t="s">
        <v>496</v>
      </c>
      <c r="D227" s="60" t="s">
        <v>138</v>
      </c>
      <c r="E227" s="61">
        <v>0</v>
      </c>
      <c r="F227" s="61">
        <v>13430132.960000001</v>
      </c>
      <c r="G227" s="61">
        <v>0</v>
      </c>
      <c r="H227" s="61">
        <v>13430132.960000001</v>
      </c>
      <c r="I227" s="61">
        <v>0</v>
      </c>
      <c r="J227" s="61">
        <v>173846.96</v>
      </c>
      <c r="K227" s="61">
        <v>0</v>
      </c>
      <c r="L227" s="61">
        <v>173846.96</v>
      </c>
      <c r="M227" s="9" t="s">
        <v>2</v>
      </c>
      <c r="N227" s="72" t="s">
        <v>574</v>
      </c>
    </row>
    <row r="228" spans="1:14" ht="14.5" hidden="1">
      <c r="A228" s="12" t="s">
        <v>1316</v>
      </c>
      <c r="B228" s="13" t="s">
        <v>1651</v>
      </c>
      <c r="C228" s="60" t="s">
        <v>497</v>
      </c>
      <c r="D228" s="60" t="s">
        <v>139</v>
      </c>
      <c r="E228" s="61">
        <v>0</v>
      </c>
      <c r="F228" s="61">
        <v>40739927.460000001</v>
      </c>
      <c r="G228" s="61">
        <v>3733.05</v>
      </c>
      <c r="H228" s="61">
        <v>40736194.409999996</v>
      </c>
      <c r="I228" s="61">
        <v>0</v>
      </c>
      <c r="J228" s="61">
        <v>563659.80000000005</v>
      </c>
      <c r="K228" s="61">
        <v>44.47</v>
      </c>
      <c r="L228" s="61">
        <v>563615.32999999996</v>
      </c>
      <c r="M228" s="9" t="s">
        <v>2</v>
      </c>
      <c r="N228" s="72" t="s">
        <v>574</v>
      </c>
    </row>
    <row r="229" spans="1:14" ht="14.5" hidden="1">
      <c r="A229" s="12" t="s">
        <v>1316</v>
      </c>
      <c r="B229" s="13" t="s">
        <v>1652</v>
      </c>
      <c r="C229" s="60" t="s">
        <v>498</v>
      </c>
      <c r="D229" s="60" t="s">
        <v>140</v>
      </c>
      <c r="E229" s="61">
        <v>0</v>
      </c>
      <c r="F229" s="61">
        <v>8290737.5899999999</v>
      </c>
      <c r="G229" s="61">
        <v>0</v>
      </c>
      <c r="H229" s="61">
        <v>8290737.5899999999</v>
      </c>
      <c r="I229" s="61">
        <v>0</v>
      </c>
      <c r="J229" s="61">
        <v>101611.75</v>
      </c>
      <c r="K229" s="61">
        <v>0</v>
      </c>
      <c r="L229" s="61">
        <v>101611.75</v>
      </c>
      <c r="M229" s="9" t="s">
        <v>2</v>
      </c>
      <c r="N229" s="72" t="s">
        <v>15</v>
      </c>
    </row>
    <row r="230" spans="1:14" ht="14.5" hidden="1">
      <c r="A230" s="12" t="s">
        <v>1316</v>
      </c>
      <c r="B230" s="13" t="s">
        <v>1653</v>
      </c>
      <c r="C230" s="60" t="s">
        <v>499</v>
      </c>
      <c r="D230" s="60" t="s">
        <v>141</v>
      </c>
      <c r="E230" s="61">
        <v>0</v>
      </c>
      <c r="F230" s="61">
        <v>5162046.3099999996</v>
      </c>
      <c r="G230" s="61">
        <v>0</v>
      </c>
      <c r="H230" s="61">
        <v>5162046.3099999996</v>
      </c>
      <c r="I230" s="61">
        <v>0</v>
      </c>
      <c r="J230" s="61">
        <v>64630.1</v>
      </c>
      <c r="K230" s="61">
        <v>0</v>
      </c>
      <c r="L230" s="61">
        <v>64630.1</v>
      </c>
      <c r="M230" s="9" t="s">
        <v>2</v>
      </c>
      <c r="N230" s="72" t="s">
        <v>15</v>
      </c>
    </row>
    <row r="231" spans="1:14" ht="14.5" hidden="1">
      <c r="A231" s="12" t="s">
        <v>1316</v>
      </c>
      <c r="B231" s="13" t="s">
        <v>1654</v>
      </c>
      <c r="C231" s="60" t="s">
        <v>500</v>
      </c>
      <c r="D231" s="60" t="s">
        <v>142</v>
      </c>
      <c r="E231" s="61">
        <v>0</v>
      </c>
      <c r="F231" s="61">
        <v>2472462.17</v>
      </c>
      <c r="G231" s="61">
        <v>0</v>
      </c>
      <c r="H231" s="61">
        <v>2472462.17</v>
      </c>
      <c r="I231" s="61">
        <v>0</v>
      </c>
      <c r="J231" s="61">
        <v>29516.17</v>
      </c>
      <c r="K231" s="61">
        <v>0</v>
      </c>
      <c r="L231" s="61">
        <v>29516.17</v>
      </c>
      <c r="M231" s="9" t="s">
        <v>2</v>
      </c>
      <c r="N231" s="72" t="s">
        <v>15</v>
      </c>
    </row>
    <row r="232" spans="1:14" ht="14.5" hidden="1">
      <c r="A232" s="12" t="s">
        <v>1316</v>
      </c>
      <c r="B232" s="13" t="s">
        <v>1655</v>
      </c>
      <c r="C232" s="60" t="s">
        <v>501</v>
      </c>
      <c r="D232" s="60" t="s">
        <v>143</v>
      </c>
      <c r="E232" s="61">
        <v>0</v>
      </c>
      <c r="F232" s="61">
        <v>92832.45</v>
      </c>
      <c r="G232" s="61">
        <v>0</v>
      </c>
      <c r="H232" s="61">
        <v>92832.45</v>
      </c>
      <c r="I232" s="61">
        <v>0</v>
      </c>
      <c r="J232" s="61">
        <v>1092.79</v>
      </c>
      <c r="K232" s="61">
        <v>0</v>
      </c>
      <c r="L232" s="61">
        <v>1092.79</v>
      </c>
      <c r="M232" s="9" t="s">
        <v>2</v>
      </c>
      <c r="N232" s="72" t="s">
        <v>15</v>
      </c>
    </row>
    <row r="233" spans="1:14" ht="14.5" hidden="1">
      <c r="A233" s="12" t="s">
        <v>1316</v>
      </c>
      <c r="B233" s="13" t="s">
        <v>1279</v>
      </c>
      <c r="C233" s="60" t="s">
        <v>502</v>
      </c>
      <c r="D233" s="60" t="s">
        <v>144</v>
      </c>
      <c r="E233" s="61">
        <v>0</v>
      </c>
      <c r="F233" s="61">
        <v>259200</v>
      </c>
      <c r="G233" s="61">
        <v>0</v>
      </c>
      <c r="H233" s="61">
        <v>259200</v>
      </c>
      <c r="I233" s="61">
        <v>0</v>
      </c>
      <c r="J233" s="61">
        <v>3142.18</v>
      </c>
      <c r="K233" s="61">
        <v>0</v>
      </c>
      <c r="L233" s="61">
        <v>3142.18</v>
      </c>
      <c r="M233" s="9" t="s">
        <v>248</v>
      </c>
      <c r="N233" s="72" t="s">
        <v>15</v>
      </c>
    </row>
    <row r="234" spans="1:14" ht="14.5" hidden="1">
      <c r="A234" s="12" t="s">
        <v>1316</v>
      </c>
      <c r="B234" s="13" t="s">
        <v>1280</v>
      </c>
      <c r="C234" s="60" t="s">
        <v>503</v>
      </c>
      <c r="D234" s="60" t="s">
        <v>196</v>
      </c>
      <c r="E234" s="61">
        <v>0</v>
      </c>
      <c r="F234" s="61">
        <v>4583232.67</v>
      </c>
      <c r="G234" s="61">
        <v>34.96</v>
      </c>
      <c r="H234" s="61">
        <v>4583197.71</v>
      </c>
      <c r="I234" s="61">
        <v>0</v>
      </c>
      <c r="J234" s="61">
        <v>57772.93</v>
      </c>
      <c r="K234" s="61">
        <v>0.41</v>
      </c>
      <c r="L234" s="61">
        <v>57772.52</v>
      </c>
      <c r="M234" s="9" t="s">
        <v>2</v>
      </c>
      <c r="N234" s="72" t="s">
        <v>574</v>
      </c>
    </row>
    <row r="235" spans="1:14" ht="14.5" hidden="1">
      <c r="A235" s="12" t="s">
        <v>1316</v>
      </c>
      <c r="B235" s="13" t="s">
        <v>1656</v>
      </c>
      <c r="C235" s="60" t="s">
        <v>1421</v>
      </c>
      <c r="D235" s="60" t="s">
        <v>1422</v>
      </c>
      <c r="E235" s="61">
        <v>0</v>
      </c>
      <c r="F235" s="61">
        <v>2753138.2</v>
      </c>
      <c r="G235" s="61">
        <v>2753138.2</v>
      </c>
      <c r="H235" s="61">
        <v>0</v>
      </c>
      <c r="I235" s="61">
        <v>0</v>
      </c>
      <c r="J235" s="61">
        <v>32408.9</v>
      </c>
      <c r="K235" s="61">
        <v>32408.9</v>
      </c>
      <c r="L235" s="61">
        <v>0</v>
      </c>
      <c r="M235" s="9" t="e">
        <v>#N/A</v>
      </c>
      <c r="N235" s="72" t="e">
        <v>#N/A</v>
      </c>
    </row>
    <row r="236" spans="1:14" ht="14.5" hidden="1">
      <c r="A236" s="12" t="s">
        <v>1316</v>
      </c>
      <c r="B236" s="13" t="s">
        <v>1657</v>
      </c>
      <c r="C236" s="60" t="s">
        <v>703</v>
      </c>
      <c r="D236" s="60" t="s">
        <v>655</v>
      </c>
      <c r="E236" s="61">
        <v>0</v>
      </c>
      <c r="F236" s="61">
        <v>51637607.579999998</v>
      </c>
      <c r="G236" s="61">
        <v>0</v>
      </c>
      <c r="H236" s="61">
        <v>51637607.579999998</v>
      </c>
      <c r="I236" s="61">
        <v>0</v>
      </c>
      <c r="J236" s="61">
        <v>686464.95</v>
      </c>
      <c r="K236" s="61">
        <v>0</v>
      </c>
      <c r="L236" s="61">
        <v>686464.95</v>
      </c>
      <c r="M236" s="9" t="s">
        <v>2</v>
      </c>
      <c r="N236" s="72" t="s">
        <v>574</v>
      </c>
    </row>
    <row r="237" spans="1:14" ht="14.5" hidden="1">
      <c r="A237" s="12" t="s">
        <v>1316</v>
      </c>
      <c r="B237" s="13" t="s">
        <v>1321</v>
      </c>
      <c r="C237" s="60" t="s">
        <v>1098</v>
      </c>
      <c r="D237" s="60" t="s">
        <v>738</v>
      </c>
      <c r="E237" s="61">
        <v>0</v>
      </c>
      <c r="F237" s="61">
        <v>3078937.57</v>
      </c>
      <c r="G237" s="61">
        <v>0</v>
      </c>
      <c r="H237" s="61">
        <v>3078937.57</v>
      </c>
      <c r="I237" s="61">
        <v>0</v>
      </c>
      <c r="J237" s="61">
        <v>36675.85</v>
      </c>
      <c r="K237" s="61">
        <v>0</v>
      </c>
      <c r="L237" s="61">
        <v>36675.85</v>
      </c>
      <c r="M237" s="9" t="s">
        <v>2</v>
      </c>
      <c r="N237" s="72" t="s">
        <v>15</v>
      </c>
    </row>
    <row r="238" spans="1:14" ht="14.5" hidden="1">
      <c r="A238" s="12" t="s">
        <v>1316</v>
      </c>
      <c r="B238" s="13" t="s">
        <v>1658</v>
      </c>
      <c r="C238" s="60" t="s">
        <v>504</v>
      </c>
      <c r="D238" s="60" t="s">
        <v>145</v>
      </c>
      <c r="E238" s="61">
        <v>0</v>
      </c>
      <c r="F238" s="61">
        <v>5580597.4500000002</v>
      </c>
      <c r="G238" s="61">
        <v>1091251.6000000001</v>
      </c>
      <c r="H238" s="61">
        <v>4489345.8499999996</v>
      </c>
      <c r="I238" s="61">
        <v>0</v>
      </c>
      <c r="J238" s="61">
        <v>65787.31</v>
      </c>
      <c r="K238" s="61">
        <v>12940.33</v>
      </c>
      <c r="L238" s="61">
        <v>52846.98</v>
      </c>
      <c r="M238" s="9" t="s">
        <v>860</v>
      </c>
      <c r="N238" s="72" t="s">
        <v>574</v>
      </c>
    </row>
    <row r="239" spans="1:14" ht="14.5" hidden="1">
      <c r="A239" s="12" t="s">
        <v>1316</v>
      </c>
      <c r="B239" s="13" t="s">
        <v>1659</v>
      </c>
      <c r="C239" s="60" t="s">
        <v>629</v>
      </c>
      <c r="D239" s="60" t="s">
        <v>505</v>
      </c>
      <c r="E239" s="61">
        <v>0</v>
      </c>
      <c r="F239" s="61">
        <v>18751</v>
      </c>
      <c r="G239" s="61">
        <v>18751</v>
      </c>
      <c r="H239" s="61">
        <v>0</v>
      </c>
      <c r="I239" s="61">
        <v>0</v>
      </c>
      <c r="J239" s="61">
        <v>220.73</v>
      </c>
      <c r="K239" s="61">
        <v>220.73</v>
      </c>
      <c r="L239" s="61">
        <v>0</v>
      </c>
      <c r="M239" s="9" t="s">
        <v>860</v>
      </c>
      <c r="N239" s="72" t="s">
        <v>574</v>
      </c>
    </row>
    <row r="240" spans="1:14" ht="14.5" hidden="1">
      <c r="A240" s="12" t="s">
        <v>1316</v>
      </c>
      <c r="B240" s="13" t="s">
        <v>1660</v>
      </c>
      <c r="C240" s="60" t="s">
        <v>506</v>
      </c>
      <c r="D240" s="60" t="s">
        <v>29</v>
      </c>
      <c r="E240" s="61">
        <v>0</v>
      </c>
      <c r="F240" s="61">
        <v>93803016.939999998</v>
      </c>
      <c r="G240" s="61">
        <v>6606321.8399999999</v>
      </c>
      <c r="H240" s="61">
        <v>87196695.099999994</v>
      </c>
      <c r="I240" s="61">
        <v>0</v>
      </c>
      <c r="J240" s="61">
        <v>1115084.6200000001</v>
      </c>
      <c r="K240" s="61">
        <v>78693.53</v>
      </c>
      <c r="L240" s="61">
        <v>1036391.09</v>
      </c>
      <c r="M240" s="9" t="s">
        <v>861</v>
      </c>
      <c r="N240" s="72" t="s">
        <v>15</v>
      </c>
    </row>
    <row r="241" spans="1:14" ht="14.5" hidden="1">
      <c r="A241" s="12" t="s">
        <v>1316</v>
      </c>
      <c r="B241" s="13" t="s">
        <v>1661</v>
      </c>
      <c r="C241" s="60" t="s">
        <v>507</v>
      </c>
      <c r="D241" s="60" t="s">
        <v>146</v>
      </c>
      <c r="E241" s="61">
        <v>0</v>
      </c>
      <c r="F241" s="61">
        <v>1548608.65</v>
      </c>
      <c r="G241" s="61">
        <v>1212808.6499999999</v>
      </c>
      <c r="H241" s="61">
        <v>335800</v>
      </c>
      <c r="I241" s="61">
        <v>0</v>
      </c>
      <c r="J241" s="61">
        <v>18303.650000000001</v>
      </c>
      <c r="K241" s="61">
        <v>14303.65</v>
      </c>
      <c r="L241" s="61">
        <v>4000</v>
      </c>
      <c r="M241" s="9" t="s">
        <v>861</v>
      </c>
      <c r="N241" s="72" t="s">
        <v>15</v>
      </c>
    </row>
    <row r="242" spans="1:14" ht="14.5" hidden="1">
      <c r="A242" s="12" t="s">
        <v>1316</v>
      </c>
      <c r="B242" s="13" t="s">
        <v>1662</v>
      </c>
      <c r="C242" s="60" t="s">
        <v>508</v>
      </c>
      <c r="D242" s="60" t="s">
        <v>63</v>
      </c>
      <c r="E242" s="61">
        <v>0</v>
      </c>
      <c r="F242" s="61">
        <v>255261803.5</v>
      </c>
      <c r="G242" s="61">
        <v>1232642</v>
      </c>
      <c r="H242" s="61">
        <v>254029161.5</v>
      </c>
      <c r="I242" s="61">
        <v>0</v>
      </c>
      <c r="J242" s="61">
        <v>3004847.69</v>
      </c>
      <c r="K242" s="61">
        <v>14510.2</v>
      </c>
      <c r="L242" s="61">
        <v>2990337.49</v>
      </c>
      <c r="M242" s="9" t="s">
        <v>861</v>
      </c>
      <c r="N242" s="72" t="s">
        <v>15</v>
      </c>
    </row>
    <row r="243" spans="1:14" ht="14.5" hidden="1">
      <c r="A243" s="12" t="s">
        <v>1316</v>
      </c>
      <c r="B243" s="13" t="s">
        <v>1663</v>
      </c>
      <c r="C243" s="60" t="s">
        <v>511</v>
      </c>
      <c r="D243" s="60" t="s">
        <v>197</v>
      </c>
      <c r="E243" s="61">
        <v>0</v>
      </c>
      <c r="F243" s="61">
        <v>6650060.5</v>
      </c>
      <c r="G243" s="61">
        <v>0</v>
      </c>
      <c r="H243" s="61">
        <v>6650060.5</v>
      </c>
      <c r="I243" s="61">
        <v>0</v>
      </c>
      <c r="J243" s="61">
        <v>78282.02</v>
      </c>
      <c r="K243" s="61">
        <v>0</v>
      </c>
      <c r="L243" s="61">
        <v>78282.02</v>
      </c>
      <c r="M243" s="9" t="s">
        <v>861</v>
      </c>
      <c r="N243" s="72" t="s">
        <v>15</v>
      </c>
    </row>
    <row r="244" spans="1:14" ht="14.5" hidden="1">
      <c r="A244" s="12" t="s">
        <v>1316</v>
      </c>
      <c r="B244" s="13" t="s">
        <v>1664</v>
      </c>
      <c r="C244" s="60" t="s">
        <v>631</v>
      </c>
      <c r="D244" s="60" t="s">
        <v>608</v>
      </c>
      <c r="E244" s="61">
        <v>0</v>
      </c>
      <c r="F244" s="61">
        <v>1828645</v>
      </c>
      <c r="G244" s="61">
        <v>0</v>
      </c>
      <c r="H244" s="61">
        <v>1828645</v>
      </c>
      <c r="I244" s="61">
        <v>0</v>
      </c>
      <c r="J244" s="61">
        <v>21526.11</v>
      </c>
      <c r="K244" s="61">
        <v>0</v>
      </c>
      <c r="L244" s="61">
        <v>21526.11</v>
      </c>
      <c r="M244" s="9" t="s">
        <v>858</v>
      </c>
      <c r="N244" s="72" t="s">
        <v>15</v>
      </c>
    </row>
    <row r="245" spans="1:14" ht="14.5" hidden="1">
      <c r="A245" s="12" t="s">
        <v>1316</v>
      </c>
      <c r="B245" s="13" t="s">
        <v>1665</v>
      </c>
      <c r="C245" s="60" t="s">
        <v>512</v>
      </c>
      <c r="D245" s="60" t="s">
        <v>19</v>
      </c>
      <c r="E245" s="61">
        <v>0</v>
      </c>
      <c r="F245" s="61">
        <v>25565573</v>
      </c>
      <c r="G245" s="61">
        <v>0</v>
      </c>
      <c r="H245" s="61">
        <v>25565573</v>
      </c>
      <c r="I245" s="61">
        <v>0</v>
      </c>
      <c r="J245" s="61">
        <v>300948.47999999998</v>
      </c>
      <c r="K245" s="61">
        <v>0</v>
      </c>
      <c r="L245" s="61">
        <v>300948.47999999998</v>
      </c>
      <c r="M245" s="9" t="s">
        <v>861</v>
      </c>
      <c r="N245" s="72" t="s">
        <v>15</v>
      </c>
    </row>
    <row r="246" spans="1:14" ht="14.5" hidden="1">
      <c r="A246" s="12" t="s">
        <v>1316</v>
      </c>
      <c r="B246" s="13" t="s">
        <v>1666</v>
      </c>
      <c r="C246" s="60" t="s">
        <v>513</v>
      </c>
      <c r="D246" s="60" t="s">
        <v>147</v>
      </c>
      <c r="E246" s="61">
        <v>0</v>
      </c>
      <c r="F246" s="61">
        <v>8127959</v>
      </c>
      <c r="G246" s="61">
        <v>727288</v>
      </c>
      <c r="H246" s="61">
        <v>7400671</v>
      </c>
      <c r="I246" s="61">
        <v>0</v>
      </c>
      <c r="J246" s="61">
        <v>95679.55</v>
      </c>
      <c r="K246" s="61">
        <v>8561.6</v>
      </c>
      <c r="L246" s="61">
        <v>87117.95</v>
      </c>
      <c r="M246" s="9" t="s">
        <v>861</v>
      </c>
      <c r="N246" s="72" t="s">
        <v>15</v>
      </c>
    </row>
    <row r="247" spans="1:14" ht="14.5" hidden="1">
      <c r="A247" s="12" t="s">
        <v>1316</v>
      </c>
      <c r="B247" s="13" t="s">
        <v>1667</v>
      </c>
      <c r="C247" s="60" t="s">
        <v>514</v>
      </c>
      <c r="D247" s="60" t="s">
        <v>299</v>
      </c>
      <c r="E247" s="61">
        <v>0</v>
      </c>
      <c r="F247" s="61">
        <v>5460083.8600000003</v>
      </c>
      <c r="G247" s="61">
        <v>5388768.5999999996</v>
      </c>
      <c r="H247" s="61">
        <v>71315.259999999995</v>
      </c>
      <c r="I247" s="61">
        <v>0</v>
      </c>
      <c r="J247" s="61">
        <v>64875.58</v>
      </c>
      <c r="K247" s="61">
        <v>64092.73</v>
      </c>
      <c r="L247" s="61">
        <v>782.85</v>
      </c>
      <c r="M247" s="9" t="s">
        <v>897</v>
      </c>
      <c r="N247" s="72" t="s">
        <v>15</v>
      </c>
    </row>
    <row r="248" spans="1:14" ht="14.5" hidden="1">
      <c r="A248" s="12" t="s">
        <v>1316</v>
      </c>
      <c r="B248" s="13" t="s">
        <v>1668</v>
      </c>
      <c r="C248" s="60" t="s">
        <v>515</v>
      </c>
      <c r="D248" s="60" t="s">
        <v>300</v>
      </c>
      <c r="E248" s="61">
        <v>0</v>
      </c>
      <c r="F248" s="61">
        <v>45051781</v>
      </c>
      <c r="G248" s="61">
        <v>12688359</v>
      </c>
      <c r="H248" s="61">
        <v>32363422</v>
      </c>
      <c r="I248" s="61">
        <v>0</v>
      </c>
      <c r="J248" s="61">
        <v>530330.15</v>
      </c>
      <c r="K248" s="61">
        <v>149362.46</v>
      </c>
      <c r="L248" s="61">
        <v>380967.69</v>
      </c>
      <c r="M248" s="9" t="s">
        <v>1439</v>
      </c>
      <c r="N248" s="72" t="s">
        <v>15</v>
      </c>
    </row>
    <row r="249" spans="1:14" ht="14.5" hidden="1">
      <c r="A249" s="12" t="s">
        <v>1316</v>
      </c>
      <c r="B249" s="13" t="s">
        <v>1669</v>
      </c>
      <c r="C249" s="60" t="s">
        <v>516</v>
      </c>
      <c r="D249" s="60" t="s">
        <v>148</v>
      </c>
      <c r="E249" s="61">
        <v>0</v>
      </c>
      <c r="F249" s="61">
        <v>4280591.12</v>
      </c>
      <c r="G249" s="61">
        <v>1065868.76</v>
      </c>
      <c r="H249" s="61">
        <v>3214722.36</v>
      </c>
      <c r="I249" s="61">
        <v>0</v>
      </c>
      <c r="J249" s="61">
        <v>50544.21</v>
      </c>
      <c r="K249" s="61">
        <v>12688.31</v>
      </c>
      <c r="L249" s="61">
        <v>37855.9</v>
      </c>
      <c r="M249" s="9" t="s">
        <v>246</v>
      </c>
      <c r="N249" s="72" t="s">
        <v>13</v>
      </c>
    </row>
    <row r="250" spans="1:14" ht="14.5" hidden="1">
      <c r="A250" s="12" t="s">
        <v>1316</v>
      </c>
      <c r="B250" s="13" t="s">
        <v>1670</v>
      </c>
      <c r="C250" s="60" t="s">
        <v>632</v>
      </c>
      <c r="D250" s="60" t="s">
        <v>149</v>
      </c>
      <c r="E250" s="61">
        <v>0</v>
      </c>
      <c r="F250" s="61">
        <v>6481064</v>
      </c>
      <c r="G250" s="61">
        <v>3549933.58</v>
      </c>
      <c r="H250" s="61">
        <v>2931130.42</v>
      </c>
      <c r="I250" s="61">
        <v>0</v>
      </c>
      <c r="J250" s="61">
        <v>72416.929999999993</v>
      </c>
      <c r="K250" s="61">
        <v>40313.74</v>
      </c>
      <c r="L250" s="61">
        <v>32103.19</v>
      </c>
      <c r="M250" s="9" t="s">
        <v>564</v>
      </c>
      <c r="N250" s="72" t="s">
        <v>15</v>
      </c>
    </row>
    <row r="251" spans="1:14" ht="14.5" hidden="1">
      <c r="A251" s="12" t="s">
        <v>1316</v>
      </c>
      <c r="B251" s="13" t="s">
        <v>1671</v>
      </c>
      <c r="C251" s="60" t="s">
        <v>517</v>
      </c>
      <c r="D251" s="60" t="s">
        <v>64</v>
      </c>
      <c r="E251" s="61">
        <v>0</v>
      </c>
      <c r="F251" s="61">
        <v>3286517.4</v>
      </c>
      <c r="G251" s="61">
        <v>751475.35</v>
      </c>
      <c r="H251" s="61">
        <v>2535042.0499999998</v>
      </c>
      <c r="I251" s="61">
        <v>0</v>
      </c>
      <c r="J251" s="61">
        <v>38756.199999999997</v>
      </c>
      <c r="K251" s="61">
        <v>8921.69</v>
      </c>
      <c r="L251" s="61">
        <v>29834.51</v>
      </c>
      <c r="M251" s="9" t="s">
        <v>247</v>
      </c>
      <c r="N251" s="72" t="s">
        <v>15</v>
      </c>
    </row>
    <row r="252" spans="1:14" ht="14.5" hidden="1">
      <c r="A252" s="12" t="s">
        <v>1316</v>
      </c>
      <c r="B252" s="13" t="s">
        <v>1672</v>
      </c>
      <c r="C252" s="60" t="s">
        <v>518</v>
      </c>
      <c r="D252" s="60" t="s">
        <v>150</v>
      </c>
      <c r="E252" s="61">
        <v>0</v>
      </c>
      <c r="F252" s="61">
        <v>21880388.84</v>
      </c>
      <c r="G252" s="61">
        <v>10182046.85</v>
      </c>
      <c r="H252" s="61">
        <v>11698341.99</v>
      </c>
      <c r="I252" s="61">
        <v>0</v>
      </c>
      <c r="J252" s="61">
        <v>259128.62</v>
      </c>
      <c r="K252" s="61">
        <v>121259.52</v>
      </c>
      <c r="L252" s="61">
        <v>137869.1</v>
      </c>
      <c r="M252" s="9" t="s">
        <v>857</v>
      </c>
      <c r="N252" s="72" t="s">
        <v>15</v>
      </c>
    </row>
    <row r="253" spans="1:14" ht="14.5" hidden="1">
      <c r="A253" s="12" t="s">
        <v>1316</v>
      </c>
      <c r="B253" s="13" t="s">
        <v>1673</v>
      </c>
      <c r="C253" s="60" t="s">
        <v>519</v>
      </c>
      <c r="D253" s="60" t="s">
        <v>151</v>
      </c>
      <c r="E253" s="61">
        <v>0</v>
      </c>
      <c r="F253" s="61">
        <v>1169808.3</v>
      </c>
      <c r="G253" s="61">
        <v>15000</v>
      </c>
      <c r="H253" s="61">
        <v>1154808.3</v>
      </c>
      <c r="I253" s="61">
        <v>0</v>
      </c>
      <c r="J253" s="61">
        <v>13853.08</v>
      </c>
      <c r="K253" s="61">
        <v>176.57</v>
      </c>
      <c r="L253" s="61">
        <v>13676.51</v>
      </c>
      <c r="M253" s="9" t="s">
        <v>895</v>
      </c>
      <c r="N253" s="72" t="s">
        <v>15</v>
      </c>
    </row>
    <row r="254" spans="1:14" ht="14.5" hidden="1">
      <c r="A254" s="12" t="s">
        <v>1316</v>
      </c>
      <c r="B254" s="125" t="s">
        <v>1674</v>
      </c>
      <c r="C254" s="60" t="s">
        <v>520</v>
      </c>
      <c r="D254" s="60" t="s">
        <v>152</v>
      </c>
      <c r="E254" s="61">
        <v>0</v>
      </c>
      <c r="F254" s="61">
        <v>35666902.119999997</v>
      </c>
      <c r="G254" s="61">
        <v>27526682.52</v>
      </c>
      <c r="H254" s="61">
        <v>8140219.5999999996</v>
      </c>
      <c r="I254" s="61">
        <v>0</v>
      </c>
      <c r="J254" s="61">
        <v>422383.06</v>
      </c>
      <c r="K254" s="61">
        <v>325841.89</v>
      </c>
      <c r="L254" s="61">
        <v>96541.17</v>
      </c>
      <c r="M254" s="9" t="s">
        <v>858</v>
      </c>
      <c r="N254" s="72" t="s">
        <v>15</v>
      </c>
    </row>
    <row r="255" spans="1:14" ht="14.5" hidden="1">
      <c r="A255" s="12" t="s">
        <v>1316</v>
      </c>
      <c r="B255" s="125" t="s">
        <v>1675</v>
      </c>
      <c r="C255" s="60" t="s">
        <v>521</v>
      </c>
      <c r="D255" s="60" t="s">
        <v>153</v>
      </c>
      <c r="E255" s="61">
        <v>0</v>
      </c>
      <c r="F255" s="61">
        <v>3764555.42</v>
      </c>
      <c r="G255" s="61">
        <v>1330003.6599999999</v>
      </c>
      <c r="H255" s="61">
        <v>2434551.7599999998</v>
      </c>
      <c r="I255" s="61">
        <v>0</v>
      </c>
      <c r="J255" s="61">
        <v>44477.53</v>
      </c>
      <c r="K255" s="61">
        <v>15785.62</v>
      </c>
      <c r="L255" s="61">
        <v>28691.91</v>
      </c>
      <c r="M255" s="9" t="s">
        <v>898</v>
      </c>
      <c r="N255" s="72" t="s">
        <v>15</v>
      </c>
    </row>
    <row r="256" spans="1:14" ht="14.5" hidden="1">
      <c r="A256" s="12" t="s">
        <v>1316</v>
      </c>
      <c r="B256" s="13" t="s">
        <v>1676</v>
      </c>
      <c r="C256" s="60" t="s">
        <v>522</v>
      </c>
      <c r="D256" s="60" t="s">
        <v>154</v>
      </c>
      <c r="E256" s="61">
        <v>0</v>
      </c>
      <c r="F256" s="61">
        <v>1955700.11</v>
      </c>
      <c r="G256" s="61">
        <v>1523095.61</v>
      </c>
      <c r="H256" s="61">
        <v>432604.5</v>
      </c>
      <c r="I256" s="61">
        <v>0</v>
      </c>
      <c r="J256" s="61">
        <v>23254.91</v>
      </c>
      <c r="K256" s="61">
        <v>18142.71</v>
      </c>
      <c r="L256" s="61">
        <v>5112.2</v>
      </c>
      <c r="M256" s="9" t="s">
        <v>896</v>
      </c>
      <c r="N256" s="72" t="s">
        <v>15</v>
      </c>
    </row>
    <row r="257" spans="1:14" ht="14.5" hidden="1">
      <c r="A257" s="12" t="s">
        <v>1316</v>
      </c>
      <c r="B257" s="13" t="s">
        <v>1677</v>
      </c>
      <c r="C257" s="60" t="s">
        <v>523</v>
      </c>
      <c r="D257" s="60" t="s">
        <v>155</v>
      </c>
      <c r="E257" s="61">
        <v>0</v>
      </c>
      <c r="F257" s="61">
        <v>108500</v>
      </c>
      <c r="G257" s="61">
        <v>22000</v>
      </c>
      <c r="H257" s="61">
        <v>86500</v>
      </c>
      <c r="I257" s="61">
        <v>0</v>
      </c>
      <c r="J257" s="61">
        <v>1277.22</v>
      </c>
      <c r="K257" s="61">
        <v>258.98</v>
      </c>
      <c r="L257" s="61">
        <v>1018.24</v>
      </c>
      <c r="M257" s="9" t="s">
        <v>858</v>
      </c>
      <c r="N257" s="72" t="s">
        <v>15</v>
      </c>
    </row>
    <row r="258" spans="1:14" ht="14.5" hidden="1">
      <c r="A258" s="12" t="s">
        <v>1316</v>
      </c>
      <c r="B258" s="13" t="s">
        <v>1678</v>
      </c>
      <c r="C258" s="60" t="s">
        <v>524</v>
      </c>
      <c r="D258" s="60" t="s">
        <v>156</v>
      </c>
      <c r="E258" s="61">
        <v>0</v>
      </c>
      <c r="F258" s="61">
        <v>2271424.5</v>
      </c>
      <c r="G258" s="61">
        <v>794942.79</v>
      </c>
      <c r="H258" s="61">
        <v>1476481.71</v>
      </c>
      <c r="I258" s="61">
        <v>0</v>
      </c>
      <c r="J258" s="61">
        <v>26821.14</v>
      </c>
      <c r="K258" s="61">
        <v>9428.25</v>
      </c>
      <c r="L258" s="61">
        <v>17392.89</v>
      </c>
      <c r="M258" s="9" t="s">
        <v>860</v>
      </c>
      <c r="N258" s="72" t="s">
        <v>15</v>
      </c>
    </row>
    <row r="259" spans="1:14" ht="14.5" hidden="1">
      <c r="A259" s="12" t="s">
        <v>1316</v>
      </c>
      <c r="B259" s="125" t="s">
        <v>1679</v>
      </c>
      <c r="C259" s="60" t="s">
        <v>525</v>
      </c>
      <c r="D259" s="60" t="s">
        <v>157</v>
      </c>
      <c r="E259" s="61">
        <v>0</v>
      </c>
      <c r="F259" s="61">
        <v>3596482.34</v>
      </c>
      <c r="G259" s="61">
        <v>1740979.06</v>
      </c>
      <c r="H259" s="61">
        <v>1855503.28</v>
      </c>
      <c r="I259" s="61">
        <v>0</v>
      </c>
      <c r="J259" s="61">
        <v>42687.94</v>
      </c>
      <c r="K259" s="61">
        <v>20738.169999999998</v>
      </c>
      <c r="L259" s="61">
        <v>21949.77</v>
      </c>
      <c r="M259" s="9" t="s">
        <v>899</v>
      </c>
      <c r="N259" s="72" t="s">
        <v>15</v>
      </c>
    </row>
    <row r="260" spans="1:14" ht="14.5" hidden="1">
      <c r="A260" s="12" t="s">
        <v>1316</v>
      </c>
      <c r="B260" s="13" t="s">
        <v>1680</v>
      </c>
      <c r="C260" s="60" t="s">
        <v>526</v>
      </c>
      <c r="D260" s="60" t="s">
        <v>158</v>
      </c>
      <c r="E260" s="61">
        <v>0</v>
      </c>
      <c r="F260" s="61">
        <v>15309607.560000001</v>
      </c>
      <c r="G260" s="61">
        <v>11774143.869999999</v>
      </c>
      <c r="H260" s="61">
        <v>3535463.69</v>
      </c>
      <c r="I260" s="61">
        <v>0</v>
      </c>
      <c r="J260" s="61">
        <v>181306.75</v>
      </c>
      <c r="K260" s="61">
        <v>139842.03</v>
      </c>
      <c r="L260" s="61">
        <v>41464.720000000001</v>
      </c>
      <c r="M260" s="9" t="s">
        <v>859</v>
      </c>
      <c r="N260" s="72" t="s">
        <v>15</v>
      </c>
    </row>
    <row r="261" spans="1:14" ht="14.5" hidden="1">
      <c r="A261" s="12" t="s">
        <v>1316</v>
      </c>
      <c r="B261" s="13" t="s">
        <v>1681</v>
      </c>
      <c r="C261" s="60" t="s">
        <v>527</v>
      </c>
      <c r="D261" s="60" t="s">
        <v>159</v>
      </c>
      <c r="E261" s="61">
        <v>0</v>
      </c>
      <c r="F261" s="61">
        <v>25574113.969999999</v>
      </c>
      <c r="G261" s="61">
        <v>15179126.189999999</v>
      </c>
      <c r="H261" s="61">
        <v>10394987.779999999</v>
      </c>
      <c r="I261" s="61">
        <v>0</v>
      </c>
      <c r="J261" s="61">
        <v>304004.88</v>
      </c>
      <c r="K261" s="61">
        <v>180731.35</v>
      </c>
      <c r="L261" s="61">
        <v>123273.53</v>
      </c>
      <c r="M261" s="9" t="s">
        <v>900</v>
      </c>
      <c r="N261" s="72" t="s">
        <v>15</v>
      </c>
    </row>
    <row r="262" spans="1:14" ht="14.5" hidden="1">
      <c r="A262" s="12" t="s">
        <v>1316</v>
      </c>
      <c r="B262" s="13" t="s">
        <v>1682</v>
      </c>
      <c r="C262" s="60" t="s">
        <v>528</v>
      </c>
      <c r="D262" s="60" t="s">
        <v>160</v>
      </c>
      <c r="E262" s="61">
        <v>0</v>
      </c>
      <c r="F262" s="61">
        <v>568191</v>
      </c>
      <c r="G262" s="61">
        <v>174681</v>
      </c>
      <c r="H262" s="61">
        <v>393510</v>
      </c>
      <c r="I262" s="61">
        <v>0</v>
      </c>
      <c r="J262" s="61">
        <v>6698.42</v>
      </c>
      <c r="K262" s="61">
        <v>2058.3000000000002</v>
      </c>
      <c r="L262" s="61">
        <v>4640.12</v>
      </c>
      <c r="M262" s="9" t="s">
        <v>529</v>
      </c>
      <c r="N262" s="72" t="s">
        <v>15</v>
      </c>
    </row>
    <row r="263" spans="1:14" ht="14.5" hidden="1">
      <c r="A263" s="12" t="s">
        <v>1316</v>
      </c>
      <c r="B263" s="13" t="s">
        <v>1683</v>
      </c>
      <c r="C263" s="60" t="s">
        <v>530</v>
      </c>
      <c r="D263" s="60" t="s">
        <v>161</v>
      </c>
      <c r="E263" s="61">
        <v>0</v>
      </c>
      <c r="F263" s="61">
        <v>3320629.32</v>
      </c>
      <c r="G263" s="61">
        <v>539192.72</v>
      </c>
      <c r="H263" s="61">
        <v>2781436.6</v>
      </c>
      <c r="I263" s="61">
        <v>0</v>
      </c>
      <c r="J263" s="61">
        <v>39154.89</v>
      </c>
      <c r="K263" s="61">
        <v>6410.31</v>
      </c>
      <c r="L263" s="61">
        <v>32744.58</v>
      </c>
      <c r="M263" s="9" t="s">
        <v>897</v>
      </c>
      <c r="N263" s="72" t="s">
        <v>15</v>
      </c>
    </row>
    <row r="264" spans="1:14" ht="14.5" hidden="1">
      <c r="A264" s="12" t="s">
        <v>1316</v>
      </c>
      <c r="B264" s="13" t="s">
        <v>1684</v>
      </c>
      <c r="C264" s="60" t="s">
        <v>531</v>
      </c>
      <c r="D264" s="60" t="s">
        <v>162</v>
      </c>
      <c r="E264" s="61">
        <v>0</v>
      </c>
      <c r="F264" s="61">
        <v>632547.49</v>
      </c>
      <c r="G264" s="61">
        <v>373412.13</v>
      </c>
      <c r="H264" s="61">
        <v>259135.35999999999</v>
      </c>
      <c r="I264" s="61">
        <v>0</v>
      </c>
      <c r="J264" s="61">
        <v>7489.05</v>
      </c>
      <c r="K264" s="61">
        <v>4448.03</v>
      </c>
      <c r="L264" s="61">
        <v>3041.02</v>
      </c>
      <c r="M264" s="9" t="s">
        <v>901</v>
      </c>
      <c r="N264" s="72" t="s">
        <v>15</v>
      </c>
    </row>
    <row r="265" spans="1:14" ht="14.5" hidden="1">
      <c r="A265" s="12" t="s">
        <v>1316</v>
      </c>
      <c r="B265" s="13" t="s">
        <v>1685</v>
      </c>
      <c r="C265" s="60" t="s">
        <v>532</v>
      </c>
      <c r="D265" s="60" t="s">
        <v>163</v>
      </c>
      <c r="E265" s="61">
        <v>0</v>
      </c>
      <c r="F265" s="61">
        <v>1342306.75</v>
      </c>
      <c r="G265" s="61">
        <v>85482.09</v>
      </c>
      <c r="H265" s="61">
        <v>1256824.6599999999</v>
      </c>
      <c r="I265" s="61">
        <v>0</v>
      </c>
      <c r="J265" s="61">
        <v>15873</v>
      </c>
      <c r="K265" s="61">
        <v>1018.25</v>
      </c>
      <c r="L265" s="61">
        <v>14854.75</v>
      </c>
      <c r="M265" s="9" t="s">
        <v>895</v>
      </c>
      <c r="N265" s="72" t="s">
        <v>15</v>
      </c>
    </row>
    <row r="266" spans="1:14" ht="14.5" hidden="1">
      <c r="A266" s="12" t="s">
        <v>1316</v>
      </c>
      <c r="B266" s="13" t="s">
        <v>1686</v>
      </c>
      <c r="C266" s="60" t="s">
        <v>533</v>
      </c>
      <c r="D266" s="60" t="s">
        <v>164</v>
      </c>
      <c r="E266" s="61">
        <v>0</v>
      </c>
      <c r="F266" s="61">
        <v>1763605.62</v>
      </c>
      <c r="G266" s="61">
        <v>20</v>
      </c>
      <c r="H266" s="61">
        <v>1763585.62</v>
      </c>
      <c r="I266" s="61">
        <v>0</v>
      </c>
      <c r="J266" s="61">
        <v>20760.5</v>
      </c>
      <c r="K266" s="61">
        <v>0.24</v>
      </c>
      <c r="L266" s="61">
        <v>20760.259999999998</v>
      </c>
      <c r="M266" s="9" t="s">
        <v>895</v>
      </c>
      <c r="N266" s="72" t="s">
        <v>15</v>
      </c>
    </row>
    <row r="267" spans="1:14" ht="14.5" hidden="1">
      <c r="A267" s="12" t="s">
        <v>1316</v>
      </c>
      <c r="B267" s="13" t="s">
        <v>1687</v>
      </c>
      <c r="C267" s="60" t="s">
        <v>534</v>
      </c>
      <c r="D267" s="60" t="s">
        <v>165</v>
      </c>
      <c r="E267" s="61">
        <v>0</v>
      </c>
      <c r="F267" s="61">
        <v>10087724.16</v>
      </c>
      <c r="G267" s="61">
        <v>2935580.39</v>
      </c>
      <c r="H267" s="61">
        <v>7152143.7699999996</v>
      </c>
      <c r="I267" s="61">
        <v>0</v>
      </c>
      <c r="J267" s="61">
        <v>119160.6</v>
      </c>
      <c r="K267" s="61">
        <v>34968.199999999997</v>
      </c>
      <c r="L267" s="61">
        <v>84192.4</v>
      </c>
      <c r="M267" s="9" t="s">
        <v>900</v>
      </c>
      <c r="N267" s="72" t="s">
        <v>15</v>
      </c>
    </row>
    <row r="268" spans="1:14" ht="14.5" hidden="1">
      <c r="A268" s="12" t="s">
        <v>1316</v>
      </c>
      <c r="B268" s="13" t="s">
        <v>1283</v>
      </c>
      <c r="C268" s="60" t="s">
        <v>535</v>
      </c>
      <c r="D268" s="60" t="s">
        <v>166</v>
      </c>
      <c r="E268" s="61">
        <v>0</v>
      </c>
      <c r="F268" s="61">
        <v>20000</v>
      </c>
      <c r="G268" s="61">
        <v>0</v>
      </c>
      <c r="H268" s="61">
        <v>20000</v>
      </c>
      <c r="I268" s="61">
        <v>0</v>
      </c>
      <c r="J268" s="61">
        <v>236.69</v>
      </c>
      <c r="K268" s="61">
        <v>0</v>
      </c>
      <c r="L268" s="61">
        <v>236.69</v>
      </c>
      <c r="M268" s="9" t="s">
        <v>897</v>
      </c>
      <c r="N268" s="72" t="s">
        <v>15</v>
      </c>
    </row>
    <row r="269" spans="1:14" ht="14.5" hidden="1">
      <c r="A269" s="12" t="s">
        <v>1316</v>
      </c>
      <c r="B269" s="13" t="s">
        <v>1688</v>
      </c>
      <c r="C269" s="60" t="s">
        <v>537</v>
      </c>
      <c r="D269" s="60" t="s">
        <v>168</v>
      </c>
      <c r="E269" s="61">
        <v>0</v>
      </c>
      <c r="F269" s="61">
        <v>2748.5</v>
      </c>
      <c r="G269" s="61">
        <v>4394.84</v>
      </c>
      <c r="H269" s="61">
        <v>-1646.34</v>
      </c>
      <c r="I269" s="61">
        <v>0</v>
      </c>
      <c r="J269" s="61">
        <v>32.74</v>
      </c>
      <c r="K269" s="61">
        <v>52.35</v>
      </c>
      <c r="L269" s="61">
        <v>-19.61</v>
      </c>
      <c r="M269" s="9" t="s">
        <v>1126</v>
      </c>
      <c r="N269" s="72" t="s">
        <v>210</v>
      </c>
    </row>
    <row r="270" spans="1:14" ht="14.5" hidden="1">
      <c r="A270" s="12" t="s">
        <v>1316</v>
      </c>
      <c r="B270" s="13" t="s">
        <v>1689</v>
      </c>
      <c r="C270" s="60" t="s">
        <v>538</v>
      </c>
      <c r="D270" s="60" t="s">
        <v>169</v>
      </c>
      <c r="E270" s="61">
        <v>0</v>
      </c>
      <c r="F270" s="61">
        <v>10319.84</v>
      </c>
      <c r="G270" s="61">
        <v>1129.8399999999999</v>
      </c>
      <c r="H270" s="61">
        <v>9190</v>
      </c>
      <c r="I270" s="61">
        <v>0</v>
      </c>
      <c r="J270" s="61">
        <v>121.49</v>
      </c>
      <c r="K270" s="61">
        <v>13.3</v>
      </c>
      <c r="L270" s="61">
        <v>108.19</v>
      </c>
      <c r="M270" s="9" t="s">
        <v>898</v>
      </c>
      <c r="N270" s="72" t="s">
        <v>15</v>
      </c>
    </row>
    <row r="271" spans="1:14" ht="14.5" hidden="1">
      <c r="A271" s="12" t="s">
        <v>1316</v>
      </c>
      <c r="B271" s="13" t="s">
        <v>1690</v>
      </c>
      <c r="C271" s="60" t="s">
        <v>1100</v>
      </c>
      <c r="D271" s="60" t="s">
        <v>708</v>
      </c>
      <c r="E271" s="61">
        <v>0</v>
      </c>
      <c r="F271" s="61">
        <v>593330</v>
      </c>
      <c r="G271" s="61">
        <v>0</v>
      </c>
      <c r="H271" s="61">
        <v>593330</v>
      </c>
      <c r="I271" s="61">
        <v>0</v>
      </c>
      <c r="J271" s="61">
        <v>6984.46</v>
      </c>
      <c r="K271" s="61">
        <v>0</v>
      </c>
      <c r="L271" s="61">
        <v>6984.46</v>
      </c>
      <c r="M271" s="9" t="s">
        <v>704</v>
      </c>
      <c r="N271" s="72" t="s">
        <v>705</v>
      </c>
    </row>
    <row r="272" spans="1:14" ht="14.5">
      <c r="A272" s="12" t="s">
        <v>1316</v>
      </c>
      <c r="B272" s="13" t="s">
        <v>1691</v>
      </c>
      <c r="C272" s="60" t="s">
        <v>540</v>
      </c>
      <c r="D272" s="60" t="s">
        <v>170</v>
      </c>
      <c r="E272" s="61">
        <v>0</v>
      </c>
      <c r="F272" s="61">
        <v>13100077.84</v>
      </c>
      <c r="G272" s="61">
        <v>6829060.7699999996</v>
      </c>
      <c r="H272" s="61">
        <v>6271017.0700000003</v>
      </c>
      <c r="I272" s="61">
        <v>0</v>
      </c>
      <c r="J272" s="61">
        <v>155171.9</v>
      </c>
      <c r="K272" s="61">
        <v>81250.12</v>
      </c>
      <c r="L272" s="61">
        <v>73921.78</v>
      </c>
      <c r="M272" s="9" t="s">
        <v>678</v>
      </c>
      <c r="N272" s="72" t="s">
        <v>275</v>
      </c>
    </row>
    <row r="273" spans="1:14" ht="14.5">
      <c r="A273" s="12" t="s">
        <v>1316</v>
      </c>
      <c r="B273" s="13" t="s">
        <v>1692</v>
      </c>
      <c r="C273" s="60" t="s">
        <v>541</v>
      </c>
      <c r="D273" s="60" t="s">
        <v>171</v>
      </c>
      <c r="E273" s="61">
        <v>0</v>
      </c>
      <c r="F273" s="61">
        <v>9855988.1699999999</v>
      </c>
      <c r="G273" s="61">
        <v>5266011.5599999996</v>
      </c>
      <c r="H273" s="61">
        <v>4589976.6100000003</v>
      </c>
      <c r="I273" s="61">
        <v>0</v>
      </c>
      <c r="J273" s="61">
        <v>116709.98</v>
      </c>
      <c r="K273" s="61">
        <v>62656.78</v>
      </c>
      <c r="L273" s="61">
        <v>54053.2</v>
      </c>
      <c r="M273" s="9" t="s">
        <v>680</v>
      </c>
      <c r="N273" s="72" t="s">
        <v>275</v>
      </c>
    </row>
    <row r="274" spans="1:14" ht="14.5">
      <c r="A274" s="12" t="s">
        <v>1316</v>
      </c>
      <c r="B274" s="13" t="s">
        <v>1693</v>
      </c>
      <c r="C274" s="60" t="s">
        <v>542</v>
      </c>
      <c r="D274" s="60" t="s">
        <v>65</v>
      </c>
      <c r="E274" s="61">
        <v>0</v>
      </c>
      <c r="F274" s="61">
        <v>48744787.740000002</v>
      </c>
      <c r="G274" s="61">
        <v>24524783.260000002</v>
      </c>
      <c r="H274" s="61">
        <v>24220004.48</v>
      </c>
      <c r="I274" s="61">
        <v>0</v>
      </c>
      <c r="J274" s="61">
        <v>577511.75</v>
      </c>
      <c r="K274" s="61">
        <v>292042.28999999998</v>
      </c>
      <c r="L274" s="61">
        <v>285469.46000000002</v>
      </c>
      <c r="M274" s="9" t="s">
        <v>543</v>
      </c>
      <c r="N274" s="72" t="s">
        <v>275</v>
      </c>
    </row>
    <row r="275" spans="1:14" ht="14.5">
      <c r="A275" s="12" t="s">
        <v>1316</v>
      </c>
      <c r="B275" s="13" t="s">
        <v>1694</v>
      </c>
      <c r="C275" s="60" t="s">
        <v>544</v>
      </c>
      <c r="D275" s="60" t="s">
        <v>172</v>
      </c>
      <c r="E275" s="61">
        <v>0</v>
      </c>
      <c r="F275" s="61">
        <v>37731744.689999998</v>
      </c>
      <c r="G275" s="61">
        <v>2823957.96</v>
      </c>
      <c r="H275" s="61">
        <v>34907786.729999997</v>
      </c>
      <c r="I275" s="61">
        <v>0</v>
      </c>
      <c r="J275" s="61">
        <v>444657.47</v>
      </c>
      <c r="K275" s="61">
        <v>33638.57</v>
      </c>
      <c r="L275" s="61">
        <v>411018.9</v>
      </c>
      <c r="M275" s="9" t="s">
        <v>679</v>
      </c>
      <c r="N275" s="72" t="s">
        <v>275</v>
      </c>
    </row>
    <row r="276" spans="1:14" ht="14.5">
      <c r="A276" s="12" t="s">
        <v>1316</v>
      </c>
      <c r="B276" s="13" t="s">
        <v>1695</v>
      </c>
      <c r="C276" s="60" t="s">
        <v>1101</v>
      </c>
      <c r="D276" s="60" t="s">
        <v>611</v>
      </c>
      <c r="E276" s="61">
        <v>0</v>
      </c>
      <c r="F276" s="61">
        <v>4306167.33</v>
      </c>
      <c r="G276" s="61">
        <v>0</v>
      </c>
      <c r="H276" s="61">
        <v>4306167.33</v>
      </c>
      <c r="I276" s="61">
        <v>0</v>
      </c>
      <c r="J276" s="61">
        <v>50690.64</v>
      </c>
      <c r="K276" s="61">
        <v>0</v>
      </c>
      <c r="L276" s="61">
        <v>50690.64</v>
      </c>
      <c r="M276" s="9" t="s">
        <v>679</v>
      </c>
      <c r="N276" s="72" t="s">
        <v>275</v>
      </c>
    </row>
    <row r="277" spans="1:14" ht="14.5">
      <c r="A277" s="12" t="s">
        <v>1316</v>
      </c>
      <c r="B277" s="13" t="s">
        <v>1696</v>
      </c>
      <c r="C277" s="60" t="s">
        <v>545</v>
      </c>
      <c r="D277" s="60" t="s">
        <v>173</v>
      </c>
      <c r="E277" s="61">
        <v>0</v>
      </c>
      <c r="F277" s="61">
        <v>55074</v>
      </c>
      <c r="G277" s="61">
        <v>10074</v>
      </c>
      <c r="H277" s="61">
        <v>45000</v>
      </c>
      <c r="I277" s="61">
        <v>0</v>
      </c>
      <c r="J277" s="61">
        <v>649.74</v>
      </c>
      <c r="K277" s="61">
        <v>120</v>
      </c>
      <c r="L277" s="61">
        <v>529.74</v>
      </c>
      <c r="M277" s="9" t="s">
        <v>855</v>
      </c>
      <c r="N277" s="72" t="s">
        <v>275</v>
      </c>
    </row>
    <row r="278" spans="1:14" ht="14.5">
      <c r="A278" s="12" t="s">
        <v>1316</v>
      </c>
      <c r="B278" s="13" t="s">
        <v>1697</v>
      </c>
      <c r="C278" s="60" t="s">
        <v>546</v>
      </c>
      <c r="D278" s="60" t="s">
        <v>174</v>
      </c>
      <c r="E278" s="61">
        <v>0</v>
      </c>
      <c r="F278" s="61">
        <v>58950</v>
      </c>
      <c r="G278" s="61">
        <v>0</v>
      </c>
      <c r="H278" s="61">
        <v>58950</v>
      </c>
      <c r="I278" s="61">
        <v>0</v>
      </c>
      <c r="J278" s="61">
        <v>693.94</v>
      </c>
      <c r="K278" s="61">
        <v>0</v>
      </c>
      <c r="L278" s="61">
        <v>693.94</v>
      </c>
      <c r="M278" s="9" t="s">
        <v>855</v>
      </c>
      <c r="N278" s="72" t="s">
        <v>275</v>
      </c>
    </row>
    <row r="279" spans="1:14" ht="14.5">
      <c r="A279" s="12" t="s">
        <v>1316</v>
      </c>
      <c r="B279" s="13" t="s">
        <v>1698</v>
      </c>
      <c r="C279" s="60" t="s">
        <v>547</v>
      </c>
      <c r="D279" s="60" t="s">
        <v>175</v>
      </c>
      <c r="E279" s="61">
        <v>0</v>
      </c>
      <c r="F279" s="61">
        <v>10488071.18</v>
      </c>
      <c r="G279" s="61">
        <v>2771789.42</v>
      </c>
      <c r="H279" s="61">
        <v>7716281.7599999998</v>
      </c>
      <c r="I279" s="61">
        <v>0</v>
      </c>
      <c r="J279" s="61">
        <v>123815.85</v>
      </c>
      <c r="K279" s="61">
        <v>32786.49</v>
      </c>
      <c r="L279" s="61">
        <v>91029.36</v>
      </c>
      <c r="M279" s="9" t="s">
        <v>679</v>
      </c>
      <c r="N279" s="72" t="s">
        <v>275</v>
      </c>
    </row>
    <row r="280" spans="1:14" ht="14.5" hidden="1">
      <c r="A280" s="12" t="s">
        <v>1316</v>
      </c>
      <c r="B280" s="13" t="s">
        <v>1699</v>
      </c>
      <c r="C280" s="60" t="s">
        <v>548</v>
      </c>
      <c r="D280" s="60" t="s">
        <v>176</v>
      </c>
      <c r="E280" s="61">
        <v>0</v>
      </c>
      <c r="F280" s="61">
        <v>40378486.280000001</v>
      </c>
      <c r="G280" s="61">
        <v>21060178.199999999</v>
      </c>
      <c r="H280" s="61">
        <v>19318308.079999998</v>
      </c>
      <c r="I280" s="61">
        <v>0</v>
      </c>
      <c r="J280" s="61">
        <v>478252.14</v>
      </c>
      <c r="K280" s="61">
        <v>250572.55</v>
      </c>
      <c r="L280" s="61">
        <v>227679.59</v>
      </c>
      <c r="M280" s="9" t="s">
        <v>1126</v>
      </c>
      <c r="N280" s="72" t="s">
        <v>210</v>
      </c>
    </row>
    <row r="281" spans="1:14" ht="14.5" hidden="1">
      <c r="A281" s="12" t="s">
        <v>1316</v>
      </c>
      <c r="B281" s="13" t="s">
        <v>1700</v>
      </c>
      <c r="C281" s="60" t="s">
        <v>549</v>
      </c>
      <c r="D281" s="60" t="s">
        <v>177</v>
      </c>
      <c r="E281" s="61">
        <v>0</v>
      </c>
      <c r="F281" s="61">
        <v>32769</v>
      </c>
      <c r="G281" s="61">
        <v>0</v>
      </c>
      <c r="H281" s="61">
        <v>32769</v>
      </c>
      <c r="I281" s="61">
        <v>0</v>
      </c>
      <c r="J281" s="61">
        <v>385.74</v>
      </c>
      <c r="K281" s="61">
        <v>0</v>
      </c>
      <c r="L281" s="61">
        <v>385.74</v>
      </c>
      <c r="M281" s="9" t="s">
        <v>1126</v>
      </c>
      <c r="N281" s="72" t="s">
        <v>210</v>
      </c>
    </row>
    <row r="282" spans="1:14" ht="14.5" hidden="1">
      <c r="A282" s="12" t="s">
        <v>1316</v>
      </c>
      <c r="B282" s="13" t="s">
        <v>1701</v>
      </c>
      <c r="C282" s="60" t="s">
        <v>550</v>
      </c>
      <c r="D282" s="60" t="s">
        <v>178</v>
      </c>
      <c r="E282" s="61">
        <v>0</v>
      </c>
      <c r="F282" s="61">
        <v>61849223.25</v>
      </c>
      <c r="G282" s="61">
        <v>30399540.050000001</v>
      </c>
      <c r="H282" s="61">
        <v>31449683.199999999</v>
      </c>
      <c r="I282" s="61">
        <v>0</v>
      </c>
      <c r="J282" s="61">
        <v>732743.23</v>
      </c>
      <c r="K282" s="61">
        <v>362113.85</v>
      </c>
      <c r="L282" s="61">
        <v>370629.38</v>
      </c>
      <c r="M282" s="9" t="s">
        <v>1126</v>
      </c>
      <c r="N282" s="72" t="s">
        <v>210</v>
      </c>
    </row>
    <row r="283" spans="1:14" ht="14.5" hidden="1">
      <c r="A283" s="12" t="s">
        <v>1316</v>
      </c>
      <c r="B283" s="125" t="s">
        <v>1702</v>
      </c>
      <c r="C283" s="60" t="s">
        <v>634</v>
      </c>
      <c r="D283" s="60" t="s">
        <v>198</v>
      </c>
      <c r="E283" s="61">
        <v>0</v>
      </c>
      <c r="F283" s="61">
        <v>322579.59999999998</v>
      </c>
      <c r="G283" s="61">
        <v>71968</v>
      </c>
      <c r="H283" s="61">
        <v>250611.6</v>
      </c>
      <c r="I283" s="61">
        <v>0</v>
      </c>
      <c r="J283" s="61">
        <v>3811.51</v>
      </c>
      <c r="K283" s="61">
        <v>847.18</v>
      </c>
      <c r="L283" s="61">
        <v>2964.33</v>
      </c>
      <c r="M283" s="9" t="s">
        <v>1126</v>
      </c>
      <c r="N283" s="72" t="s">
        <v>210</v>
      </c>
    </row>
    <row r="284" spans="1:14" ht="14.5" hidden="1">
      <c r="A284" s="12" t="s">
        <v>1316</v>
      </c>
      <c r="B284" s="13" t="s">
        <v>1703</v>
      </c>
      <c r="C284" s="60" t="s">
        <v>552</v>
      </c>
      <c r="D284" s="60" t="s">
        <v>202</v>
      </c>
      <c r="E284" s="61">
        <v>0</v>
      </c>
      <c r="F284" s="61">
        <v>266956.43</v>
      </c>
      <c r="G284" s="61">
        <v>167302.29</v>
      </c>
      <c r="H284" s="61">
        <v>99654.14</v>
      </c>
      <c r="I284" s="61">
        <v>0</v>
      </c>
      <c r="J284" s="61">
        <v>3165.42</v>
      </c>
      <c r="K284" s="61">
        <v>1992.88</v>
      </c>
      <c r="L284" s="61">
        <v>1172.54</v>
      </c>
      <c r="M284" s="9" t="s">
        <v>1126</v>
      </c>
      <c r="N284" s="72" t="s">
        <v>210</v>
      </c>
    </row>
    <row r="285" spans="1:14" ht="14.5" hidden="1">
      <c r="A285" s="12" t="s">
        <v>1316</v>
      </c>
      <c r="B285" s="13" t="s">
        <v>1285</v>
      </c>
      <c r="C285" s="60" t="s">
        <v>553</v>
      </c>
      <c r="D285" s="60" t="s">
        <v>179</v>
      </c>
      <c r="E285" s="61">
        <v>0</v>
      </c>
      <c r="F285" s="61">
        <v>1200</v>
      </c>
      <c r="G285" s="61">
        <v>0</v>
      </c>
      <c r="H285" s="61">
        <v>1200</v>
      </c>
      <c r="I285" s="61">
        <v>0</v>
      </c>
      <c r="J285" s="61">
        <v>14.12</v>
      </c>
      <c r="K285" s="61">
        <v>0</v>
      </c>
      <c r="L285" s="61">
        <v>14.12</v>
      </c>
      <c r="M285" s="9" t="s">
        <v>1126</v>
      </c>
      <c r="N285" s="72" t="s">
        <v>210</v>
      </c>
    </row>
    <row r="286" spans="1:14" ht="14.5" hidden="1">
      <c r="A286" s="12" t="s">
        <v>1316</v>
      </c>
      <c r="B286" s="13" t="s">
        <v>1704</v>
      </c>
      <c r="C286" s="60" t="s">
        <v>554</v>
      </c>
      <c r="D286" s="60" t="s">
        <v>301</v>
      </c>
      <c r="E286" s="61">
        <v>0</v>
      </c>
      <c r="F286" s="61">
        <v>1002460</v>
      </c>
      <c r="G286" s="61">
        <v>819340.28</v>
      </c>
      <c r="H286" s="61">
        <v>183119.72</v>
      </c>
      <c r="I286" s="61">
        <v>0</v>
      </c>
      <c r="J286" s="61">
        <v>11916.02</v>
      </c>
      <c r="K286" s="61">
        <v>9759.86</v>
      </c>
      <c r="L286" s="61">
        <v>2156.16</v>
      </c>
      <c r="M286" s="9" t="s">
        <v>1126</v>
      </c>
      <c r="N286" s="72" t="s">
        <v>210</v>
      </c>
    </row>
    <row r="287" spans="1:14" ht="14.5" hidden="1">
      <c r="A287" s="12" t="s">
        <v>1316</v>
      </c>
      <c r="B287" s="13" t="s">
        <v>1705</v>
      </c>
      <c r="C287" s="60" t="s">
        <v>1102</v>
      </c>
      <c r="D287" s="60" t="s">
        <v>221</v>
      </c>
      <c r="E287" s="61">
        <v>0</v>
      </c>
      <c r="F287" s="61">
        <v>442842.98</v>
      </c>
      <c r="G287" s="61">
        <v>25079</v>
      </c>
      <c r="H287" s="61">
        <v>417763.98</v>
      </c>
      <c r="I287" s="61">
        <v>0</v>
      </c>
      <c r="J287" s="61">
        <v>5212.97</v>
      </c>
      <c r="K287" s="61">
        <v>295.22000000000003</v>
      </c>
      <c r="L287" s="61">
        <v>4917.75</v>
      </c>
      <c r="M287" s="9" t="s">
        <v>1126</v>
      </c>
      <c r="N287" s="72" t="s">
        <v>210</v>
      </c>
    </row>
    <row r="288" spans="1:14" ht="14.5" hidden="1">
      <c r="A288" s="12" t="s">
        <v>1316</v>
      </c>
      <c r="B288" s="125" t="s">
        <v>1706</v>
      </c>
      <c r="C288" s="60" t="s">
        <v>555</v>
      </c>
      <c r="D288" s="60" t="s">
        <v>180</v>
      </c>
      <c r="E288" s="61">
        <v>0</v>
      </c>
      <c r="F288" s="61">
        <v>10830844.58</v>
      </c>
      <c r="G288" s="61">
        <v>14080628.199999999</v>
      </c>
      <c r="H288" s="61">
        <v>-3249783.62</v>
      </c>
      <c r="I288" s="61">
        <v>0</v>
      </c>
      <c r="J288" s="61">
        <v>129016.52</v>
      </c>
      <c r="K288" s="61">
        <v>167267.24</v>
      </c>
      <c r="L288" s="61">
        <v>-38250.720000000001</v>
      </c>
      <c r="M288" s="9" t="s">
        <v>1126</v>
      </c>
      <c r="N288" s="72" t="s">
        <v>210</v>
      </c>
    </row>
    <row r="289" spans="1:14" ht="14.5" hidden="1">
      <c r="A289" s="12" t="s">
        <v>1316</v>
      </c>
      <c r="B289" s="13" t="s">
        <v>1707</v>
      </c>
      <c r="C289" s="60" t="s">
        <v>556</v>
      </c>
      <c r="D289" s="60" t="s">
        <v>181</v>
      </c>
      <c r="E289" s="61">
        <v>0</v>
      </c>
      <c r="F289" s="61">
        <v>13940341.720000001</v>
      </c>
      <c r="G289" s="61">
        <v>81181.3</v>
      </c>
      <c r="H289" s="61">
        <v>13859160.42</v>
      </c>
      <c r="I289" s="61">
        <v>0</v>
      </c>
      <c r="J289" s="61">
        <v>164383.60999999999</v>
      </c>
      <c r="K289" s="61">
        <v>957.39</v>
      </c>
      <c r="L289" s="61">
        <v>163426.22</v>
      </c>
      <c r="M289" s="9" t="s">
        <v>1126</v>
      </c>
      <c r="N289" s="72" t="s">
        <v>210</v>
      </c>
    </row>
    <row r="290" spans="1:14" ht="14.5">
      <c r="A290" s="12" t="s">
        <v>1316</v>
      </c>
      <c r="B290" s="13" t="s">
        <v>1708</v>
      </c>
      <c r="C290" s="60" t="s">
        <v>557</v>
      </c>
      <c r="D290" s="60" t="s">
        <v>182</v>
      </c>
      <c r="E290" s="61">
        <v>0</v>
      </c>
      <c r="F290" s="61">
        <v>1988717.57</v>
      </c>
      <c r="G290" s="61">
        <v>3005.59</v>
      </c>
      <c r="H290" s="61">
        <v>1985711.98</v>
      </c>
      <c r="I290" s="61">
        <v>0</v>
      </c>
      <c r="J290" s="61">
        <v>23475.599999999999</v>
      </c>
      <c r="K290" s="61">
        <v>35.590000000000003</v>
      </c>
      <c r="L290" s="61">
        <v>23440.01</v>
      </c>
      <c r="M290" s="9" t="s">
        <v>856</v>
      </c>
      <c r="N290" s="72" t="s">
        <v>275</v>
      </c>
    </row>
    <row r="291" spans="1:14" ht="14.5" hidden="1">
      <c r="A291" s="12" t="s">
        <v>1316</v>
      </c>
      <c r="B291" s="13" t="s">
        <v>1709</v>
      </c>
      <c r="C291" s="60" t="s">
        <v>558</v>
      </c>
      <c r="D291" s="60" t="s">
        <v>66</v>
      </c>
      <c r="E291" s="61">
        <v>0</v>
      </c>
      <c r="F291" s="61">
        <v>2471262.4</v>
      </c>
      <c r="G291" s="61">
        <v>32402.42</v>
      </c>
      <c r="H291" s="61">
        <v>2438859.98</v>
      </c>
      <c r="I291" s="61">
        <v>0</v>
      </c>
      <c r="J291" s="61">
        <v>29201.4</v>
      </c>
      <c r="K291" s="61">
        <v>383.64</v>
      </c>
      <c r="L291" s="61">
        <v>28817.759999999998</v>
      </c>
      <c r="M291" s="9" t="s">
        <v>894</v>
      </c>
      <c r="N291" s="72" t="s">
        <v>41</v>
      </c>
    </row>
    <row r="292" spans="1:14" ht="14.5">
      <c r="A292" s="12" t="s">
        <v>1316</v>
      </c>
      <c r="B292" s="13" t="s">
        <v>1710</v>
      </c>
      <c r="C292" s="60" t="s">
        <v>559</v>
      </c>
      <c r="D292" s="60" t="s">
        <v>183</v>
      </c>
      <c r="E292" s="61">
        <v>0</v>
      </c>
      <c r="F292" s="61">
        <v>1023131.09</v>
      </c>
      <c r="G292" s="61">
        <v>7809.23</v>
      </c>
      <c r="H292" s="61">
        <v>1015321.86</v>
      </c>
      <c r="I292" s="61">
        <v>0</v>
      </c>
      <c r="J292" s="61">
        <v>12187.35</v>
      </c>
      <c r="K292" s="61">
        <v>92.49</v>
      </c>
      <c r="L292" s="61">
        <v>12094.86</v>
      </c>
      <c r="M292" s="9" t="s">
        <v>856</v>
      </c>
      <c r="N292" s="72" t="s">
        <v>275</v>
      </c>
    </row>
    <row r="293" spans="1:14" ht="14.5" hidden="1">
      <c r="A293" s="12" t="s">
        <v>1316</v>
      </c>
      <c r="B293" s="13" t="s">
        <v>1711</v>
      </c>
      <c r="C293" s="60" t="s">
        <v>1103</v>
      </c>
      <c r="D293" s="60" t="s">
        <v>652</v>
      </c>
      <c r="E293" s="61">
        <v>0</v>
      </c>
      <c r="F293" s="61">
        <v>4685592.6500000004</v>
      </c>
      <c r="G293" s="61">
        <v>3126085.87</v>
      </c>
      <c r="H293" s="61">
        <v>1559506.78</v>
      </c>
      <c r="I293" s="61">
        <v>0</v>
      </c>
      <c r="J293" s="61">
        <v>55714.34</v>
      </c>
      <c r="K293" s="61">
        <v>37236.47</v>
      </c>
      <c r="L293" s="61">
        <v>18477.87</v>
      </c>
      <c r="M293" s="9" t="s">
        <v>1126</v>
      </c>
      <c r="N293" s="72" t="s">
        <v>210</v>
      </c>
    </row>
    <row r="294" spans="1:14" ht="14.5" hidden="1">
      <c r="A294" s="12" t="s">
        <v>1316</v>
      </c>
      <c r="B294" s="13" t="s">
        <v>1712</v>
      </c>
      <c r="C294" s="60" t="s">
        <v>1104</v>
      </c>
      <c r="D294" s="60" t="s">
        <v>1105</v>
      </c>
      <c r="E294" s="61">
        <v>0</v>
      </c>
      <c r="F294" s="61">
        <v>488204.52</v>
      </c>
      <c r="G294" s="61">
        <v>448293.85</v>
      </c>
      <c r="H294" s="61">
        <v>39910.67</v>
      </c>
      <c r="I294" s="61">
        <v>0</v>
      </c>
      <c r="J294" s="61">
        <v>5815.42</v>
      </c>
      <c r="K294" s="61">
        <v>5340.01</v>
      </c>
      <c r="L294" s="61">
        <v>475.41</v>
      </c>
      <c r="M294" s="9" t="s">
        <v>1126</v>
      </c>
      <c r="N294" s="72" t="s">
        <v>210</v>
      </c>
    </row>
    <row r="295" spans="1:14" ht="14.5" hidden="1">
      <c r="A295" s="12" t="s">
        <v>1316</v>
      </c>
      <c r="B295" s="13" t="s">
        <v>1713</v>
      </c>
      <c r="C295" s="60" t="s">
        <v>636</v>
      </c>
      <c r="D295" s="60" t="s">
        <v>609</v>
      </c>
      <c r="E295" s="61">
        <v>0</v>
      </c>
      <c r="F295" s="61">
        <v>394900.8</v>
      </c>
      <c r="G295" s="61">
        <v>394900.8</v>
      </c>
      <c r="H295" s="61">
        <v>0</v>
      </c>
      <c r="I295" s="61">
        <v>0</v>
      </c>
      <c r="J295" s="61">
        <v>4704</v>
      </c>
      <c r="K295" s="61">
        <v>4704</v>
      </c>
      <c r="L295" s="61">
        <v>0</v>
      </c>
      <c r="M295" s="9" t="s">
        <v>892</v>
      </c>
      <c r="N295" s="72" t="s">
        <v>41</v>
      </c>
    </row>
    <row r="296" spans="1:14" ht="14.5" hidden="1">
      <c r="A296" s="12" t="s">
        <v>1316</v>
      </c>
      <c r="B296" s="13" t="s">
        <v>1319</v>
      </c>
      <c r="C296" s="60" t="s">
        <v>1305</v>
      </c>
      <c r="D296" s="60" t="s">
        <v>1306</v>
      </c>
      <c r="E296" s="61">
        <v>0</v>
      </c>
      <c r="F296" s="61">
        <v>7459132.1299999999</v>
      </c>
      <c r="G296" s="61">
        <v>4260607.76</v>
      </c>
      <c r="H296" s="61">
        <v>3198524.37</v>
      </c>
      <c r="I296" s="61">
        <v>0</v>
      </c>
      <c r="J296" s="61">
        <v>88824.18</v>
      </c>
      <c r="K296" s="61">
        <v>50751.9</v>
      </c>
      <c r="L296" s="61">
        <v>38072.28</v>
      </c>
      <c r="M296" s="9" t="s">
        <v>1320</v>
      </c>
      <c r="N296" s="72" t="s">
        <v>41</v>
      </c>
    </row>
    <row r="297" spans="1:14" ht="14.5" hidden="1">
      <c r="A297" s="12" t="s">
        <v>1316</v>
      </c>
      <c r="B297" s="13" t="s">
        <v>1714</v>
      </c>
      <c r="C297" s="60" t="s">
        <v>1106</v>
      </c>
      <c r="D297" s="60" t="s">
        <v>739</v>
      </c>
      <c r="E297" s="61">
        <v>0</v>
      </c>
      <c r="F297" s="61">
        <v>624722.31999999995</v>
      </c>
      <c r="G297" s="61">
        <v>0</v>
      </c>
      <c r="H297" s="61">
        <v>624722.31999999995</v>
      </c>
      <c r="I297" s="61">
        <v>0</v>
      </c>
      <c r="J297" s="61">
        <v>7441.6</v>
      </c>
      <c r="K297" s="61">
        <v>0</v>
      </c>
      <c r="L297" s="61">
        <v>7441.6</v>
      </c>
      <c r="M297" s="9" t="s">
        <v>893</v>
      </c>
      <c r="N297" s="72" t="s">
        <v>41</v>
      </c>
    </row>
    <row r="298" spans="1:14" ht="14.5" hidden="1">
      <c r="A298" s="12" t="s">
        <v>1316</v>
      </c>
      <c r="B298" s="13" t="s">
        <v>1715</v>
      </c>
      <c r="C298" s="60" t="s">
        <v>560</v>
      </c>
      <c r="D298" s="60" t="s">
        <v>184</v>
      </c>
      <c r="E298" s="61">
        <v>0</v>
      </c>
      <c r="F298" s="61">
        <v>3393567.53</v>
      </c>
      <c r="G298" s="61">
        <v>3257241.02</v>
      </c>
      <c r="H298" s="61">
        <v>136326.51</v>
      </c>
      <c r="I298" s="61">
        <v>0</v>
      </c>
      <c r="J298" s="61">
        <v>56918.41</v>
      </c>
      <c r="K298" s="61">
        <v>51203.7</v>
      </c>
      <c r="L298" s="61">
        <v>5714.71</v>
      </c>
      <c r="M298" s="9" t="s">
        <v>184</v>
      </c>
      <c r="N298" s="72" t="s">
        <v>753</v>
      </c>
    </row>
    <row r="299" spans="1:14" ht="14.5" hidden="1">
      <c r="A299" s="12" t="s">
        <v>1316</v>
      </c>
      <c r="B299" s="13" t="s">
        <v>1716</v>
      </c>
      <c r="C299" s="60" t="s">
        <v>561</v>
      </c>
      <c r="D299" s="60" t="s">
        <v>185</v>
      </c>
      <c r="E299" s="61">
        <v>0</v>
      </c>
      <c r="F299" s="61">
        <v>15610839.49</v>
      </c>
      <c r="G299" s="61">
        <v>93635.79</v>
      </c>
      <c r="H299" s="61">
        <v>15517203.699999999</v>
      </c>
      <c r="I299" s="61">
        <v>0</v>
      </c>
      <c r="J299" s="61">
        <v>182859.94</v>
      </c>
      <c r="K299" s="61">
        <v>2706.35</v>
      </c>
      <c r="L299" s="61">
        <v>180153.59</v>
      </c>
      <c r="M299" s="9" t="s">
        <v>185</v>
      </c>
      <c r="N299" s="72" t="s">
        <v>753</v>
      </c>
    </row>
    <row r="300" spans="1:14" ht="14.5" hidden="1">
      <c r="A300" s="12" t="s">
        <v>1316</v>
      </c>
      <c r="B300" s="13" t="s">
        <v>1717</v>
      </c>
      <c r="C300" s="60" t="s">
        <v>562</v>
      </c>
      <c r="D300" s="60" t="s">
        <v>186</v>
      </c>
      <c r="E300" s="61">
        <v>0</v>
      </c>
      <c r="F300" s="61">
        <v>362402.58</v>
      </c>
      <c r="G300" s="61">
        <v>349</v>
      </c>
      <c r="H300" s="61">
        <v>362053.58</v>
      </c>
      <c r="I300" s="61">
        <v>0</v>
      </c>
      <c r="J300" s="61">
        <v>5259.35</v>
      </c>
      <c r="K300" s="61">
        <v>4.1100000000000003</v>
      </c>
      <c r="L300" s="61">
        <v>5255.24</v>
      </c>
      <c r="M300" s="9" t="s">
        <v>1123</v>
      </c>
      <c r="N300" s="72" t="s">
        <v>884</v>
      </c>
    </row>
    <row r="301" spans="1:14" ht="14.5" hidden="1">
      <c r="A301" s="12" t="s">
        <v>1316</v>
      </c>
      <c r="B301" s="13" t="s">
        <v>1718</v>
      </c>
      <c r="C301" s="60" t="s">
        <v>637</v>
      </c>
      <c r="D301" s="60" t="s">
        <v>610</v>
      </c>
      <c r="E301" s="61">
        <v>0</v>
      </c>
      <c r="F301" s="61">
        <v>26410493.59</v>
      </c>
      <c r="G301" s="61">
        <v>38464.39</v>
      </c>
      <c r="H301" s="61">
        <v>26372029.199999999</v>
      </c>
      <c r="I301" s="61">
        <v>0</v>
      </c>
      <c r="J301" s="61">
        <v>314509.25</v>
      </c>
      <c r="K301" s="61">
        <v>458.23</v>
      </c>
      <c r="L301" s="61">
        <v>314051.02</v>
      </c>
      <c r="M301" s="9" t="s">
        <v>706</v>
      </c>
      <c r="N301" s="72" t="s">
        <v>705</v>
      </c>
    </row>
    <row r="302" spans="1:14" ht="14.5" hidden="1">
      <c r="A302" s="12" t="s">
        <v>1316</v>
      </c>
      <c r="B302" s="13" t="s">
        <v>1719</v>
      </c>
      <c r="C302" s="60" t="s">
        <v>1107</v>
      </c>
      <c r="D302" s="60" t="s">
        <v>1108</v>
      </c>
      <c r="E302" s="61">
        <v>0</v>
      </c>
      <c r="F302" s="61">
        <v>15430200</v>
      </c>
      <c r="G302" s="61">
        <v>0</v>
      </c>
      <c r="H302" s="61">
        <v>15430200</v>
      </c>
      <c r="I302" s="61">
        <v>0</v>
      </c>
      <c r="J302" s="61">
        <v>185680.94</v>
      </c>
      <c r="K302" s="61">
        <v>0</v>
      </c>
      <c r="L302" s="61">
        <v>185680.94</v>
      </c>
      <c r="M302" s="9" t="s">
        <v>1441</v>
      </c>
      <c r="N302" s="72" t="s">
        <v>705</v>
      </c>
    </row>
    <row r="303" spans="1:14" ht="13" hidden="1">
      <c r="A303" s="14" t="s">
        <v>290</v>
      </c>
      <c r="B303" s="15"/>
      <c r="C303" s="16" t="s">
        <v>290</v>
      </c>
      <c r="D303" s="16" t="s">
        <v>290</v>
      </c>
      <c r="E303" s="17">
        <v>2.1457672119140625E-6</v>
      </c>
      <c r="F303" s="17">
        <v>66314325800.789978</v>
      </c>
      <c r="G303" s="17">
        <v>66314325800.789978</v>
      </c>
      <c r="H303" s="17">
        <v>3.3341348171234131E-6</v>
      </c>
      <c r="I303" s="17">
        <v>1.862645149230957E-9</v>
      </c>
      <c r="J303" s="17">
        <v>789384507.99000013</v>
      </c>
      <c r="K303" s="17">
        <v>789384507.99000025</v>
      </c>
      <c r="L303" s="17">
        <v>2.7415808290243149E-8</v>
      </c>
      <c r="M303" s="17"/>
      <c r="N303" s="17"/>
    </row>
    <row r="306" spans="3:14" ht="14">
      <c r="C306" s="78"/>
      <c r="D306" s="78" t="s">
        <v>298</v>
      </c>
      <c r="E306" s="79"/>
      <c r="F306" s="79"/>
      <c r="G306" s="79"/>
      <c r="H306" s="79"/>
      <c r="I306" s="80"/>
      <c r="J306" s="81"/>
      <c r="K306" s="81"/>
      <c r="L306" s="82">
        <v>-11170962.449999999</v>
      </c>
      <c r="M306" s="83" t="s">
        <v>228</v>
      </c>
      <c r="N306" s="84" t="s">
        <v>304</v>
      </c>
    </row>
    <row r="307" spans="3:14" ht="14">
      <c r="C307" s="78"/>
      <c r="D307" s="78" t="s">
        <v>298</v>
      </c>
      <c r="E307" s="79"/>
      <c r="F307" s="79"/>
      <c r="G307" s="79"/>
      <c r="H307" s="79"/>
      <c r="I307" s="80"/>
      <c r="J307" s="81"/>
      <c r="K307" s="81"/>
      <c r="L307" s="82">
        <v>-1774758.4599999997</v>
      </c>
      <c r="M307" s="85"/>
      <c r="N307" s="84" t="s">
        <v>853</v>
      </c>
    </row>
    <row r="308" spans="3:14" ht="14">
      <c r="C308" s="86"/>
      <c r="D308" s="86"/>
      <c r="E308" s="79"/>
      <c r="F308" s="79"/>
      <c r="G308" s="79"/>
      <c r="H308" s="79"/>
      <c r="I308" s="81"/>
      <c r="J308" s="81"/>
      <c r="K308" s="81"/>
      <c r="L308" s="87"/>
      <c r="M308" s="85"/>
      <c r="N308" s="84"/>
    </row>
    <row r="309" spans="3:14" ht="15">
      <c r="C309" s="88"/>
      <c r="D309" s="89"/>
      <c r="E309" s="90"/>
      <c r="F309" s="91"/>
      <c r="G309" s="91"/>
      <c r="H309" s="90"/>
      <c r="I309" s="90">
        <v>0</v>
      </c>
      <c r="J309" s="92"/>
      <c r="K309" s="92"/>
      <c r="L309" s="90">
        <v>3382248.7700000093</v>
      </c>
      <c r="M309" s="85"/>
      <c r="N309" s="1" t="s">
        <v>1446</v>
      </c>
    </row>
    <row r="310" spans="3:14" ht="14">
      <c r="C310" s="93"/>
      <c r="D310" s="94"/>
      <c r="E310" s="95"/>
      <c r="F310" s="95"/>
      <c r="G310" s="95"/>
      <c r="H310" s="95"/>
      <c r="I310" s="96"/>
      <c r="J310" s="96"/>
      <c r="K310" s="96"/>
      <c r="L310" s="96"/>
      <c r="M310" s="97"/>
      <c r="N310" s="97"/>
    </row>
    <row r="311" spans="3:14" ht="14">
      <c r="C311" s="93"/>
      <c r="D311" s="94"/>
      <c r="E311" s="95"/>
      <c r="F311" s="95"/>
      <c r="G311" s="95"/>
      <c r="H311" s="95"/>
      <c r="I311" s="96"/>
      <c r="J311" s="96"/>
      <c r="K311" s="96"/>
      <c r="L311" s="96"/>
      <c r="M311" s="97"/>
      <c r="N311" s="97"/>
    </row>
    <row r="318" spans="3:14">
      <c r="L318" s="9">
        <v>186836.58</v>
      </c>
    </row>
    <row r="319" spans="3:14">
      <c r="L319" s="9">
        <v>176478.69</v>
      </c>
    </row>
    <row r="320" spans="3:14">
      <c r="L320" s="9">
        <f>SUBTOTAL(9,L318:L319)</f>
        <v>363315.27</v>
      </c>
      <c r="M320" s="200">
        <f>L320-L195-L202</f>
        <v>229369.12</v>
      </c>
    </row>
  </sheetData>
  <autoFilter ref="A1:N303" xr:uid="{61C81A53-3999-475B-A886-8732690FEB8A}">
    <filterColumn colId="13">
      <filters>
        <filter val="Selling and distribution expenses"/>
      </filters>
    </filterColumn>
  </autoFilter>
  <conditionalFormatting sqref="A2:B302 A303">
    <cfRule type="colorScale" priority="11">
      <colorScale>
        <cfvo type="min"/>
        <cfvo type="percentile" val="50"/>
        <cfvo type="max"/>
        <color rgb="FFF8696B"/>
        <color rgb="FFFCFCFF"/>
        <color rgb="FF63BE7B"/>
      </colorScale>
    </cfRule>
  </conditionalFormatting>
  <conditionalFormatting sqref="C308:C309">
    <cfRule type="duplicateValues" dxfId="24" priority="4"/>
  </conditionalFormatting>
  <conditionalFormatting sqref="C306:C307">
    <cfRule type="duplicateValues" dxfId="23" priority="3"/>
  </conditionalFormatting>
  <conditionalFormatting sqref="C306:C309">
    <cfRule type="duplicateValues" dxfId="22" priority="2"/>
  </conditionalFormatting>
  <conditionalFormatting sqref="C306:C309">
    <cfRule type="duplicateValues" dxfId="21" priority="5"/>
  </conditionalFormatting>
  <conditionalFormatting sqref="C306:C309">
    <cfRule type="duplicateValues" dxfId="20" priority="6"/>
  </conditionalFormatting>
  <conditionalFormatting sqref="C306:C309">
    <cfRule type="duplicateValues" dxfId="19" priority="7" stopIfTrue="1"/>
  </conditionalFormatting>
  <conditionalFormatting sqref="D306:D309">
    <cfRule type="duplicateValues" dxfId="18" priority="8"/>
  </conditionalFormatting>
  <conditionalFormatting sqref="C306:C309">
    <cfRule type="duplicateValues" dxfId="17" priority="9"/>
  </conditionalFormatting>
  <conditionalFormatting sqref="C306:C309">
    <cfRule type="duplicateValues" dxfId="16" priority="10"/>
  </conditionalFormatting>
  <conditionalFormatting sqref="C306:C309">
    <cfRule type="duplicateValues" dxfId="15" priority="1"/>
  </conditionalFormatting>
  <conditionalFormatting sqref="C310:C311">
    <cfRule type="duplicateValues" dxfId="14" priority="12"/>
  </conditionalFormatting>
  <conditionalFormatting sqref="C310:C311">
    <cfRule type="duplicateValues" dxfId="13" priority="13" stopIfTrue="1"/>
  </conditionalFormatting>
  <conditionalFormatting sqref="D310:D311">
    <cfRule type="duplicateValues" dxfId="12" priority="14"/>
  </conditionalFormatting>
  <pageMargins left="0.75" right="0.75" top="1" bottom="1" header="0.5" footer="0.5"/>
  <pageSetup paperSize="9"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191CB-B259-40DC-BB5D-3166617267B7}">
  <sheetPr codeName="Sheet16"/>
  <dimension ref="A1:F334"/>
  <sheetViews>
    <sheetView workbookViewId="0">
      <pane xSplit="3" ySplit="1" topLeftCell="D26" activePane="bottomRight" state="frozen"/>
      <selection activeCell="C286" sqref="C286"/>
      <selection pane="topRight" activeCell="C286" sqref="C286"/>
      <selection pane="bottomLeft" activeCell="C286" sqref="C286"/>
      <selection pane="bottomRight" activeCell="C286" sqref="C286"/>
    </sheetView>
  </sheetViews>
  <sheetFormatPr defaultRowHeight="14.5"/>
  <cols>
    <col min="3" max="3" width="23.453125" customWidth="1"/>
    <col min="4" max="4" width="31.453125" customWidth="1"/>
    <col min="5" max="5" width="50" customWidth="1"/>
    <col min="6" max="6" width="39.453125" customWidth="1"/>
  </cols>
  <sheetData>
    <row r="1" spans="1:6">
      <c r="A1" s="10" t="s">
        <v>1111</v>
      </c>
      <c r="B1" s="11" t="s">
        <v>1109</v>
      </c>
      <c r="C1" s="8" t="s">
        <v>325</v>
      </c>
      <c r="D1" s="8" t="s">
        <v>325</v>
      </c>
      <c r="E1" s="8" t="s">
        <v>1110</v>
      </c>
      <c r="F1" s="8" t="s">
        <v>3</v>
      </c>
    </row>
    <row r="2" spans="1:6">
      <c r="A2" s="12" t="str">
        <f>LEFT(B2,1)</f>
        <v>1</v>
      </c>
      <c r="B2" s="13" t="str">
        <f t="shared" ref="B2:B65" si="0">RIGHT(C2,8)</f>
        <v>10101010</v>
      </c>
      <c r="C2" s="9" t="s">
        <v>984</v>
      </c>
      <c r="D2" s="9" t="s">
        <v>985</v>
      </c>
      <c r="E2" s="9" t="s">
        <v>1112</v>
      </c>
      <c r="F2" s="9" t="s">
        <v>714</v>
      </c>
    </row>
    <row r="3" spans="1:6">
      <c r="A3" s="12" t="str">
        <f t="shared" ref="A3:A66" si="1">LEFT(B3,1)</f>
        <v>1</v>
      </c>
      <c r="B3" s="13" t="str">
        <f t="shared" si="0"/>
        <v>10101020</v>
      </c>
      <c r="C3" s="9" t="s">
        <v>330</v>
      </c>
      <c r="D3" s="9" t="s">
        <v>42</v>
      </c>
      <c r="E3" s="9" t="s">
        <v>283</v>
      </c>
      <c r="F3" s="9" t="s">
        <v>714</v>
      </c>
    </row>
    <row r="4" spans="1:6">
      <c r="A4" s="12" t="str">
        <f t="shared" si="1"/>
        <v>1</v>
      </c>
      <c r="B4" s="13" t="str">
        <f t="shared" si="0"/>
        <v>10101021</v>
      </c>
      <c r="C4" s="9" t="s">
        <v>696</v>
      </c>
      <c r="D4" s="9" t="s">
        <v>681</v>
      </c>
      <c r="E4" s="9" t="s">
        <v>283</v>
      </c>
      <c r="F4" s="9" t="s">
        <v>714</v>
      </c>
    </row>
    <row r="5" spans="1:6">
      <c r="A5" s="12" t="str">
        <f t="shared" si="1"/>
        <v>1</v>
      </c>
      <c r="B5" s="13" t="str">
        <f t="shared" si="0"/>
        <v>10101025</v>
      </c>
      <c r="C5" s="9" t="s">
        <v>331</v>
      </c>
      <c r="D5" s="9" t="s">
        <v>68</v>
      </c>
      <c r="E5" s="9" t="s">
        <v>68</v>
      </c>
      <c r="F5" s="9" t="s">
        <v>714</v>
      </c>
    </row>
    <row r="6" spans="1:6">
      <c r="A6" s="12" t="str">
        <f t="shared" si="1"/>
        <v>1</v>
      </c>
      <c r="B6" s="13" t="str">
        <f t="shared" si="0"/>
        <v>10101026</v>
      </c>
      <c r="C6" s="9" t="s">
        <v>697</v>
      </c>
      <c r="D6" s="9" t="s">
        <v>647</v>
      </c>
      <c r="E6" s="9" t="s">
        <v>647</v>
      </c>
      <c r="F6" s="9" t="s">
        <v>714</v>
      </c>
    </row>
    <row r="7" spans="1:6">
      <c r="A7" s="12" t="str">
        <f t="shared" si="1"/>
        <v>1</v>
      </c>
      <c r="B7" s="13" t="str">
        <f t="shared" si="0"/>
        <v>10101040</v>
      </c>
      <c r="C7" s="9" t="s">
        <v>332</v>
      </c>
      <c r="D7" s="9" t="s">
        <v>22</v>
      </c>
      <c r="E7" s="9" t="s">
        <v>315</v>
      </c>
      <c r="F7" s="9" t="s">
        <v>714</v>
      </c>
    </row>
    <row r="8" spans="1:6">
      <c r="A8" s="12" t="str">
        <f t="shared" si="1"/>
        <v>1</v>
      </c>
      <c r="B8" s="13" t="str">
        <f t="shared" si="0"/>
        <v>10101045</v>
      </c>
      <c r="C8" s="9" t="s">
        <v>333</v>
      </c>
      <c r="D8" s="9" t="s">
        <v>69</v>
      </c>
      <c r="E8" s="9" t="s">
        <v>1113</v>
      </c>
      <c r="F8" s="9" t="s">
        <v>714</v>
      </c>
    </row>
    <row r="9" spans="1:6">
      <c r="A9" s="12" t="str">
        <f t="shared" si="1"/>
        <v>1</v>
      </c>
      <c r="B9" s="13" t="str">
        <f t="shared" si="0"/>
        <v>10101050</v>
      </c>
      <c r="C9" s="9" t="s">
        <v>334</v>
      </c>
      <c r="D9" s="9" t="s">
        <v>23</v>
      </c>
      <c r="E9" s="9" t="s">
        <v>309</v>
      </c>
      <c r="F9" s="9" t="s">
        <v>714</v>
      </c>
    </row>
    <row r="10" spans="1:6">
      <c r="A10" s="12" t="str">
        <f t="shared" si="1"/>
        <v>1</v>
      </c>
      <c r="B10" s="13" t="str">
        <f t="shared" si="0"/>
        <v>10101055</v>
      </c>
      <c r="C10" s="9" t="s">
        <v>335</v>
      </c>
      <c r="D10" s="9" t="s">
        <v>70</v>
      </c>
      <c r="E10" s="9" t="s">
        <v>70</v>
      </c>
      <c r="F10" s="9" t="s">
        <v>714</v>
      </c>
    </row>
    <row r="11" spans="1:6">
      <c r="A11" s="12" t="str">
        <f t="shared" si="1"/>
        <v>1</v>
      </c>
      <c r="B11" s="13" t="str">
        <f t="shared" si="0"/>
        <v>10101060</v>
      </c>
      <c r="C11" s="9" t="s">
        <v>336</v>
      </c>
      <c r="D11" s="9" t="s">
        <v>24</v>
      </c>
      <c r="E11" s="9" t="s">
        <v>305</v>
      </c>
      <c r="F11" s="9" t="s">
        <v>714</v>
      </c>
    </row>
    <row r="12" spans="1:6">
      <c r="A12" s="12" t="str">
        <f t="shared" si="1"/>
        <v>1</v>
      </c>
      <c r="B12" s="13" t="str">
        <f t="shared" si="0"/>
        <v>10101065</v>
      </c>
      <c r="C12" s="9" t="s">
        <v>337</v>
      </c>
      <c r="D12" s="9" t="s">
        <v>71</v>
      </c>
      <c r="E12" s="9" t="s">
        <v>71</v>
      </c>
      <c r="F12" s="9" t="s">
        <v>714</v>
      </c>
    </row>
    <row r="13" spans="1:6">
      <c r="A13" s="12" t="str">
        <f t="shared" si="1"/>
        <v>1</v>
      </c>
      <c r="B13" s="13" t="str">
        <f t="shared" si="0"/>
        <v>10101070</v>
      </c>
      <c r="C13" s="9" t="s">
        <v>338</v>
      </c>
      <c r="D13" s="9" t="s">
        <v>25</v>
      </c>
      <c r="E13" s="9" t="s">
        <v>306</v>
      </c>
      <c r="F13" s="9" t="s">
        <v>714</v>
      </c>
    </row>
    <row r="14" spans="1:6">
      <c r="A14" s="12" t="str">
        <f t="shared" si="1"/>
        <v>1</v>
      </c>
      <c r="B14" s="13" t="str">
        <f t="shared" si="0"/>
        <v>10101075</v>
      </c>
      <c r="C14" s="9" t="s">
        <v>339</v>
      </c>
      <c r="D14" s="9" t="s">
        <v>72</v>
      </c>
      <c r="E14" s="9" t="s">
        <v>72</v>
      </c>
      <c r="F14" s="9" t="s">
        <v>714</v>
      </c>
    </row>
    <row r="15" spans="1:6">
      <c r="A15" s="12" t="str">
        <f t="shared" si="1"/>
        <v>1</v>
      </c>
      <c r="B15" s="13" t="str">
        <f t="shared" si="0"/>
        <v>10101080</v>
      </c>
      <c r="C15" s="9" t="s">
        <v>340</v>
      </c>
      <c r="D15" s="9" t="s">
        <v>26</v>
      </c>
      <c r="E15" s="9" t="s">
        <v>1114</v>
      </c>
      <c r="F15" s="9" t="s">
        <v>714</v>
      </c>
    </row>
    <row r="16" spans="1:6">
      <c r="A16" s="12" t="str">
        <f t="shared" si="1"/>
        <v>1</v>
      </c>
      <c r="B16" s="13" t="str">
        <f t="shared" si="0"/>
        <v>10101085</v>
      </c>
      <c r="C16" s="9" t="s">
        <v>341</v>
      </c>
      <c r="D16" s="9" t="s">
        <v>73</v>
      </c>
      <c r="E16" s="9" t="s">
        <v>73</v>
      </c>
      <c r="F16" s="9" t="s">
        <v>714</v>
      </c>
    </row>
    <row r="17" spans="1:6">
      <c r="A17" s="12" t="str">
        <f t="shared" si="1"/>
        <v>1</v>
      </c>
      <c r="B17" s="13" t="str">
        <f t="shared" si="0"/>
        <v>10101130</v>
      </c>
      <c r="C17" s="9" t="s">
        <v>698</v>
      </c>
      <c r="D17" s="9" t="s">
        <v>648</v>
      </c>
      <c r="E17" s="9" t="s">
        <v>648</v>
      </c>
      <c r="F17" s="9" t="s">
        <v>714</v>
      </c>
    </row>
    <row r="18" spans="1:6">
      <c r="A18" s="12" t="str">
        <f t="shared" si="1"/>
        <v>1</v>
      </c>
      <c r="B18" s="13" t="str">
        <f t="shared" si="0"/>
        <v>10101135</v>
      </c>
      <c r="C18" s="9" t="s">
        <v>699</v>
      </c>
      <c r="D18" s="9" t="s">
        <v>654</v>
      </c>
      <c r="E18" s="9" t="s">
        <v>654</v>
      </c>
      <c r="F18" s="9" t="s">
        <v>714</v>
      </c>
    </row>
    <row r="19" spans="1:6">
      <c r="A19" s="12" t="str">
        <f t="shared" si="1"/>
        <v>1</v>
      </c>
      <c r="B19" s="13" t="str">
        <f t="shared" si="0"/>
        <v>10101200</v>
      </c>
      <c r="C19" s="9" t="s">
        <v>986</v>
      </c>
      <c r="D19" s="9" t="s">
        <v>740</v>
      </c>
      <c r="E19" s="9" t="s">
        <v>740</v>
      </c>
      <c r="F19" s="9" t="s">
        <v>810</v>
      </c>
    </row>
    <row r="20" spans="1:6">
      <c r="A20" s="12" t="str">
        <f t="shared" si="1"/>
        <v>1</v>
      </c>
      <c r="B20" s="13" t="str">
        <f t="shared" si="0"/>
        <v>10101201</v>
      </c>
      <c r="C20" s="9" t="s">
        <v>987</v>
      </c>
      <c r="D20" s="9" t="s">
        <v>737</v>
      </c>
      <c r="E20" s="9" t="s">
        <v>737</v>
      </c>
      <c r="F20" s="9" t="s">
        <v>810</v>
      </c>
    </row>
    <row r="21" spans="1:6">
      <c r="A21" s="12" t="str">
        <f t="shared" si="1"/>
        <v>1</v>
      </c>
      <c r="B21" s="13" t="str">
        <f t="shared" si="0"/>
        <v>10102010</v>
      </c>
      <c r="C21" s="9" t="s">
        <v>342</v>
      </c>
      <c r="D21" s="9" t="s">
        <v>31</v>
      </c>
      <c r="E21" s="9" t="s">
        <v>31</v>
      </c>
      <c r="F21" s="9" t="s">
        <v>960</v>
      </c>
    </row>
    <row r="22" spans="1:6">
      <c r="A22" s="12" t="str">
        <f t="shared" si="1"/>
        <v>1</v>
      </c>
      <c r="B22" s="13" t="str">
        <f t="shared" si="0"/>
        <v>10102015</v>
      </c>
      <c r="C22" s="9" t="s">
        <v>343</v>
      </c>
      <c r="D22" s="9" t="s">
        <v>74</v>
      </c>
      <c r="E22" s="9" t="s">
        <v>74</v>
      </c>
      <c r="F22" s="9" t="s">
        <v>960</v>
      </c>
    </row>
    <row r="23" spans="1:6">
      <c r="A23" s="12" t="str">
        <f t="shared" si="1"/>
        <v>1</v>
      </c>
      <c r="B23" s="13" t="str">
        <f t="shared" si="0"/>
        <v>10103001</v>
      </c>
      <c r="C23" s="9" t="s">
        <v>344</v>
      </c>
      <c r="D23" s="9" t="s">
        <v>216</v>
      </c>
      <c r="E23" s="9" t="s">
        <v>283</v>
      </c>
      <c r="F23" s="9" t="s">
        <v>205</v>
      </c>
    </row>
    <row r="24" spans="1:6">
      <c r="A24" s="12" t="str">
        <f t="shared" si="1"/>
        <v>1</v>
      </c>
      <c r="B24" s="13" t="str">
        <f t="shared" si="0"/>
        <v>10103003</v>
      </c>
      <c r="C24" s="9" t="s">
        <v>345</v>
      </c>
      <c r="D24" s="9" t="s">
        <v>217</v>
      </c>
      <c r="E24" s="9" t="s">
        <v>315</v>
      </c>
      <c r="F24" s="9" t="s">
        <v>205</v>
      </c>
    </row>
    <row r="25" spans="1:6">
      <c r="A25" s="12" t="str">
        <f t="shared" si="1"/>
        <v>1</v>
      </c>
      <c r="B25" s="13" t="str">
        <f t="shared" si="0"/>
        <v>10103004</v>
      </c>
      <c r="C25" s="9" t="s">
        <v>346</v>
      </c>
      <c r="D25" s="9" t="s">
        <v>291</v>
      </c>
      <c r="E25" s="9" t="s">
        <v>309</v>
      </c>
      <c r="F25" s="9" t="s">
        <v>205</v>
      </c>
    </row>
    <row r="26" spans="1:6">
      <c r="A26" s="12" t="str">
        <f t="shared" si="1"/>
        <v>1</v>
      </c>
      <c r="B26" s="13" t="str">
        <f t="shared" si="0"/>
        <v>10103005</v>
      </c>
      <c r="C26" s="9" t="s">
        <v>347</v>
      </c>
      <c r="D26" s="9" t="s">
        <v>218</v>
      </c>
      <c r="E26" s="9" t="s">
        <v>1115</v>
      </c>
      <c r="F26" s="9" t="s">
        <v>205</v>
      </c>
    </row>
    <row r="27" spans="1:6">
      <c r="A27" s="12" t="str">
        <f t="shared" si="1"/>
        <v>1</v>
      </c>
      <c r="B27" s="13" t="str">
        <f t="shared" si="0"/>
        <v>10103006</v>
      </c>
      <c r="C27" s="9" t="s">
        <v>348</v>
      </c>
      <c r="D27" s="9" t="s">
        <v>219</v>
      </c>
      <c r="E27" s="9" t="s">
        <v>306</v>
      </c>
      <c r="F27" s="9" t="s">
        <v>205</v>
      </c>
    </row>
    <row r="28" spans="1:6">
      <c r="A28" s="12" t="str">
        <f t="shared" si="1"/>
        <v>1</v>
      </c>
      <c r="B28" s="13" t="str">
        <f t="shared" si="0"/>
        <v>10103009</v>
      </c>
      <c r="C28" s="9" t="s">
        <v>615</v>
      </c>
      <c r="D28" s="9" t="s">
        <v>349</v>
      </c>
      <c r="E28" s="9" t="s">
        <v>349</v>
      </c>
      <c r="F28" s="9" t="s">
        <v>205</v>
      </c>
    </row>
    <row r="29" spans="1:6">
      <c r="A29" s="12" t="str">
        <f t="shared" si="1"/>
        <v>1</v>
      </c>
      <c r="B29" s="13" t="str">
        <f t="shared" si="0"/>
        <v>10103013</v>
      </c>
      <c r="C29" s="9" t="s">
        <v>988</v>
      </c>
      <c r="D29" s="9" t="s">
        <v>730</v>
      </c>
      <c r="E29" s="9" t="s">
        <v>648</v>
      </c>
      <c r="F29" s="9" t="s">
        <v>205</v>
      </c>
    </row>
    <row r="30" spans="1:6">
      <c r="A30" s="12" t="str">
        <f t="shared" si="1"/>
        <v>1</v>
      </c>
      <c r="B30" s="13" t="str">
        <f t="shared" si="0"/>
        <v>10201001</v>
      </c>
      <c r="C30" s="9" t="s">
        <v>989</v>
      </c>
      <c r="D30" s="9" t="s">
        <v>990</v>
      </c>
      <c r="E30" s="9">
        <v>0</v>
      </c>
      <c r="F30" s="9">
        <v>0</v>
      </c>
    </row>
    <row r="31" spans="1:6">
      <c r="A31" s="12" t="str">
        <f t="shared" si="1"/>
        <v>1</v>
      </c>
      <c r="B31" s="13" t="str">
        <f t="shared" si="0"/>
        <v>10201004</v>
      </c>
      <c r="C31" s="9" t="s">
        <v>991</v>
      </c>
      <c r="D31" s="9" t="s">
        <v>992</v>
      </c>
      <c r="E31" s="9" t="s">
        <v>936</v>
      </c>
      <c r="F31" s="9" t="s">
        <v>206</v>
      </c>
    </row>
    <row r="32" spans="1:6">
      <c r="A32" s="12" t="str">
        <f t="shared" si="1"/>
        <v>1</v>
      </c>
      <c r="B32" s="13" t="str">
        <f t="shared" si="0"/>
        <v>10201007</v>
      </c>
      <c r="C32" s="9" t="s">
        <v>993</v>
      </c>
      <c r="D32" s="9" t="s">
        <v>994</v>
      </c>
      <c r="E32" s="9" t="s">
        <v>1116</v>
      </c>
      <c r="F32" s="21" t="s">
        <v>1438</v>
      </c>
    </row>
    <row r="33" spans="1:6">
      <c r="A33" s="12" t="str">
        <f t="shared" si="1"/>
        <v>1</v>
      </c>
      <c r="B33" s="13" t="str">
        <f t="shared" si="0"/>
        <v>10301001</v>
      </c>
      <c r="C33" s="9" t="s">
        <v>350</v>
      </c>
      <c r="D33" s="9" t="s">
        <v>75</v>
      </c>
      <c r="E33" s="9" t="s">
        <v>75</v>
      </c>
      <c r="F33" s="9" t="s">
        <v>961</v>
      </c>
    </row>
    <row r="34" spans="1:6">
      <c r="A34" s="12" t="str">
        <f t="shared" si="1"/>
        <v>1</v>
      </c>
      <c r="B34" s="13" t="str">
        <f t="shared" si="0"/>
        <v>10301002</v>
      </c>
      <c r="C34" s="9" t="s">
        <v>351</v>
      </c>
      <c r="D34" s="9" t="s">
        <v>76</v>
      </c>
      <c r="E34" s="9" t="s">
        <v>76</v>
      </c>
      <c r="F34" s="9" t="s">
        <v>961</v>
      </c>
    </row>
    <row r="35" spans="1:6">
      <c r="A35" s="12" t="str">
        <f t="shared" si="1"/>
        <v>1</v>
      </c>
      <c r="B35" s="13" t="str">
        <f t="shared" si="0"/>
        <v>10301003</v>
      </c>
      <c r="C35" s="9" t="s">
        <v>352</v>
      </c>
      <c r="D35" s="9" t="s">
        <v>194</v>
      </c>
      <c r="E35" s="9" t="s">
        <v>194</v>
      </c>
      <c r="F35" s="9" t="s">
        <v>875</v>
      </c>
    </row>
    <row r="36" spans="1:6">
      <c r="A36" s="12" t="str">
        <f t="shared" si="1"/>
        <v>1</v>
      </c>
      <c r="B36" s="13" t="str">
        <f t="shared" si="0"/>
        <v>10301004</v>
      </c>
      <c r="C36" s="9" t="s">
        <v>616</v>
      </c>
      <c r="D36" s="9" t="s">
        <v>604</v>
      </c>
      <c r="E36" s="9" t="s">
        <v>604</v>
      </c>
      <c r="F36" s="9" t="s">
        <v>875</v>
      </c>
    </row>
    <row r="37" spans="1:6">
      <c r="A37" s="12" t="str">
        <f t="shared" si="1"/>
        <v>1</v>
      </c>
      <c r="B37" s="13" t="str">
        <f t="shared" si="0"/>
        <v>10301005</v>
      </c>
      <c r="C37" s="9" t="s">
        <v>995</v>
      </c>
      <c r="D37" s="9" t="s">
        <v>996</v>
      </c>
      <c r="E37" s="9" t="s">
        <v>942</v>
      </c>
      <c r="F37" s="9" t="s">
        <v>876</v>
      </c>
    </row>
    <row r="38" spans="1:6">
      <c r="A38" s="12" t="str">
        <f t="shared" si="1"/>
        <v>1</v>
      </c>
      <c r="B38" s="13" t="str">
        <f t="shared" si="0"/>
        <v>10301008</v>
      </c>
      <c r="C38" s="9" t="s">
        <v>353</v>
      </c>
      <c r="D38" s="98" t="s">
        <v>0</v>
      </c>
      <c r="E38" s="98" t="s">
        <v>981</v>
      </c>
      <c r="F38" s="9" t="s">
        <v>876</v>
      </c>
    </row>
    <row r="39" spans="1:6">
      <c r="A39" s="12" t="str">
        <f t="shared" si="1"/>
        <v>1</v>
      </c>
      <c r="B39" s="13" t="str">
        <f t="shared" si="0"/>
        <v>10330001</v>
      </c>
      <c r="C39" s="9" t="s">
        <v>354</v>
      </c>
      <c r="D39" s="9" t="s">
        <v>47</v>
      </c>
      <c r="E39" s="9" t="s">
        <v>10</v>
      </c>
      <c r="F39" s="9" t="s">
        <v>206</v>
      </c>
    </row>
    <row r="40" spans="1:6">
      <c r="A40" s="12" t="str">
        <f t="shared" si="1"/>
        <v>1</v>
      </c>
      <c r="B40" s="13" t="str">
        <f t="shared" si="0"/>
        <v>10330002</v>
      </c>
      <c r="C40" s="9" t="s">
        <v>355</v>
      </c>
      <c r="D40" s="9" t="s">
        <v>5</v>
      </c>
      <c r="E40" s="9" t="s">
        <v>10</v>
      </c>
      <c r="F40" s="9" t="s">
        <v>206</v>
      </c>
    </row>
    <row r="41" spans="1:6">
      <c r="A41" s="12" t="str">
        <f t="shared" si="1"/>
        <v>1</v>
      </c>
      <c r="B41" s="13" t="str">
        <f t="shared" si="0"/>
        <v>10340010</v>
      </c>
      <c r="C41" s="9" t="s">
        <v>997</v>
      </c>
      <c r="D41" s="9" t="s">
        <v>998</v>
      </c>
      <c r="E41" s="4" t="s">
        <v>933</v>
      </c>
      <c r="F41" s="9" t="s">
        <v>206</v>
      </c>
    </row>
    <row r="42" spans="1:6">
      <c r="A42" s="12" t="str">
        <f t="shared" si="1"/>
        <v>1</v>
      </c>
      <c r="B42" s="13" t="str">
        <f t="shared" si="0"/>
        <v>10340020</v>
      </c>
      <c r="C42" s="9" t="s">
        <v>999</v>
      </c>
      <c r="D42" s="9" t="s">
        <v>1000</v>
      </c>
      <c r="E42" s="4" t="s">
        <v>933</v>
      </c>
      <c r="F42" s="9" t="s">
        <v>206</v>
      </c>
    </row>
    <row r="43" spans="1:6">
      <c r="A43" s="12" t="str">
        <f t="shared" si="1"/>
        <v>1</v>
      </c>
      <c r="B43" s="13" t="str">
        <f t="shared" si="0"/>
        <v>10340022</v>
      </c>
      <c r="C43" s="9" t="s">
        <v>1001</v>
      </c>
      <c r="D43" s="9" t="s">
        <v>1002</v>
      </c>
      <c r="E43" s="4" t="s">
        <v>933</v>
      </c>
      <c r="F43" s="9" t="s">
        <v>206</v>
      </c>
    </row>
    <row r="44" spans="1:6">
      <c r="A44" s="12" t="str">
        <f t="shared" si="1"/>
        <v>1</v>
      </c>
      <c r="B44" s="13" t="str">
        <f t="shared" si="0"/>
        <v>10340030</v>
      </c>
      <c r="C44" s="9" t="s">
        <v>1003</v>
      </c>
      <c r="D44" s="9" t="s">
        <v>1004</v>
      </c>
      <c r="E44" s="4" t="s">
        <v>933</v>
      </c>
      <c r="F44" s="9" t="s">
        <v>206</v>
      </c>
    </row>
    <row r="45" spans="1:6">
      <c r="A45" s="12" t="str">
        <f t="shared" si="1"/>
        <v>1</v>
      </c>
      <c r="B45" s="13" t="str">
        <f t="shared" si="0"/>
        <v>10340031</v>
      </c>
      <c r="C45" s="9" t="s">
        <v>1005</v>
      </c>
      <c r="D45" s="9" t="s">
        <v>1006</v>
      </c>
      <c r="E45" s="4" t="s">
        <v>933</v>
      </c>
      <c r="F45" s="9" t="s">
        <v>206</v>
      </c>
    </row>
    <row r="46" spans="1:6">
      <c r="A46" s="12" t="str">
        <f t="shared" si="1"/>
        <v>1</v>
      </c>
      <c r="B46" s="13" t="str">
        <f t="shared" si="0"/>
        <v>10340032</v>
      </c>
      <c r="C46" s="9" t="s">
        <v>1007</v>
      </c>
      <c r="D46" s="9" t="s">
        <v>1008</v>
      </c>
      <c r="E46" s="4" t="s">
        <v>933</v>
      </c>
      <c r="F46" s="9" t="s">
        <v>206</v>
      </c>
    </row>
    <row r="47" spans="1:6">
      <c r="A47" s="12" t="str">
        <f t="shared" si="1"/>
        <v>1</v>
      </c>
      <c r="B47" s="13" t="str">
        <f t="shared" si="0"/>
        <v>10340040</v>
      </c>
      <c r="C47" s="9" t="s">
        <v>1009</v>
      </c>
      <c r="D47" s="9" t="s">
        <v>1010</v>
      </c>
      <c r="E47" s="4" t="s">
        <v>933</v>
      </c>
      <c r="F47" s="9" t="s">
        <v>206</v>
      </c>
    </row>
    <row r="48" spans="1:6">
      <c r="A48" s="12" t="str">
        <f t="shared" si="1"/>
        <v>1</v>
      </c>
      <c r="B48" s="13" t="str">
        <f t="shared" si="0"/>
        <v>10340041</v>
      </c>
      <c r="C48" s="9" t="s">
        <v>1011</v>
      </c>
      <c r="D48" s="9" t="s">
        <v>1012</v>
      </c>
      <c r="E48" s="4" t="s">
        <v>933</v>
      </c>
      <c r="F48" s="9" t="s">
        <v>206</v>
      </c>
    </row>
    <row r="49" spans="1:6">
      <c r="A49" s="12" t="str">
        <f t="shared" si="1"/>
        <v>1</v>
      </c>
      <c r="B49" s="13" t="str">
        <f t="shared" si="0"/>
        <v>10340042</v>
      </c>
      <c r="C49" s="9" t="s">
        <v>1013</v>
      </c>
      <c r="D49" s="9" t="s">
        <v>1014</v>
      </c>
      <c r="E49" s="4" t="s">
        <v>933</v>
      </c>
      <c r="F49" s="9" t="s">
        <v>206</v>
      </c>
    </row>
    <row r="50" spans="1:6">
      <c r="A50" s="12" t="str">
        <f t="shared" si="1"/>
        <v>1</v>
      </c>
      <c r="B50" s="13" t="str">
        <f t="shared" si="0"/>
        <v>10340050</v>
      </c>
      <c r="C50" s="9" t="s">
        <v>1015</v>
      </c>
      <c r="D50" s="9" t="s">
        <v>1016</v>
      </c>
      <c r="E50" s="4" t="s">
        <v>1401</v>
      </c>
      <c r="F50" s="9" t="s">
        <v>206</v>
      </c>
    </row>
    <row r="51" spans="1:6">
      <c r="A51" s="12" t="str">
        <f t="shared" si="1"/>
        <v>1</v>
      </c>
      <c r="B51" s="13" t="str">
        <f t="shared" si="0"/>
        <v>10340051</v>
      </c>
      <c r="C51" s="9" t="s">
        <v>1017</v>
      </c>
      <c r="D51" s="9" t="s">
        <v>1018</v>
      </c>
      <c r="E51" s="4" t="s">
        <v>1401</v>
      </c>
      <c r="F51" s="9" t="s">
        <v>206</v>
      </c>
    </row>
    <row r="52" spans="1:6">
      <c r="A52" s="12" t="str">
        <f t="shared" si="1"/>
        <v>1</v>
      </c>
      <c r="B52" s="13" t="str">
        <f t="shared" si="0"/>
        <v>10340052</v>
      </c>
      <c r="C52" s="9" t="s">
        <v>1019</v>
      </c>
      <c r="D52" s="9" t="s">
        <v>1020</v>
      </c>
      <c r="E52" s="4" t="s">
        <v>1401</v>
      </c>
      <c r="F52" s="9" t="s">
        <v>206</v>
      </c>
    </row>
    <row r="53" spans="1:6">
      <c r="A53" s="12" t="str">
        <f t="shared" si="1"/>
        <v>1</v>
      </c>
      <c r="B53" s="13" t="str">
        <f t="shared" si="0"/>
        <v>10340060</v>
      </c>
      <c r="C53" s="9" t="s">
        <v>1021</v>
      </c>
      <c r="D53" s="9" t="s">
        <v>1022</v>
      </c>
      <c r="E53" s="9" t="s">
        <v>933</v>
      </c>
      <c r="F53" s="9" t="s">
        <v>206</v>
      </c>
    </row>
    <row r="54" spans="1:6">
      <c r="A54" s="12" t="str">
        <f t="shared" si="1"/>
        <v>1</v>
      </c>
      <c r="B54" s="13" t="str">
        <f t="shared" si="0"/>
        <v>10340062</v>
      </c>
      <c r="C54" s="9" t="s">
        <v>1023</v>
      </c>
      <c r="D54" s="9" t="s">
        <v>1024</v>
      </c>
      <c r="E54" s="4" t="s">
        <v>933</v>
      </c>
      <c r="F54" s="9" t="s">
        <v>206</v>
      </c>
    </row>
    <row r="55" spans="1:6">
      <c r="A55" s="12" t="str">
        <f t="shared" si="1"/>
        <v>1</v>
      </c>
      <c r="B55" s="13" t="str">
        <f t="shared" si="0"/>
        <v>10340070</v>
      </c>
      <c r="C55" s="9" t="s">
        <v>1025</v>
      </c>
      <c r="D55" s="9" t="s">
        <v>1026</v>
      </c>
      <c r="E55" s="7" t="s">
        <v>934</v>
      </c>
      <c r="F55" s="9" t="s">
        <v>206</v>
      </c>
    </row>
    <row r="56" spans="1:6">
      <c r="A56" s="12" t="str">
        <f t="shared" si="1"/>
        <v>1</v>
      </c>
      <c r="B56" s="13" t="str">
        <f t="shared" si="0"/>
        <v>10340080</v>
      </c>
      <c r="C56" s="9" t="s">
        <v>1027</v>
      </c>
      <c r="D56" s="9" t="s">
        <v>1028</v>
      </c>
      <c r="E56" s="4" t="s">
        <v>872</v>
      </c>
      <c r="F56" s="9" t="s">
        <v>206</v>
      </c>
    </row>
    <row r="57" spans="1:6">
      <c r="A57" s="12" t="str">
        <f t="shared" si="1"/>
        <v>1</v>
      </c>
      <c r="B57" s="13" t="str">
        <f t="shared" si="0"/>
        <v>10340081</v>
      </c>
      <c r="C57" s="9" t="s">
        <v>1029</v>
      </c>
      <c r="D57" s="9" t="s">
        <v>1028</v>
      </c>
      <c r="E57" s="4" t="s">
        <v>872</v>
      </c>
      <c r="F57" s="9" t="s">
        <v>206</v>
      </c>
    </row>
    <row r="58" spans="1:6">
      <c r="A58" s="12" t="str">
        <f t="shared" si="1"/>
        <v>1</v>
      </c>
      <c r="B58" s="13" t="str">
        <f t="shared" si="0"/>
        <v>10340082</v>
      </c>
      <c r="C58" s="9" t="s">
        <v>1030</v>
      </c>
      <c r="D58" s="9" t="s">
        <v>1028</v>
      </c>
      <c r="E58" s="4" t="s">
        <v>872</v>
      </c>
      <c r="F58" s="9" t="s">
        <v>206</v>
      </c>
    </row>
    <row r="59" spans="1:6">
      <c r="A59" s="12" t="str">
        <f t="shared" si="1"/>
        <v>1</v>
      </c>
      <c r="B59" s="13" t="str">
        <f t="shared" si="0"/>
        <v>10340090</v>
      </c>
      <c r="C59" s="9" t="s">
        <v>1031</v>
      </c>
      <c r="D59" s="9" t="s">
        <v>1032</v>
      </c>
      <c r="E59" s="4" t="s">
        <v>933</v>
      </c>
      <c r="F59" s="9" t="s">
        <v>206</v>
      </c>
    </row>
    <row r="60" spans="1:6">
      <c r="A60" s="12" t="str">
        <f t="shared" si="1"/>
        <v>1</v>
      </c>
      <c r="B60" s="13" t="str">
        <f t="shared" si="0"/>
        <v>10340100</v>
      </c>
      <c r="C60" s="9" t="s">
        <v>1033</v>
      </c>
      <c r="D60" s="9" t="s">
        <v>1034</v>
      </c>
      <c r="E60" s="4" t="s">
        <v>933</v>
      </c>
      <c r="F60" s="9" t="s">
        <v>206</v>
      </c>
    </row>
    <row r="61" spans="1:6">
      <c r="A61" s="12" t="str">
        <f t="shared" si="1"/>
        <v>1</v>
      </c>
      <c r="B61" s="13" t="str">
        <f t="shared" si="0"/>
        <v>10340102</v>
      </c>
      <c r="C61" s="9" t="s">
        <v>1035</v>
      </c>
      <c r="D61" s="9" t="s">
        <v>1036</v>
      </c>
      <c r="E61" s="4" t="s">
        <v>933</v>
      </c>
      <c r="F61" s="9" t="s">
        <v>206</v>
      </c>
    </row>
    <row r="62" spans="1:6">
      <c r="A62" s="12" t="str">
        <f t="shared" si="1"/>
        <v>1</v>
      </c>
      <c r="B62" s="13" t="str">
        <f t="shared" si="0"/>
        <v>10340110</v>
      </c>
      <c r="C62" s="9" t="s">
        <v>1037</v>
      </c>
      <c r="D62" s="9" t="s">
        <v>1038</v>
      </c>
      <c r="E62" s="7" t="s">
        <v>934</v>
      </c>
      <c r="F62" s="9" t="s">
        <v>206</v>
      </c>
    </row>
    <row r="63" spans="1:6">
      <c r="A63" s="12" t="str">
        <f t="shared" si="1"/>
        <v>1</v>
      </c>
      <c r="B63" s="13" t="str">
        <f t="shared" si="0"/>
        <v>10340111</v>
      </c>
      <c r="C63" s="9" t="s">
        <v>1039</v>
      </c>
      <c r="D63" s="9" t="s">
        <v>1040</v>
      </c>
      <c r="E63" s="7" t="s">
        <v>934</v>
      </c>
      <c r="F63" s="9" t="s">
        <v>206</v>
      </c>
    </row>
    <row r="64" spans="1:6">
      <c r="A64" s="12" t="str">
        <f t="shared" si="1"/>
        <v>1</v>
      </c>
      <c r="B64" s="13" t="str">
        <f t="shared" si="0"/>
        <v>10340112</v>
      </c>
      <c r="C64" s="9" t="s">
        <v>1041</v>
      </c>
      <c r="D64" s="9" t="s">
        <v>1042</v>
      </c>
      <c r="E64" s="7" t="s">
        <v>934</v>
      </c>
      <c r="F64" s="9" t="s">
        <v>206</v>
      </c>
    </row>
    <row r="65" spans="1:6">
      <c r="A65" s="12" t="str">
        <f t="shared" si="1"/>
        <v>1</v>
      </c>
      <c r="B65" s="13" t="str">
        <f t="shared" si="0"/>
        <v>10340120</v>
      </c>
      <c r="C65" s="9" t="s">
        <v>1043</v>
      </c>
      <c r="D65" s="9" t="s">
        <v>1044</v>
      </c>
      <c r="E65" s="7" t="s">
        <v>934</v>
      </c>
      <c r="F65" s="9" t="s">
        <v>206</v>
      </c>
    </row>
    <row r="66" spans="1:6">
      <c r="A66" s="12" t="str">
        <f t="shared" si="1"/>
        <v>1</v>
      </c>
      <c r="B66" s="13" t="str">
        <f t="shared" ref="B66:B129" si="2">RIGHT(C66,8)</f>
        <v>10340121</v>
      </c>
      <c r="C66" s="9" t="s">
        <v>1045</v>
      </c>
      <c r="D66" s="9" t="s">
        <v>1046</v>
      </c>
      <c r="E66" s="7" t="s">
        <v>934</v>
      </c>
      <c r="F66" s="9" t="s">
        <v>206</v>
      </c>
    </row>
    <row r="67" spans="1:6">
      <c r="A67" s="12" t="str">
        <f t="shared" ref="A67:A130" si="3">LEFT(B67,1)</f>
        <v>1</v>
      </c>
      <c r="B67" s="13" t="str">
        <f t="shared" si="2"/>
        <v>10340122</v>
      </c>
      <c r="C67" s="9" t="s">
        <v>1047</v>
      </c>
      <c r="D67" s="9" t="s">
        <v>1048</v>
      </c>
      <c r="E67" s="7" t="s">
        <v>934</v>
      </c>
      <c r="F67" s="9" t="s">
        <v>206</v>
      </c>
    </row>
    <row r="68" spans="1:6">
      <c r="A68" s="12" t="str">
        <f t="shared" si="3"/>
        <v>1</v>
      </c>
      <c r="B68" s="13" t="str">
        <f t="shared" si="2"/>
        <v>10340130</v>
      </c>
      <c r="C68" s="9" t="s">
        <v>1049</v>
      </c>
      <c r="D68" s="9" t="s">
        <v>1050</v>
      </c>
      <c r="E68" s="21" t="s">
        <v>1399</v>
      </c>
      <c r="F68" s="9" t="s">
        <v>206</v>
      </c>
    </row>
    <row r="69" spans="1:6">
      <c r="A69" s="12" t="str">
        <f t="shared" si="3"/>
        <v>1</v>
      </c>
      <c r="B69" s="13" t="str">
        <f t="shared" si="2"/>
        <v>10340131</v>
      </c>
      <c r="C69" s="9" t="s">
        <v>1051</v>
      </c>
      <c r="D69" s="9" t="s">
        <v>1052</v>
      </c>
      <c r="E69" s="21" t="s">
        <v>1399</v>
      </c>
      <c r="F69" s="9" t="s">
        <v>206</v>
      </c>
    </row>
    <row r="70" spans="1:6">
      <c r="A70" s="12" t="str">
        <f t="shared" si="3"/>
        <v>1</v>
      </c>
      <c r="B70" s="13" t="str">
        <f t="shared" si="2"/>
        <v>10340132</v>
      </c>
      <c r="C70" s="9" t="s">
        <v>1053</v>
      </c>
      <c r="D70" s="9" t="s">
        <v>1054</v>
      </c>
      <c r="E70" s="21" t="s">
        <v>1399</v>
      </c>
      <c r="F70" s="9" t="s">
        <v>206</v>
      </c>
    </row>
    <row r="71" spans="1:6">
      <c r="A71" s="12" t="str">
        <f t="shared" si="3"/>
        <v>1</v>
      </c>
      <c r="B71" s="13" t="str">
        <f t="shared" si="2"/>
        <v>10340140</v>
      </c>
      <c r="C71" s="9" t="s">
        <v>1055</v>
      </c>
      <c r="D71" s="9" t="s">
        <v>1056</v>
      </c>
      <c r="E71" s="21" t="s">
        <v>1400</v>
      </c>
      <c r="F71" s="9" t="s">
        <v>206</v>
      </c>
    </row>
    <row r="72" spans="1:6">
      <c r="A72" s="12" t="str">
        <f t="shared" si="3"/>
        <v>1</v>
      </c>
      <c r="B72" s="13" t="str">
        <f t="shared" si="2"/>
        <v>10340141</v>
      </c>
      <c r="C72" s="9" t="s">
        <v>1057</v>
      </c>
      <c r="D72" s="9" t="s">
        <v>1058</v>
      </c>
      <c r="E72" s="21" t="s">
        <v>1400</v>
      </c>
      <c r="F72" s="9" t="s">
        <v>206</v>
      </c>
    </row>
    <row r="73" spans="1:6">
      <c r="A73" s="12" t="str">
        <f t="shared" si="3"/>
        <v>1</v>
      </c>
      <c r="B73" s="13" t="str">
        <f t="shared" si="2"/>
        <v>10349998</v>
      </c>
      <c r="C73" s="9" t="s">
        <v>356</v>
      </c>
      <c r="D73" s="9" t="s">
        <v>292</v>
      </c>
      <c r="E73" s="9" t="s">
        <v>357</v>
      </c>
      <c r="F73" s="9" t="s">
        <v>206</v>
      </c>
    </row>
    <row r="74" spans="1:6">
      <c r="A74" s="12" t="str">
        <f t="shared" si="3"/>
        <v>1</v>
      </c>
      <c r="B74" s="13" t="str">
        <f t="shared" si="2"/>
        <v>10350001</v>
      </c>
      <c r="C74" s="9" t="s">
        <v>358</v>
      </c>
      <c r="D74" s="9" t="s">
        <v>44</v>
      </c>
      <c r="E74" s="9" t="s">
        <v>228</v>
      </c>
      <c r="F74" s="9" t="s">
        <v>21</v>
      </c>
    </row>
    <row r="75" spans="1:6">
      <c r="A75" s="12" t="str">
        <f t="shared" si="3"/>
        <v>1</v>
      </c>
      <c r="B75" s="13" t="str">
        <f t="shared" si="2"/>
        <v>10350002</v>
      </c>
      <c r="C75" s="9" t="s">
        <v>359</v>
      </c>
      <c r="D75" s="9" t="s">
        <v>45</v>
      </c>
      <c r="E75" s="9" t="s">
        <v>228</v>
      </c>
      <c r="F75" s="9" t="s">
        <v>21</v>
      </c>
    </row>
    <row r="76" spans="1:6">
      <c r="A76" s="12" t="str">
        <f t="shared" si="3"/>
        <v>1</v>
      </c>
      <c r="B76" s="13" t="str">
        <f t="shared" si="2"/>
        <v>10350003</v>
      </c>
      <c r="C76" s="9" t="s">
        <v>360</v>
      </c>
      <c r="D76" s="9" t="s">
        <v>46</v>
      </c>
      <c r="E76" s="9" t="s">
        <v>228</v>
      </c>
      <c r="F76" s="9" t="s">
        <v>21</v>
      </c>
    </row>
    <row r="77" spans="1:6">
      <c r="A77" s="12" t="str">
        <f t="shared" si="3"/>
        <v>1</v>
      </c>
      <c r="B77" s="13" t="str">
        <f t="shared" si="2"/>
        <v>10350004</v>
      </c>
      <c r="C77" s="9" t="s">
        <v>361</v>
      </c>
      <c r="D77" s="9" t="s">
        <v>293</v>
      </c>
      <c r="E77" s="9" t="s">
        <v>951</v>
      </c>
      <c r="F77" s="9" t="s">
        <v>21</v>
      </c>
    </row>
    <row r="78" spans="1:6">
      <c r="A78" s="12" t="str">
        <f t="shared" si="3"/>
        <v>1</v>
      </c>
      <c r="B78" s="13" t="str">
        <f t="shared" si="2"/>
        <v>10350005</v>
      </c>
      <c r="C78" s="9" t="s">
        <v>362</v>
      </c>
      <c r="D78" s="9" t="s">
        <v>307</v>
      </c>
      <c r="E78" s="9" t="s">
        <v>878</v>
      </c>
      <c r="F78" s="9" t="s">
        <v>21</v>
      </c>
    </row>
    <row r="79" spans="1:6">
      <c r="A79" s="12" t="str">
        <f t="shared" si="3"/>
        <v>1</v>
      </c>
      <c r="B79" s="13" t="str">
        <f t="shared" si="2"/>
        <v>10350006</v>
      </c>
      <c r="C79" s="9" t="s">
        <v>363</v>
      </c>
      <c r="D79" s="9" t="s">
        <v>294</v>
      </c>
      <c r="E79" s="9" t="s">
        <v>951</v>
      </c>
      <c r="F79" s="9" t="s">
        <v>21</v>
      </c>
    </row>
    <row r="80" spans="1:6">
      <c r="A80" s="12" t="str">
        <f t="shared" si="3"/>
        <v>1</v>
      </c>
      <c r="B80" s="13" t="str">
        <f t="shared" si="2"/>
        <v>10350007</v>
      </c>
      <c r="C80" s="9" t="s">
        <v>364</v>
      </c>
      <c r="D80" s="9" t="s">
        <v>77</v>
      </c>
      <c r="E80" s="9" t="s">
        <v>380</v>
      </c>
      <c r="F80" s="9" t="s">
        <v>21</v>
      </c>
    </row>
    <row r="81" spans="1:6">
      <c r="A81" s="12" t="str">
        <f t="shared" si="3"/>
        <v>1</v>
      </c>
      <c r="B81" s="13" t="str">
        <f t="shared" si="2"/>
        <v>10350008</v>
      </c>
      <c r="C81" s="9" t="s">
        <v>365</v>
      </c>
      <c r="D81" s="9" t="s">
        <v>187</v>
      </c>
      <c r="E81" s="9" t="s">
        <v>16</v>
      </c>
      <c r="F81" s="9" t="s">
        <v>21</v>
      </c>
    </row>
    <row r="82" spans="1:6">
      <c r="A82" s="12" t="str">
        <f t="shared" si="3"/>
        <v>1</v>
      </c>
      <c r="B82" s="13" t="str">
        <f t="shared" si="2"/>
        <v>10350011</v>
      </c>
      <c r="C82" s="9" t="s">
        <v>366</v>
      </c>
      <c r="D82" s="9" t="s">
        <v>188</v>
      </c>
      <c r="E82" s="9" t="s">
        <v>311</v>
      </c>
      <c r="F82" s="9" t="s">
        <v>21</v>
      </c>
    </row>
    <row r="83" spans="1:6">
      <c r="A83" s="12" t="str">
        <f t="shared" si="3"/>
        <v>1</v>
      </c>
      <c r="B83" s="13" t="str">
        <f t="shared" si="2"/>
        <v>10350012</v>
      </c>
      <c r="C83" s="9" t="s">
        <v>367</v>
      </c>
      <c r="D83" s="9" t="s">
        <v>189</v>
      </c>
      <c r="E83" s="9" t="s">
        <v>311</v>
      </c>
      <c r="F83" s="9" t="s">
        <v>21</v>
      </c>
    </row>
    <row r="84" spans="1:6">
      <c r="A84" s="12" t="str">
        <f t="shared" si="3"/>
        <v>1</v>
      </c>
      <c r="B84" s="13" t="str">
        <f t="shared" si="2"/>
        <v>10350900</v>
      </c>
      <c r="C84" s="9" t="s">
        <v>369</v>
      </c>
      <c r="D84" s="9" t="s">
        <v>370</v>
      </c>
      <c r="E84" s="9" t="s">
        <v>228</v>
      </c>
      <c r="F84" s="9" t="s">
        <v>21</v>
      </c>
    </row>
    <row r="85" spans="1:6">
      <c r="A85" s="12" t="str">
        <f t="shared" si="3"/>
        <v>1</v>
      </c>
      <c r="B85" s="13" t="str">
        <f t="shared" si="2"/>
        <v>10350901</v>
      </c>
      <c r="C85" s="9" t="s">
        <v>371</v>
      </c>
      <c r="D85" s="9" t="s">
        <v>372</v>
      </c>
      <c r="E85" s="9" t="s">
        <v>228</v>
      </c>
      <c r="F85" s="9" t="s">
        <v>21</v>
      </c>
    </row>
    <row r="86" spans="1:6">
      <c r="A86" s="12" t="str">
        <f t="shared" si="3"/>
        <v>1</v>
      </c>
      <c r="B86" s="13" t="str">
        <f t="shared" si="2"/>
        <v>10350902</v>
      </c>
      <c r="C86" s="9" t="s">
        <v>373</v>
      </c>
      <c r="D86" s="9" t="s">
        <v>32</v>
      </c>
      <c r="E86" s="9" t="s">
        <v>228</v>
      </c>
      <c r="F86" s="9" t="s">
        <v>21</v>
      </c>
    </row>
    <row r="87" spans="1:6">
      <c r="A87" s="12" t="str">
        <f t="shared" si="3"/>
        <v>1</v>
      </c>
      <c r="B87" s="13" t="str">
        <f t="shared" si="2"/>
        <v>10350903</v>
      </c>
      <c r="C87" s="9" t="s">
        <v>375</v>
      </c>
      <c r="D87" s="9" t="s">
        <v>376</v>
      </c>
      <c r="E87" s="9" t="s">
        <v>878</v>
      </c>
      <c r="F87" s="9" t="s">
        <v>21</v>
      </c>
    </row>
    <row r="88" spans="1:6">
      <c r="A88" s="12" t="str">
        <f t="shared" si="3"/>
        <v>1</v>
      </c>
      <c r="B88" s="13" t="str">
        <f t="shared" si="2"/>
        <v>10350904</v>
      </c>
      <c r="C88" s="9" t="s">
        <v>377</v>
      </c>
      <c r="D88" s="9" t="s">
        <v>294</v>
      </c>
      <c r="E88" s="9" t="s">
        <v>951</v>
      </c>
      <c r="F88" s="9" t="s">
        <v>21</v>
      </c>
    </row>
    <row r="89" spans="1:6">
      <c r="A89" s="12" t="str">
        <f t="shared" si="3"/>
        <v>1</v>
      </c>
      <c r="B89" s="13" t="str">
        <f t="shared" si="2"/>
        <v>10350905</v>
      </c>
      <c r="C89" s="9" t="s">
        <v>378</v>
      </c>
      <c r="D89" s="9" t="s">
        <v>379</v>
      </c>
      <c r="E89" s="9" t="s">
        <v>380</v>
      </c>
      <c r="F89" s="9" t="s">
        <v>21</v>
      </c>
    </row>
    <row r="90" spans="1:6">
      <c r="A90" s="12" t="str">
        <f t="shared" si="3"/>
        <v>1</v>
      </c>
      <c r="B90" s="13" t="str">
        <f t="shared" si="2"/>
        <v>10350906</v>
      </c>
      <c r="C90" s="9" t="s">
        <v>374</v>
      </c>
      <c r="D90" s="9" t="s">
        <v>1</v>
      </c>
      <c r="E90" s="9" t="s">
        <v>16</v>
      </c>
      <c r="F90" s="9" t="s">
        <v>21</v>
      </c>
    </row>
    <row r="91" spans="1:6">
      <c r="A91" s="12" t="str">
        <f t="shared" si="3"/>
        <v>1</v>
      </c>
      <c r="B91" s="13" t="str">
        <f t="shared" si="2"/>
        <v>10360001</v>
      </c>
      <c r="C91" s="9" t="s">
        <v>381</v>
      </c>
      <c r="D91" s="9" t="s">
        <v>78</v>
      </c>
      <c r="E91" s="166" t="s">
        <v>3847</v>
      </c>
      <c r="F91" s="9" t="s">
        <v>873</v>
      </c>
    </row>
    <row r="92" spans="1:6">
      <c r="A92" s="12" t="str">
        <f t="shared" si="3"/>
        <v>1</v>
      </c>
      <c r="B92" s="13" t="str">
        <f t="shared" si="2"/>
        <v>10360002</v>
      </c>
      <c r="C92" s="9" t="s">
        <v>368</v>
      </c>
      <c r="D92" s="9" t="s">
        <v>48</v>
      </c>
      <c r="E92" s="9" t="s">
        <v>311</v>
      </c>
      <c r="F92" s="9" t="s">
        <v>21</v>
      </c>
    </row>
    <row r="93" spans="1:6">
      <c r="A93" s="12" t="str">
        <f t="shared" si="3"/>
        <v>1</v>
      </c>
      <c r="B93" s="13" t="str">
        <f t="shared" si="2"/>
        <v>10360003</v>
      </c>
      <c r="C93" s="9" t="s">
        <v>382</v>
      </c>
      <c r="D93" s="9" t="s">
        <v>79</v>
      </c>
      <c r="E93" s="9" t="s">
        <v>941</v>
      </c>
      <c r="F93" s="9" t="s">
        <v>873</v>
      </c>
    </row>
    <row r="94" spans="1:6">
      <c r="A94" s="12" t="str">
        <f t="shared" si="3"/>
        <v>1</v>
      </c>
      <c r="B94" s="13" t="str">
        <f t="shared" si="2"/>
        <v>10360004</v>
      </c>
      <c r="C94" s="9" t="s">
        <v>383</v>
      </c>
      <c r="D94" s="9" t="s">
        <v>80</v>
      </c>
      <c r="E94" s="9" t="s">
        <v>941</v>
      </c>
      <c r="F94" s="9" t="s">
        <v>873</v>
      </c>
    </row>
    <row r="95" spans="1:6">
      <c r="A95" s="12" t="str">
        <f t="shared" si="3"/>
        <v>1</v>
      </c>
      <c r="B95" s="13" t="str">
        <f t="shared" si="2"/>
        <v>10361001</v>
      </c>
      <c r="C95" s="9" t="s">
        <v>384</v>
      </c>
      <c r="D95" s="9" t="s">
        <v>81</v>
      </c>
      <c r="E95" s="9" t="s">
        <v>565</v>
      </c>
      <c r="F95" s="9" t="s">
        <v>873</v>
      </c>
    </row>
    <row r="96" spans="1:6">
      <c r="A96" s="12" t="str">
        <f t="shared" si="3"/>
        <v>1</v>
      </c>
      <c r="B96" s="13" t="str">
        <f t="shared" si="2"/>
        <v>10361003</v>
      </c>
      <c r="C96" s="9" t="s">
        <v>385</v>
      </c>
      <c r="D96" s="9" t="s">
        <v>82</v>
      </c>
      <c r="E96" s="9" t="s">
        <v>565</v>
      </c>
      <c r="F96" s="9" t="s">
        <v>873</v>
      </c>
    </row>
    <row r="97" spans="1:6">
      <c r="A97" s="12" t="str">
        <f t="shared" si="3"/>
        <v>1</v>
      </c>
      <c r="B97" s="13" t="str">
        <f t="shared" si="2"/>
        <v>10361004</v>
      </c>
      <c r="C97" s="9" t="s">
        <v>1059</v>
      </c>
      <c r="D97" s="9" t="s">
        <v>1060</v>
      </c>
      <c r="E97" s="9" t="s">
        <v>565</v>
      </c>
      <c r="F97" s="9" t="s">
        <v>873</v>
      </c>
    </row>
    <row r="98" spans="1:6">
      <c r="A98" s="12" t="str">
        <f t="shared" si="3"/>
        <v>1</v>
      </c>
      <c r="B98" s="13" t="str">
        <f t="shared" si="2"/>
        <v>10362003</v>
      </c>
      <c r="C98" s="9" t="s">
        <v>386</v>
      </c>
      <c r="D98" s="9" t="s">
        <v>49</v>
      </c>
      <c r="E98" s="9" t="s">
        <v>230</v>
      </c>
      <c r="F98" s="9" t="s">
        <v>873</v>
      </c>
    </row>
    <row r="99" spans="1:6">
      <c r="A99" s="12" t="str">
        <f t="shared" si="3"/>
        <v>1</v>
      </c>
      <c r="B99" s="13" t="str">
        <f t="shared" si="2"/>
        <v>10363001</v>
      </c>
      <c r="C99" s="9" t="s">
        <v>387</v>
      </c>
      <c r="D99" s="9" t="s">
        <v>50</v>
      </c>
      <c r="E99" s="9" t="s">
        <v>572</v>
      </c>
      <c r="F99" s="9" t="s">
        <v>873</v>
      </c>
    </row>
    <row r="100" spans="1:6">
      <c r="A100" s="12" t="str">
        <f t="shared" si="3"/>
        <v>1</v>
      </c>
      <c r="B100" s="13" t="str">
        <f t="shared" si="2"/>
        <v>10364001</v>
      </c>
      <c r="C100" s="9" t="s">
        <v>388</v>
      </c>
      <c r="D100" s="9" t="s">
        <v>83</v>
      </c>
      <c r="E100" s="9" t="s">
        <v>1323</v>
      </c>
      <c r="F100" s="9" t="s">
        <v>873</v>
      </c>
    </row>
    <row r="101" spans="1:6">
      <c r="A101" s="12" t="str">
        <f t="shared" si="3"/>
        <v>1</v>
      </c>
      <c r="B101" s="13" t="str">
        <f t="shared" si="2"/>
        <v>10364003</v>
      </c>
      <c r="C101" s="9" t="s">
        <v>389</v>
      </c>
      <c r="D101" s="9" t="s">
        <v>33</v>
      </c>
      <c r="E101" s="9" t="s">
        <v>33</v>
      </c>
      <c r="F101" s="9" t="s">
        <v>873</v>
      </c>
    </row>
    <row r="102" spans="1:6">
      <c r="A102" s="12" t="str">
        <f t="shared" si="3"/>
        <v>1</v>
      </c>
      <c r="B102" s="13" t="str">
        <f t="shared" si="2"/>
        <v>10364004</v>
      </c>
      <c r="C102" s="9" t="s">
        <v>390</v>
      </c>
      <c r="D102" s="9" t="s">
        <v>295</v>
      </c>
      <c r="E102" s="9" t="s">
        <v>295</v>
      </c>
      <c r="F102" s="9" t="s">
        <v>873</v>
      </c>
    </row>
    <row r="103" spans="1:6">
      <c r="A103" s="12" t="str">
        <f t="shared" si="3"/>
        <v>1</v>
      </c>
      <c r="B103" s="13" t="str">
        <f t="shared" si="2"/>
        <v>10367001</v>
      </c>
      <c r="C103" s="9" t="s">
        <v>391</v>
      </c>
      <c r="D103" s="9" t="s">
        <v>35</v>
      </c>
      <c r="E103" s="9" t="s">
        <v>861</v>
      </c>
      <c r="F103" s="9" t="s">
        <v>392</v>
      </c>
    </row>
    <row r="104" spans="1:6">
      <c r="A104" s="12" t="str">
        <f t="shared" si="3"/>
        <v>2</v>
      </c>
      <c r="B104" s="13" t="str">
        <f t="shared" si="2"/>
        <v>20100001</v>
      </c>
      <c r="C104" s="9" t="s">
        <v>393</v>
      </c>
      <c r="D104" s="9" t="s">
        <v>84</v>
      </c>
      <c r="E104" s="9" t="s">
        <v>84</v>
      </c>
      <c r="F104" s="9" t="s">
        <v>853</v>
      </c>
    </row>
    <row r="105" spans="1:6">
      <c r="A105" s="12" t="str">
        <f t="shared" si="3"/>
        <v>2</v>
      </c>
      <c r="B105" s="13" t="str">
        <f t="shared" si="2"/>
        <v>20100002</v>
      </c>
      <c r="C105" s="9" t="s">
        <v>394</v>
      </c>
      <c r="D105" s="9" t="s">
        <v>85</v>
      </c>
      <c r="E105" s="9" t="s">
        <v>85</v>
      </c>
      <c r="F105" s="9" t="s">
        <v>853</v>
      </c>
    </row>
    <row r="106" spans="1:6" ht="15">
      <c r="A106" s="12" t="str">
        <f t="shared" si="3"/>
        <v>2</v>
      </c>
      <c r="B106" s="13" t="str">
        <f t="shared" si="2"/>
        <v>20100003</v>
      </c>
      <c r="C106" s="9" t="s">
        <v>395</v>
      </c>
      <c r="D106" s="9" t="s">
        <v>86</v>
      </c>
      <c r="E106" s="9" t="s">
        <v>228</v>
      </c>
      <c r="F106" s="65" t="s">
        <v>304</v>
      </c>
    </row>
    <row r="107" spans="1:6" ht="15">
      <c r="A107" s="12" t="str">
        <f t="shared" si="3"/>
        <v>2</v>
      </c>
      <c r="B107" s="13" t="str">
        <f t="shared" si="2"/>
        <v>20100004</v>
      </c>
      <c r="C107" s="9" t="s">
        <v>396</v>
      </c>
      <c r="D107" s="9" t="s">
        <v>87</v>
      </c>
      <c r="E107" s="9" t="s">
        <v>228</v>
      </c>
      <c r="F107" s="65" t="s">
        <v>304</v>
      </c>
    </row>
    <row r="108" spans="1:6" ht="15">
      <c r="A108" s="12" t="str">
        <f t="shared" si="3"/>
        <v>2</v>
      </c>
      <c r="B108" s="13" t="str">
        <f t="shared" si="2"/>
        <v>20100005</v>
      </c>
      <c r="C108" s="9" t="s">
        <v>397</v>
      </c>
      <c r="D108" s="9" t="s">
        <v>88</v>
      </c>
      <c r="E108" s="9" t="s">
        <v>228</v>
      </c>
      <c r="F108" s="65" t="s">
        <v>304</v>
      </c>
    </row>
    <row r="109" spans="1:6" ht="15">
      <c r="A109" s="12" t="str">
        <f t="shared" si="3"/>
        <v>2</v>
      </c>
      <c r="B109" s="13" t="str">
        <f t="shared" si="2"/>
        <v>20100006</v>
      </c>
      <c r="C109" s="9" t="s">
        <v>398</v>
      </c>
      <c r="D109" s="9" t="s">
        <v>89</v>
      </c>
      <c r="E109" s="9" t="s">
        <v>228</v>
      </c>
      <c r="F109" s="65" t="s">
        <v>304</v>
      </c>
    </row>
    <row r="110" spans="1:6" ht="15">
      <c r="A110" s="12" t="str">
        <f t="shared" si="3"/>
        <v>2</v>
      </c>
      <c r="B110" s="13" t="str">
        <f t="shared" si="2"/>
        <v>20100007</v>
      </c>
      <c r="C110" s="9" t="s">
        <v>399</v>
      </c>
      <c r="D110" s="9" t="s">
        <v>90</v>
      </c>
      <c r="E110" s="9" t="s">
        <v>228</v>
      </c>
      <c r="F110" s="65" t="s">
        <v>304</v>
      </c>
    </row>
    <row r="111" spans="1:6" ht="15">
      <c r="A111" s="12" t="str">
        <f t="shared" si="3"/>
        <v>2</v>
      </c>
      <c r="B111" s="13" t="str">
        <f t="shared" si="2"/>
        <v>20100008</v>
      </c>
      <c r="C111" s="9" t="s">
        <v>400</v>
      </c>
      <c r="D111" s="9" t="s">
        <v>91</v>
      </c>
      <c r="E111" s="9" t="s">
        <v>690</v>
      </c>
      <c r="F111" s="65" t="s">
        <v>304</v>
      </c>
    </row>
    <row r="112" spans="1:6" ht="15">
      <c r="A112" s="12" t="str">
        <f t="shared" si="3"/>
        <v>2</v>
      </c>
      <c r="B112" s="13" t="str">
        <f t="shared" si="2"/>
        <v>20100009</v>
      </c>
      <c r="C112" s="9" t="s">
        <v>401</v>
      </c>
      <c r="D112" s="9" t="s">
        <v>92</v>
      </c>
      <c r="E112" s="9" t="s">
        <v>689</v>
      </c>
      <c r="F112" s="65" t="s">
        <v>304</v>
      </c>
    </row>
    <row r="113" spans="1:6" ht="15">
      <c r="A113" s="12" t="str">
        <f t="shared" si="3"/>
        <v>2</v>
      </c>
      <c r="B113" s="13" t="str">
        <f t="shared" si="2"/>
        <v>20100010</v>
      </c>
      <c r="C113" s="9" t="s">
        <v>402</v>
      </c>
      <c r="D113" s="9" t="s">
        <v>93</v>
      </c>
      <c r="E113" s="9" t="s">
        <v>228</v>
      </c>
      <c r="F113" s="65" t="s">
        <v>304</v>
      </c>
    </row>
    <row r="114" spans="1:6" ht="15">
      <c r="A114" s="12" t="str">
        <f t="shared" si="3"/>
        <v>2</v>
      </c>
      <c r="B114" s="13" t="str">
        <f t="shared" si="2"/>
        <v>20100012</v>
      </c>
      <c r="C114" s="9" t="s">
        <v>1061</v>
      </c>
      <c r="D114" s="9" t="s">
        <v>1062</v>
      </c>
      <c r="E114" s="9" t="s">
        <v>228</v>
      </c>
      <c r="F114" s="65" t="s">
        <v>304</v>
      </c>
    </row>
    <row r="115" spans="1:6" ht="15">
      <c r="A115" s="12" t="str">
        <f t="shared" si="3"/>
        <v>2</v>
      </c>
      <c r="B115" s="13" t="str">
        <f t="shared" si="2"/>
        <v>20100013</v>
      </c>
      <c r="C115" s="9" t="s">
        <v>403</v>
      </c>
      <c r="D115" s="9" t="s">
        <v>94</v>
      </c>
      <c r="E115" s="9" t="s">
        <v>689</v>
      </c>
      <c r="F115" s="65" t="s">
        <v>304</v>
      </c>
    </row>
    <row r="116" spans="1:6" ht="15">
      <c r="A116" s="12" t="str">
        <f t="shared" si="3"/>
        <v>2</v>
      </c>
      <c r="B116" s="13" t="str">
        <f t="shared" si="2"/>
        <v>20100015</v>
      </c>
      <c r="C116" s="9" t="s">
        <v>1063</v>
      </c>
      <c r="D116" s="9" t="s">
        <v>1064</v>
      </c>
      <c r="E116" s="9" t="s">
        <v>228</v>
      </c>
      <c r="F116" s="65" t="s">
        <v>304</v>
      </c>
    </row>
    <row r="117" spans="1:6">
      <c r="A117" s="12" t="str">
        <f t="shared" si="3"/>
        <v>2</v>
      </c>
      <c r="B117" s="13" t="str">
        <f t="shared" si="2"/>
        <v>20100016</v>
      </c>
      <c r="C117" s="9" t="s">
        <v>1065</v>
      </c>
      <c r="D117" s="9" t="s">
        <v>1066</v>
      </c>
      <c r="E117" s="9" t="s">
        <v>4047</v>
      </c>
      <c r="F117" s="9" t="s">
        <v>392</v>
      </c>
    </row>
    <row r="118" spans="1:6">
      <c r="A118" s="12" t="str">
        <f t="shared" si="3"/>
        <v>2</v>
      </c>
      <c r="B118" s="13" t="str">
        <f t="shared" si="2"/>
        <v>20120001</v>
      </c>
      <c r="C118" s="9" t="s">
        <v>1067</v>
      </c>
      <c r="D118" s="9" t="s">
        <v>1068</v>
      </c>
      <c r="E118" s="9" t="s">
        <v>916</v>
      </c>
      <c r="F118" s="9" t="s">
        <v>208</v>
      </c>
    </row>
    <row r="119" spans="1:6">
      <c r="A119" s="12" t="str">
        <f t="shared" si="3"/>
        <v>2</v>
      </c>
      <c r="B119" s="13" t="str">
        <f t="shared" si="2"/>
        <v>20121001</v>
      </c>
      <c r="C119" s="9" t="s">
        <v>404</v>
      </c>
      <c r="D119" s="9" t="s">
        <v>296</v>
      </c>
      <c r="E119" s="9" t="s">
        <v>854</v>
      </c>
      <c r="F119" s="9" t="s">
        <v>711</v>
      </c>
    </row>
    <row r="120" spans="1:6">
      <c r="A120" s="12" t="str">
        <f t="shared" si="3"/>
        <v>2</v>
      </c>
      <c r="B120" s="13" t="str">
        <f t="shared" si="2"/>
        <v>20122009</v>
      </c>
      <c r="C120" s="9" t="s">
        <v>1069</v>
      </c>
      <c r="D120" s="9" t="s">
        <v>1070</v>
      </c>
      <c r="E120" s="9" t="s">
        <v>1117</v>
      </c>
      <c r="F120" s="9" t="s">
        <v>208</v>
      </c>
    </row>
    <row r="121" spans="1:6">
      <c r="A121" s="12" t="str">
        <f t="shared" si="3"/>
        <v>2</v>
      </c>
      <c r="B121" s="13" t="str">
        <f t="shared" si="2"/>
        <v>20122010</v>
      </c>
      <c r="C121" s="9" t="s">
        <v>1071</v>
      </c>
      <c r="D121" s="9" t="s">
        <v>1072</v>
      </c>
      <c r="E121" s="9" t="s">
        <v>864</v>
      </c>
      <c r="F121" s="9" t="s">
        <v>208</v>
      </c>
    </row>
    <row r="122" spans="1:6">
      <c r="A122" s="12" t="str">
        <f t="shared" si="3"/>
        <v>2</v>
      </c>
      <c r="B122" s="13" t="str">
        <f t="shared" si="2"/>
        <v>20124006</v>
      </c>
      <c r="C122" s="9" t="s">
        <v>1073</v>
      </c>
      <c r="D122" s="9" t="s">
        <v>741</v>
      </c>
      <c r="E122" s="9" t="s">
        <v>741</v>
      </c>
      <c r="F122" s="9" t="s">
        <v>967</v>
      </c>
    </row>
    <row r="123" spans="1:6">
      <c r="A123" s="12" t="str">
        <f t="shared" si="3"/>
        <v>2</v>
      </c>
      <c r="B123" s="13" t="str">
        <f t="shared" si="2"/>
        <v>20130001</v>
      </c>
      <c r="C123" s="9" t="s">
        <v>405</v>
      </c>
      <c r="D123" s="9" t="s">
        <v>95</v>
      </c>
      <c r="E123" s="9" t="s">
        <v>861</v>
      </c>
      <c r="F123" s="9" t="s">
        <v>392</v>
      </c>
    </row>
    <row r="124" spans="1:6">
      <c r="A124" s="12" t="str">
        <f t="shared" si="3"/>
        <v>2</v>
      </c>
      <c r="B124" s="13" t="str">
        <f t="shared" si="2"/>
        <v>20130004</v>
      </c>
      <c r="C124" s="9" t="s">
        <v>406</v>
      </c>
      <c r="D124" s="9" t="s">
        <v>96</v>
      </c>
      <c r="E124" s="9" t="s">
        <v>861</v>
      </c>
      <c r="F124" s="9" t="s">
        <v>392</v>
      </c>
    </row>
    <row r="125" spans="1:6">
      <c r="A125" s="12" t="str">
        <f t="shared" si="3"/>
        <v>2</v>
      </c>
      <c r="B125" s="13" t="str">
        <f t="shared" si="2"/>
        <v>20130007</v>
      </c>
      <c r="C125" s="9" t="s">
        <v>407</v>
      </c>
      <c r="D125" s="9" t="s">
        <v>97</v>
      </c>
      <c r="E125" s="9" t="s">
        <v>861</v>
      </c>
      <c r="F125" s="9" t="s">
        <v>392</v>
      </c>
    </row>
    <row r="126" spans="1:6">
      <c r="A126" s="12" t="str">
        <f t="shared" si="3"/>
        <v>2</v>
      </c>
      <c r="B126" s="13" t="str">
        <f t="shared" si="2"/>
        <v>20130009</v>
      </c>
      <c r="C126" s="9" t="s">
        <v>408</v>
      </c>
      <c r="D126" s="9" t="s">
        <v>98</v>
      </c>
      <c r="E126" s="9" t="s">
        <v>861</v>
      </c>
      <c r="F126" s="9" t="s">
        <v>392</v>
      </c>
    </row>
    <row r="127" spans="1:6">
      <c r="A127" s="12" t="str">
        <f t="shared" si="3"/>
        <v>2</v>
      </c>
      <c r="B127" s="13" t="str">
        <f t="shared" si="2"/>
        <v>20130010</v>
      </c>
      <c r="C127" s="9" t="s">
        <v>409</v>
      </c>
      <c r="D127" s="9" t="s">
        <v>99</v>
      </c>
      <c r="E127" s="9" t="s">
        <v>861</v>
      </c>
      <c r="F127" s="9" t="s">
        <v>392</v>
      </c>
    </row>
    <row r="128" spans="1:6">
      <c r="A128" s="12" t="str">
        <f t="shared" si="3"/>
        <v>2</v>
      </c>
      <c r="B128" s="13" t="str">
        <f t="shared" si="2"/>
        <v>20130011</v>
      </c>
      <c r="C128" s="9" t="s">
        <v>410</v>
      </c>
      <c r="D128" s="9" t="s">
        <v>100</v>
      </c>
      <c r="E128" s="9" t="s">
        <v>861</v>
      </c>
      <c r="F128" s="9" t="s">
        <v>392</v>
      </c>
    </row>
    <row r="129" spans="1:6">
      <c r="A129" s="12" t="str">
        <f t="shared" si="3"/>
        <v>2</v>
      </c>
      <c r="B129" s="13" t="str">
        <f t="shared" si="2"/>
        <v>20130021</v>
      </c>
      <c r="C129" s="9" t="s">
        <v>700</v>
      </c>
      <c r="D129" s="9" t="s">
        <v>649</v>
      </c>
      <c r="E129" s="9" t="s">
        <v>1439</v>
      </c>
      <c r="F129" s="9" t="s">
        <v>392</v>
      </c>
    </row>
    <row r="130" spans="1:6">
      <c r="A130" s="12" t="str">
        <f t="shared" si="3"/>
        <v>2</v>
      </c>
      <c r="B130" s="13" t="str">
        <f t="shared" ref="B130:B193" si="4">RIGHT(C130,8)</f>
        <v>20135001</v>
      </c>
      <c r="C130" s="9" t="s">
        <v>411</v>
      </c>
      <c r="D130" s="9" t="s">
        <v>34</v>
      </c>
      <c r="E130" s="6" t="s">
        <v>4005</v>
      </c>
      <c r="F130" s="9" t="s">
        <v>392</v>
      </c>
    </row>
    <row r="131" spans="1:6">
      <c r="A131" s="12" t="str">
        <f t="shared" ref="A131:A194" si="5">LEFT(B131,1)</f>
        <v>2</v>
      </c>
      <c r="B131" s="13" t="str">
        <f t="shared" si="4"/>
        <v>20135002</v>
      </c>
      <c r="C131" s="9" t="s">
        <v>1074</v>
      </c>
      <c r="D131" s="9" t="s">
        <v>1075</v>
      </c>
      <c r="E131" s="9" t="s">
        <v>866</v>
      </c>
      <c r="F131" s="9" t="s">
        <v>866</v>
      </c>
    </row>
    <row r="132" spans="1:6">
      <c r="A132" s="12" t="str">
        <f t="shared" si="5"/>
        <v>2</v>
      </c>
      <c r="B132" s="13" t="str">
        <f t="shared" si="4"/>
        <v>20140001</v>
      </c>
      <c r="C132" s="9" t="s">
        <v>412</v>
      </c>
      <c r="D132" s="9" t="s">
        <v>201</v>
      </c>
      <c r="E132" s="9" t="s">
        <v>909</v>
      </c>
      <c r="F132" s="9" t="s">
        <v>392</v>
      </c>
    </row>
    <row r="133" spans="1:6">
      <c r="A133" s="12" t="str">
        <f t="shared" si="5"/>
        <v>2</v>
      </c>
      <c r="B133" s="13" t="str">
        <f t="shared" si="4"/>
        <v>20140002</v>
      </c>
      <c r="C133" s="9" t="s">
        <v>413</v>
      </c>
      <c r="D133" s="9" t="s">
        <v>52</v>
      </c>
      <c r="E133" s="21" t="s">
        <v>1433</v>
      </c>
      <c r="F133" s="9" t="s">
        <v>392</v>
      </c>
    </row>
    <row r="134" spans="1:6">
      <c r="A134" s="12" t="str">
        <f t="shared" si="5"/>
        <v>2</v>
      </c>
      <c r="B134" s="13" t="str">
        <f t="shared" si="4"/>
        <v>20140004</v>
      </c>
      <c r="C134" s="9" t="s">
        <v>617</v>
      </c>
      <c r="D134" s="9" t="s">
        <v>605</v>
      </c>
      <c r="E134" s="9" t="s">
        <v>909</v>
      </c>
      <c r="F134" s="9" t="s">
        <v>392</v>
      </c>
    </row>
    <row r="135" spans="1:6">
      <c r="A135" s="12" t="str">
        <f t="shared" si="5"/>
        <v>2</v>
      </c>
      <c r="B135" s="13" t="str">
        <f t="shared" si="4"/>
        <v>20141001</v>
      </c>
      <c r="C135" s="9" t="s">
        <v>414</v>
      </c>
      <c r="D135" s="9" t="s">
        <v>101</v>
      </c>
      <c r="E135" s="9" t="s">
        <v>415</v>
      </c>
      <c r="F135" s="9" t="s">
        <v>392</v>
      </c>
    </row>
    <row r="136" spans="1:6">
      <c r="A136" s="12" t="str">
        <f t="shared" si="5"/>
        <v>2</v>
      </c>
      <c r="B136" s="13" t="str">
        <f t="shared" si="4"/>
        <v>20141002</v>
      </c>
      <c r="C136" s="9" t="s">
        <v>416</v>
      </c>
      <c r="D136" s="9" t="s">
        <v>102</v>
      </c>
      <c r="E136" s="9" t="s">
        <v>415</v>
      </c>
      <c r="F136" s="9" t="s">
        <v>392</v>
      </c>
    </row>
    <row r="137" spans="1:6">
      <c r="A137" s="12" t="str">
        <f t="shared" si="5"/>
        <v>2</v>
      </c>
      <c r="B137" s="13" t="str">
        <f t="shared" si="4"/>
        <v>20141003</v>
      </c>
      <c r="C137" s="9" t="s">
        <v>417</v>
      </c>
      <c r="D137" s="9" t="s">
        <v>103</v>
      </c>
      <c r="E137" s="9" t="s">
        <v>415</v>
      </c>
      <c r="F137" s="9" t="s">
        <v>392</v>
      </c>
    </row>
    <row r="138" spans="1:6">
      <c r="A138" s="12" t="str">
        <f t="shared" si="5"/>
        <v>2</v>
      </c>
      <c r="B138" s="13" t="str">
        <f t="shared" si="4"/>
        <v>20141004</v>
      </c>
      <c r="C138" s="9" t="s">
        <v>418</v>
      </c>
      <c r="D138" s="9" t="s">
        <v>104</v>
      </c>
      <c r="E138" s="9" t="s">
        <v>415</v>
      </c>
      <c r="F138" s="9" t="s">
        <v>392</v>
      </c>
    </row>
    <row r="139" spans="1:6">
      <c r="A139" s="12" t="str">
        <f t="shared" si="5"/>
        <v>2</v>
      </c>
      <c r="B139" s="13" t="str">
        <f t="shared" si="4"/>
        <v>20141005</v>
      </c>
      <c r="C139" s="9" t="s">
        <v>419</v>
      </c>
      <c r="D139" s="9" t="s">
        <v>105</v>
      </c>
      <c r="E139" s="9" t="s">
        <v>415</v>
      </c>
      <c r="F139" s="9" t="s">
        <v>392</v>
      </c>
    </row>
    <row r="140" spans="1:6">
      <c r="A140" s="12" t="str">
        <f t="shared" si="5"/>
        <v>2</v>
      </c>
      <c r="B140" s="13" t="str">
        <f t="shared" si="4"/>
        <v>20141007</v>
      </c>
      <c r="C140" s="9" t="s">
        <v>1076</v>
      </c>
      <c r="D140" s="9" t="s">
        <v>733</v>
      </c>
      <c r="E140" s="9" t="s">
        <v>415</v>
      </c>
      <c r="F140" s="9" t="s">
        <v>392</v>
      </c>
    </row>
    <row r="141" spans="1:6">
      <c r="A141" s="12" t="str">
        <f t="shared" si="5"/>
        <v>2</v>
      </c>
      <c r="B141" s="13" t="str">
        <f t="shared" si="4"/>
        <v>20141008</v>
      </c>
      <c r="C141" s="9" t="s">
        <v>421</v>
      </c>
      <c r="D141" s="9" t="s">
        <v>297</v>
      </c>
      <c r="E141" s="9" t="s">
        <v>415</v>
      </c>
      <c r="F141" s="9" t="s">
        <v>392</v>
      </c>
    </row>
    <row r="142" spans="1:6">
      <c r="A142" s="12" t="str">
        <f t="shared" si="5"/>
        <v>2</v>
      </c>
      <c r="B142" s="13" t="str">
        <f t="shared" si="4"/>
        <v>20141010</v>
      </c>
      <c r="C142" s="9" t="s">
        <v>422</v>
      </c>
      <c r="D142" s="9" t="s">
        <v>106</v>
      </c>
      <c r="E142" s="9" t="s">
        <v>569</v>
      </c>
      <c r="F142" s="9" t="s">
        <v>392</v>
      </c>
    </row>
    <row r="143" spans="1:6">
      <c r="A143" s="12" t="str">
        <f t="shared" si="5"/>
        <v>2</v>
      </c>
      <c r="B143" s="13" t="str">
        <f t="shared" si="4"/>
        <v>20141011</v>
      </c>
      <c r="C143" s="9" t="s">
        <v>423</v>
      </c>
      <c r="D143" s="9" t="s">
        <v>51</v>
      </c>
      <c r="E143" s="9" t="s">
        <v>569</v>
      </c>
      <c r="F143" s="9" t="s">
        <v>392</v>
      </c>
    </row>
    <row r="144" spans="1:6">
      <c r="A144" s="12" t="str">
        <f t="shared" si="5"/>
        <v>2</v>
      </c>
      <c r="B144" s="13" t="str">
        <f t="shared" si="4"/>
        <v>20141012</v>
      </c>
      <c r="C144" s="9" t="s">
        <v>424</v>
      </c>
      <c r="D144" s="9" t="s">
        <v>107</v>
      </c>
      <c r="E144" s="9" t="s">
        <v>907</v>
      </c>
      <c r="F144" s="9" t="s">
        <v>392</v>
      </c>
    </row>
    <row r="145" spans="1:6">
      <c r="A145" s="12" t="str">
        <f t="shared" si="5"/>
        <v>2</v>
      </c>
      <c r="B145" s="13" t="str">
        <f t="shared" si="4"/>
        <v>20141014</v>
      </c>
      <c r="C145" s="9" t="s">
        <v>425</v>
      </c>
      <c r="D145" s="9" t="s">
        <v>108</v>
      </c>
      <c r="E145" s="9" t="s">
        <v>426</v>
      </c>
      <c r="F145" s="9" t="s">
        <v>392</v>
      </c>
    </row>
    <row r="146" spans="1:6">
      <c r="A146" s="12" t="str">
        <f t="shared" si="5"/>
        <v>2</v>
      </c>
      <c r="B146" s="13" t="str">
        <f t="shared" si="4"/>
        <v>20141015</v>
      </c>
      <c r="C146" s="9" t="s">
        <v>427</v>
      </c>
      <c r="D146" s="9" t="s">
        <v>109</v>
      </c>
      <c r="E146" s="9" t="s">
        <v>426</v>
      </c>
      <c r="F146" s="9" t="s">
        <v>392</v>
      </c>
    </row>
    <row r="147" spans="1:6">
      <c r="A147" s="12" t="str">
        <f t="shared" si="5"/>
        <v>2</v>
      </c>
      <c r="B147" s="13" t="str">
        <f t="shared" si="4"/>
        <v>20141016</v>
      </c>
      <c r="C147" s="9" t="s">
        <v>428</v>
      </c>
      <c r="D147" s="9" t="s">
        <v>37</v>
      </c>
      <c r="E147" s="9" t="s">
        <v>707</v>
      </c>
      <c r="F147" s="9" t="s">
        <v>392</v>
      </c>
    </row>
    <row r="148" spans="1:6">
      <c r="A148" s="12" t="str">
        <f t="shared" si="5"/>
        <v>2</v>
      </c>
      <c r="B148" s="13" t="str">
        <f t="shared" si="4"/>
        <v>20150501</v>
      </c>
      <c r="C148" s="9" t="s">
        <v>429</v>
      </c>
      <c r="D148" s="9" t="s">
        <v>36</v>
      </c>
      <c r="E148" s="9" t="s">
        <v>861</v>
      </c>
      <c r="F148" s="9" t="s">
        <v>392</v>
      </c>
    </row>
    <row r="149" spans="1:6" ht="15">
      <c r="A149" s="12" t="str">
        <f t="shared" si="5"/>
        <v>2</v>
      </c>
      <c r="B149" s="13" t="str">
        <f t="shared" si="4"/>
        <v>20201001</v>
      </c>
      <c r="C149" s="9" t="s">
        <v>430</v>
      </c>
      <c r="D149" s="9" t="s">
        <v>110</v>
      </c>
      <c r="E149" s="9" t="s">
        <v>926</v>
      </c>
      <c r="F149" s="65" t="s">
        <v>968</v>
      </c>
    </row>
    <row r="150" spans="1:6" ht="15">
      <c r="A150" s="12" t="str">
        <f t="shared" si="5"/>
        <v>2</v>
      </c>
      <c r="B150" s="13" t="str">
        <f t="shared" si="4"/>
        <v>20201003</v>
      </c>
      <c r="C150" s="9" t="s">
        <v>701</v>
      </c>
      <c r="D150" s="9" t="s">
        <v>650</v>
      </c>
      <c r="E150" s="9" t="s">
        <v>926</v>
      </c>
      <c r="F150" s="65" t="s">
        <v>968</v>
      </c>
    </row>
    <row r="151" spans="1:6">
      <c r="A151" s="12" t="str">
        <f t="shared" si="5"/>
        <v>2</v>
      </c>
      <c r="B151" s="13" t="str">
        <f t="shared" si="4"/>
        <v>20203001</v>
      </c>
      <c r="C151" s="9" t="s">
        <v>431</v>
      </c>
      <c r="D151" s="9" t="s">
        <v>432</v>
      </c>
      <c r="E151" s="9" t="s">
        <v>915</v>
      </c>
      <c r="F151" s="9" t="s">
        <v>208</v>
      </c>
    </row>
    <row r="152" spans="1:6">
      <c r="A152" s="12" t="str">
        <f t="shared" si="5"/>
        <v>2</v>
      </c>
      <c r="B152" s="13" t="str">
        <f t="shared" si="4"/>
        <v>20203003</v>
      </c>
      <c r="C152" s="9" t="s">
        <v>1077</v>
      </c>
      <c r="D152" s="9" t="s">
        <v>1078</v>
      </c>
      <c r="E152" s="9" t="s">
        <v>1078</v>
      </c>
      <c r="F152" s="9" t="s">
        <v>963</v>
      </c>
    </row>
    <row r="153" spans="1:6">
      <c r="A153" s="12" t="str">
        <f t="shared" si="5"/>
        <v>3</v>
      </c>
      <c r="B153" s="13" t="str">
        <f t="shared" si="4"/>
        <v>30101001</v>
      </c>
      <c r="C153" s="9" t="s">
        <v>433</v>
      </c>
      <c r="D153" s="9" t="s">
        <v>18</v>
      </c>
      <c r="E153" s="9" t="s">
        <v>18</v>
      </c>
      <c r="F153" s="9" t="s">
        <v>18</v>
      </c>
    </row>
    <row r="154" spans="1:6">
      <c r="A154" s="12" t="str">
        <f t="shared" si="5"/>
        <v>3</v>
      </c>
      <c r="B154" s="13" t="str">
        <f t="shared" si="4"/>
        <v>30101002</v>
      </c>
      <c r="C154" s="9" t="s">
        <v>434</v>
      </c>
      <c r="D154" s="9" t="s">
        <v>17</v>
      </c>
      <c r="E154" s="9" t="s">
        <v>207</v>
      </c>
      <c r="F154" s="9" t="s">
        <v>17</v>
      </c>
    </row>
    <row r="155" spans="1:6" ht="15">
      <c r="A155" s="12" t="str">
        <f t="shared" si="5"/>
        <v>3</v>
      </c>
      <c r="B155" s="13" t="str">
        <f t="shared" si="4"/>
        <v>30101003</v>
      </c>
      <c r="C155" s="9" t="s">
        <v>1079</v>
      </c>
      <c r="D155" s="9" t="s">
        <v>1080</v>
      </c>
      <c r="E155" s="9" t="s">
        <v>962</v>
      </c>
      <c r="F155" s="65" t="s">
        <v>962</v>
      </c>
    </row>
    <row r="156" spans="1:6">
      <c r="A156" s="12" t="str">
        <f t="shared" si="5"/>
        <v>3</v>
      </c>
      <c r="B156" s="13" t="str">
        <f t="shared" si="4"/>
        <v>30102001</v>
      </c>
      <c r="C156" s="9" t="s">
        <v>1081</v>
      </c>
      <c r="D156" s="9" t="s">
        <v>1082</v>
      </c>
      <c r="E156" s="9" t="s">
        <v>1119</v>
      </c>
      <c r="F156" s="9" t="s">
        <v>1082</v>
      </c>
    </row>
    <row r="157" spans="1:6">
      <c r="A157" s="12" t="str">
        <f t="shared" si="5"/>
        <v>3</v>
      </c>
      <c r="B157" s="13" t="str">
        <f t="shared" si="4"/>
        <v>30103001</v>
      </c>
      <c r="C157" s="9" t="s">
        <v>435</v>
      </c>
      <c r="D157" s="9" t="s">
        <v>27</v>
      </c>
      <c r="E157" s="9" t="s">
        <v>281</v>
      </c>
      <c r="F157" s="9" t="s">
        <v>281</v>
      </c>
    </row>
    <row r="158" spans="1:6">
      <c r="A158" s="12" t="str">
        <f t="shared" si="5"/>
        <v>3</v>
      </c>
      <c r="B158" s="13" t="str">
        <f t="shared" si="4"/>
        <v>30104001</v>
      </c>
      <c r="C158" s="9" t="s">
        <v>436</v>
      </c>
      <c r="D158" s="9" t="s">
        <v>111</v>
      </c>
      <c r="E158" s="9" t="s">
        <v>1120</v>
      </c>
      <c r="F158" s="9" t="s">
        <v>111</v>
      </c>
    </row>
    <row r="159" spans="1:6" ht="15">
      <c r="A159" s="12" t="str">
        <f t="shared" si="5"/>
        <v>3</v>
      </c>
      <c r="B159" s="13" t="str">
        <f t="shared" si="4"/>
        <v>30900100</v>
      </c>
      <c r="C159" s="9" t="s">
        <v>437</v>
      </c>
      <c r="D159" s="9" t="s">
        <v>43</v>
      </c>
      <c r="E159" s="9" t="s">
        <v>228</v>
      </c>
      <c r="F159" s="65" t="s">
        <v>304</v>
      </c>
    </row>
    <row r="160" spans="1:6" ht="15">
      <c r="A160" s="12" t="str">
        <f t="shared" si="5"/>
        <v>3</v>
      </c>
      <c r="B160" s="13" t="str">
        <f t="shared" si="4"/>
        <v>30900101</v>
      </c>
      <c r="C160" s="9" t="s">
        <v>438</v>
      </c>
      <c r="D160" s="9" t="s">
        <v>112</v>
      </c>
      <c r="E160" s="9" t="s">
        <v>228</v>
      </c>
      <c r="F160" s="65" t="s">
        <v>304</v>
      </c>
    </row>
    <row r="161" spans="1:6" ht="15">
      <c r="A161" s="12" t="str">
        <f t="shared" si="5"/>
        <v>3</v>
      </c>
      <c r="B161" s="13" t="str">
        <f t="shared" si="4"/>
        <v>30900102</v>
      </c>
      <c r="C161" s="9" t="s">
        <v>439</v>
      </c>
      <c r="D161" s="9" t="s">
        <v>113</v>
      </c>
      <c r="E161" s="9" t="s">
        <v>228</v>
      </c>
      <c r="F161" s="65" t="s">
        <v>304</v>
      </c>
    </row>
    <row r="162" spans="1:6" ht="15">
      <c r="A162" s="12" t="str">
        <f t="shared" si="5"/>
        <v>3</v>
      </c>
      <c r="B162" s="13" t="str">
        <f t="shared" si="4"/>
        <v>30900110</v>
      </c>
      <c r="C162" s="9" t="s">
        <v>440</v>
      </c>
      <c r="D162" s="9" t="s">
        <v>191</v>
      </c>
      <c r="E162" s="9" t="s">
        <v>228</v>
      </c>
      <c r="F162" s="65" t="s">
        <v>304</v>
      </c>
    </row>
    <row r="163" spans="1:6">
      <c r="A163" s="12" t="str">
        <f t="shared" si="5"/>
        <v>3</v>
      </c>
      <c r="B163" s="13" t="str">
        <f t="shared" si="4"/>
        <v>30900115</v>
      </c>
      <c r="C163" s="9" t="s">
        <v>441</v>
      </c>
      <c r="D163" s="9" t="s">
        <v>114</v>
      </c>
      <c r="E163" s="9" t="s">
        <v>442</v>
      </c>
      <c r="F163" s="9" t="s">
        <v>442</v>
      </c>
    </row>
    <row r="164" spans="1:6" ht="15">
      <c r="A164" s="12" t="str">
        <f t="shared" si="5"/>
        <v>3</v>
      </c>
      <c r="B164" s="13" t="str">
        <f t="shared" si="4"/>
        <v>30900125</v>
      </c>
      <c r="C164" s="9" t="s">
        <v>443</v>
      </c>
      <c r="D164" s="9" t="s">
        <v>444</v>
      </c>
      <c r="E164" s="9" t="s">
        <v>228</v>
      </c>
      <c r="F164" s="65" t="s">
        <v>304</v>
      </c>
    </row>
    <row r="165" spans="1:6">
      <c r="A165" s="12" t="str">
        <f t="shared" si="5"/>
        <v>3</v>
      </c>
      <c r="B165" s="13" t="str">
        <f t="shared" si="4"/>
        <v>30900135</v>
      </c>
      <c r="C165" s="9" t="s">
        <v>445</v>
      </c>
      <c r="D165" s="98" t="s">
        <v>302</v>
      </c>
      <c r="E165" s="98" t="s">
        <v>1121</v>
      </c>
      <c r="F165" s="9"/>
    </row>
    <row r="166" spans="1:6">
      <c r="A166" s="12" t="str">
        <f t="shared" si="5"/>
        <v>3</v>
      </c>
      <c r="B166" s="13" t="str">
        <f t="shared" si="4"/>
        <v>30900900</v>
      </c>
      <c r="C166" s="9" t="s">
        <v>446</v>
      </c>
      <c r="D166" s="9" t="s">
        <v>115</v>
      </c>
      <c r="E166" s="9" t="s">
        <v>442</v>
      </c>
      <c r="F166" s="9" t="s">
        <v>442</v>
      </c>
    </row>
    <row r="167" spans="1:6">
      <c r="A167" s="12" t="str">
        <f t="shared" si="5"/>
        <v>3</v>
      </c>
      <c r="B167" s="13" t="str">
        <f t="shared" si="4"/>
        <v>30900920</v>
      </c>
      <c r="C167" s="9" t="s">
        <v>618</v>
      </c>
      <c r="D167" s="9" t="s">
        <v>447</v>
      </c>
      <c r="E167" s="9" t="s">
        <v>442</v>
      </c>
      <c r="F167" s="9" t="s">
        <v>442</v>
      </c>
    </row>
    <row r="168" spans="1:6">
      <c r="A168" s="12" t="str">
        <f t="shared" si="5"/>
        <v>3</v>
      </c>
      <c r="B168" s="13" t="str">
        <f t="shared" si="4"/>
        <v>30900930</v>
      </c>
      <c r="C168" s="9" t="s">
        <v>448</v>
      </c>
      <c r="D168" s="9" t="s">
        <v>199</v>
      </c>
      <c r="E168" s="9" t="s">
        <v>199</v>
      </c>
      <c r="F168" s="9" t="s">
        <v>206</v>
      </c>
    </row>
    <row r="169" spans="1:6">
      <c r="A169" s="12" t="str">
        <f t="shared" si="5"/>
        <v>3</v>
      </c>
      <c r="B169" s="13" t="str">
        <f t="shared" si="4"/>
        <v>30900931</v>
      </c>
      <c r="C169" s="9" t="s">
        <v>619</v>
      </c>
      <c r="D169" s="9" t="s">
        <v>449</v>
      </c>
      <c r="E169" s="9" t="s">
        <v>449</v>
      </c>
      <c r="F169" s="9" t="s">
        <v>853</v>
      </c>
    </row>
    <row r="170" spans="1:6" ht="15">
      <c r="A170" s="12" t="str">
        <f t="shared" si="5"/>
        <v>3</v>
      </c>
      <c r="B170" s="13" t="str">
        <f t="shared" si="4"/>
        <v>30900932</v>
      </c>
      <c r="C170" s="9" t="s">
        <v>450</v>
      </c>
      <c r="D170" s="9" t="s">
        <v>451</v>
      </c>
      <c r="E170" s="9" t="s">
        <v>228</v>
      </c>
      <c r="F170" s="65" t="s">
        <v>304</v>
      </c>
    </row>
    <row r="171" spans="1:6">
      <c r="A171" s="12" t="str">
        <f t="shared" si="5"/>
        <v>3</v>
      </c>
      <c r="B171" s="13" t="str">
        <f t="shared" si="4"/>
        <v>30900933</v>
      </c>
      <c r="C171" s="9" t="s">
        <v>620</v>
      </c>
      <c r="D171" s="9" t="s">
        <v>452</v>
      </c>
      <c r="E171" s="21" t="s">
        <v>228</v>
      </c>
      <c r="F171" s="21" t="s">
        <v>304</v>
      </c>
    </row>
    <row r="172" spans="1:6">
      <c r="A172" s="12" t="str">
        <f t="shared" si="5"/>
        <v>3</v>
      </c>
      <c r="B172" s="13" t="str">
        <f t="shared" si="4"/>
        <v>30900934</v>
      </c>
      <c r="C172" s="9" t="s">
        <v>621</v>
      </c>
      <c r="D172" s="9" t="s">
        <v>453</v>
      </c>
      <c r="E172" s="21" t="s">
        <v>228</v>
      </c>
      <c r="F172" s="21" t="s">
        <v>304</v>
      </c>
    </row>
    <row r="173" spans="1:6">
      <c r="A173" s="12" t="str">
        <f t="shared" si="5"/>
        <v>3</v>
      </c>
      <c r="B173" s="13" t="str">
        <f t="shared" si="4"/>
        <v>30900935</v>
      </c>
      <c r="C173" s="9" t="s">
        <v>622</v>
      </c>
      <c r="D173" s="9" t="s">
        <v>454</v>
      </c>
      <c r="E173" s="166" t="s">
        <v>3847</v>
      </c>
      <c r="F173" s="9" t="s">
        <v>873</v>
      </c>
    </row>
    <row r="174" spans="1:6">
      <c r="A174" s="12" t="str">
        <f t="shared" si="5"/>
        <v>3</v>
      </c>
      <c r="B174" s="13" t="str">
        <f t="shared" si="4"/>
        <v>30900936</v>
      </c>
      <c r="C174" s="9" t="s">
        <v>1083</v>
      </c>
      <c r="D174" s="9" t="s">
        <v>1084</v>
      </c>
      <c r="E174" s="9" t="s">
        <v>1084</v>
      </c>
      <c r="F174" s="9" t="s">
        <v>206</v>
      </c>
    </row>
    <row r="175" spans="1:6">
      <c r="A175" s="12" t="str">
        <f t="shared" si="5"/>
        <v>3</v>
      </c>
      <c r="B175" s="13" t="str">
        <f t="shared" si="4"/>
        <v>30900940</v>
      </c>
      <c r="C175" s="9" t="s">
        <v>455</v>
      </c>
      <c r="D175" s="9" t="s">
        <v>298</v>
      </c>
      <c r="E175" s="9"/>
      <c r="F175" s="9"/>
    </row>
    <row r="176" spans="1:6">
      <c r="A176" s="12" t="str">
        <f t="shared" si="5"/>
        <v>3</v>
      </c>
      <c r="B176" s="13" t="str">
        <f t="shared" si="4"/>
        <v>30900950</v>
      </c>
      <c r="C176" s="9" t="s">
        <v>456</v>
      </c>
      <c r="D176" s="9" t="s">
        <v>116</v>
      </c>
      <c r="E176" s="9" t="s">
        <v>442</v>
      </c>
      <c r="F176" s="9" t="s">
        <v>442</v>
      </c>
    </row>
    <row r="177" spans="1:6">
      <c r="A177" s="12" t="str">
        <f t="shared" si="5"/>
        <v>3</v>
      </c>
      <c r="B177" s="13" t="str">
        <f t="shared" si="4"/>
        <v>30900970</v>
      </c>
      <c r="C177" s="9" t="s">
        <v>457</v>
      </c>
      <c r="D177" s="9" t="s">
        <v>303</v>
      </c>
      <c r="E177" s="9" t="s">
        <v>442</v>
      </c>
      <c r="F177" s="9" t="s">
        <v>442</v>
      </c>
    </row>
    <row r="178" spans="1:6">
      <c r="A178" s="12" t="str">
        <f t="shared" si="5"/>
        <v>4</v>
      </c>
      <c r="B178" s="13" t="str">
        <f t="shared" si="4"/>
        <v>40101001</v>
      </c>
      <c r="C178" s="9" t="s">
        <v>458</v>
      </c>
      <c r="D178" s="9" t="s">
        <v>117</v>
      </c>
      <c r="E178" s="2" t="s">
        <v>209</v>
      </c>
      <c r="F178" s="2" t="s">
        <v>209</v>
      </c>
    </row>
    <row r="179" spans="1:6">
      <c r="A179" s="12" t="str">
        <f t="shared" si="5"/>
        <v>4</v>
      </c>
      <c r="B179" s="13" t="str">
        <f t="shared" si="4"/>
        <v>40101002</v>
      </c>
      <c r="C179" s="9" t="s">
        <v>459</v>
      </c>
      <c r="D179" s="9" t="s">
        <v>195</v>
      </c>
      <c r="E179" s="2" t="s">
        <v>209</v>
      </c>
      <c r="F179" s="2" t="s">
        <v>209</v>
      </c>
    </row>
    <row r="180" spans="1:6">
      <c r="A180" s="12" t="str">
        <f t="shared" si="5"/>
        <v>4</v>
      </c>
      <c r="B180" s="13" t="str">
        <f t="shared" si="4"/>
        <v>40101011</v>
      </c>
      <c r="C180" s="9" t="s">
        <v>623</v>
      </c>
      <c r="D180" s="9" t="s">
        <v>606</v>
      </c>
      <c r="E180" s="2" t="s">
        <v>209</v>
      </c>
      <c r="F180" s="2" t="s">
        <v>209</v>
      </c>
    </row>
    <row r="181" spans="1:6">
      <c r="A181" s="12" t="str">
        <f t="shared" si="5"/>
        <v>4</v>
      </c>
      <c r="B181" s="13" t="str">
        <f t="shared" si="4"/>
        <v>40101012</v>
      </c>
      <c r="C181" s="9" t="s">
        <v>702</v>
      </c>
      <c r="D181" s="9" t="s">
        <v>651</v>
      </c>
      <c r="E181" s="2" t="s">
        <v>209</v>
      </c>
      <c r="F181" s="2" t="s">
        <v>209</v>
      </c>
    </row>
    <row r="182" spans="1:6">
      <c r="A182" s="12" t="str">
        <f t="shared" si="5"/>
        <v>4</v>
      </c>
      <c r="B182" s="13" t="str">
        <f t="shared" si="4"/>
        <v>40201003</v>
      </c>
      <c r="C182" s="9" t="s">
        <v>1085</v>
      </c>
      <c r="D182" s="9" t="s">
        <v>1086</v>
      </c>
      <c r="E182" s="9" t="s">
        <v>964</v>
      </c>
      <c r="F182" s="9" t="s">
        <v>41</v>
      </c>
    </row>
    <row r="183" spans="1:6">
      <c r="A183" s="12" t="str">
        <f t="shared" si="5"/>
        <v>4</v>
      </c>
      <c r="B183" s="13" t="str">
        <f t="shared" si="4"/>
        <v>40201005</v>
      </c>
      <c r="C183" s="9" t="s">
        <v>1087</v>
      </c>
      <c r="D183" s="9" t="s">
        <v>1088</v>
      </c>
      <c r="E183" s="9" t="s">
        <v>983</v>
      </c>
      <c r="F183" s="9" t="s">
        <v>983</v>
      </c>
    </row>
    <row r="184" spans="1:6" ht="15">
      <c r="A184" s="12" t="str">
        <f t="shared" si="5"/>
        <v>4</v>
      </c>
      <c r="B184" s="13" t="str">
        <f t="shared" si="4"/>
        <v>40201007</v>
      </c>
      <c r="C184" s="9" t="s">
        <v>1089</v>
      </c>
      <c r="D184" s="9" t="s">
        <v>1090</v>
      </c>
      <c r="E184" s="1" t="s">
        <v>883</v>
      </c>
      <c r="F184" s="1" t="s">
        <v>883</v>
      </c>
    </row>
    <row r="185" spans="1:6" ht="15">
      <c r="A185" s="12" t="str">
        <f t="shared" si="5"/>
        <v>4</v>
      </c>
      <c r="B185" s="13" t="str">
        <f t="shared" si="4"/>
        <v>40201015</v>
      </c>
      <c r="C185" s="9" t="s">
        <v>624</v>
      </c>
      <c r="D185" s="9" t="s">
        <v>460</v>
      </c>
      <c r="E185" s="9" t="s">
        <v>1123</v>
      </c>
      <c r="F185" s="3" t="s">
        <v>3842</v>
      </c>
    </row>
    <row r="186" spans="1:6" ht="15">
      <c r="A186" s="12" t="str">
        <f t="shared" si="5"/>
        <v>4</v>
      </c>
      <c r="B186" s="13" t="str">
        <f t="shared" si="4"/>
        <v>40201016</v>
      </c>
      <c r="C186" s="9" t="s">
        <v>461</v>
      </c>
      <c r="D186" s="9" t="s">
        <v>118</v>
      </c>
      <c r="E186" s="9" t="s">
        <v>118</v>
      </c>
      <c r="F186" s="3" t="s">
        <v>753</v>
      </c>
    </row>
    <row r="187" spans="1:6">
      <c r="A187" s="12" t="str">
        <f t="shared" si="5"/>
        <v>4</v>
      </c>
      <c r="B187" s="13" t="str">
        <f t="shared" si="4"/>
        <v>40201017</v>
      </c>
      <c r="C187" s="9" t="s">
        <v>462</v>
      </c>
      <c r="D187" s="9" t="s">
        <v>67</v>
      </c>
      <c r="E187" s="9" t="s">
        <v>1126</v>
      </c>
      <c r="F187" s="9" t="s">
        <v>210</v>
      </c>
    </row>
    <row r="188" spans="1:6">
      <c r="A188" s="12" t="str">
        <f t="shared" si="5"/>
        <v>4</v>
      </c>
      <c r="B188" s="13" t="str">
        <f t="shared" si="4"/>
        <v>40201022</v>
      </c>
      <c r="C188" s="9" t="s">
        <v>1091</v>
      </c>
      <c r="D188" s="9" t="s">
        <v>731</v>
      </c>
      <c r="E188" s="9" t="s">
        <v>1126</v>
      </c>
      <c r="F188" s="9" t="s">
        <v>210</v>
      </c>
    </row>
    <row r="189" spans="1:6">
      <c r="A189" s="12" t="str">
        <f t="shared" si="5"/>
        <v>5</v>
      </c>
      <c r="B189" s="13" t="str">
        <f t="shared" si="4"/>
        <v>50101003</v>
      </c>
      <c r="C189" s="9" t="s">
        <v>463</v>
      </c>
      <c r="D189" s="9" t="s">
        <v>119</v>
      </c>
      <c r="E189" s="9" t="s">
        <v>1125</v>
      </c>
      <c r="F189" s="9" t="s">
        <v>210</v>
      </c>
    </row>
    <row r="190" spans="1:6">
      <c r="A190" s="12" t="str">
        <f t="shared" si="5"/>
        <v>5</v>
      </c>
      <c r="B190" s="13" t="str">
        <f t="shared" si="4"/>
        <v>50101004</v>
      </c>
      <c r="C190" s="9" t="s">
        <v>464</v>
      </c>
      <c r="D190" s="9" t="s">
        <v>120</v>
      </c>
      <c r="E190" s="9" t="s">
        <v>1125</v>
      </c>
      <c r="F190" s="9" t="s">
        <v>210</v>
      </c>
    </row>
    <row r="191" spans="1:6">
      <c r="A191" s="12" t="str">
        <f t="shared" si="5"/>
        <v>5</v>
      </c>
      <c r="B191" s="13" t="str">
        <f t="shared" si="4"/>
        <v>50101005</v>
      </c>
      <c r="C191" s="9" t="s">
        <v>465</v>
      </c>
      <c r="D191" s="9" t="s">
        <v>121</v>
      </c>
      <c r="E191" s="9" t="s">
        <v>1125</v>
      </c>
      <c r="F191" s="9" t="s">
        <v>210</v>
      </c>
    </row>
    <row r="192" spans="1:6">
      <c r="A192" s="12" t="str">
        <f t="shared" si="5"/>
        <v>5</v>
      </c>
      <c r="B192" s="13" t="str">
        <f t="shared" si="4"/>
        <v>50101006</v>
      </c>
      <c r="C192" s="9" t="s">
        <v>466</v>
      </c>
      <c r="D192" s="9" t="s">
        <v>122</v>
      </c>
      <c r="E192" s="9" t="s">
        <v>1125</v>
      </c>
      <c r="F192" s="9" t="s">
        <v>210</v>
      </c>
    </row>
    <row r="193" spans="1:6">
      <c r="A193" s="12" t="str">
        <f t="shared" si="5"/>
        <v>5</v>
      </c>
      <c r="B193" s="13" t="str">
        <f t="shared" si="4"/>
        <v>50101010</v>
      </c>
      <c r="C193" s="9" t="s">
        <v>467</v>
      </c>
      <c r="D193" s="9" t="s">
        <v>200</v>
      </c>
      <c r="E193" s="9" t="s">
        <v>1125</v>
      </c>
      <c r="F193" s="9" t="s">
        <v>210</v>
      </c>
    </row>
    <row r="194" spans="1:6">
      <c r="A194" s="12" t="str">
        <f t="shared" si="5"/>
        <v>5</v>
      </c>
      <c r="B194" s="13" t="str">
        <f t="shared" ref="B194:B257" si="6">RIGHT(C194,8)</f>
        <v>50101013</v>
      </c>
      <c r="C194" s="9" t="s">
        <v>625</v>
      </c>
      <c r="D194" s="9" t="s">
        <v>607</v>
      </c>
      <c r="E194" s="9" t="s">
        <v>1126</v>
      </c>
      <c r="F194" s="9" t="s">
        <v>210</v>
      </c>
    </row>
    <row r="195" spans="1:6">
      <c r="A195" s="12" t="str">
        <f t="shared" ref="A195:A258" si="7">LEFT(B195,1)</f>
        <v>5</v>
      </c>
      <c r="B195" s="13" t="str">
        <f t="shared" si="6"/>
        <v>50101014</v>
      </c>
      <c r="C195" s="9" t="s">
        <v>626</v>
      </c>
      <c r="D195" s="9" t="s">
        <v>192</v>
      </c>
      <c r="E195" s="9" t="s">
        <v>1125</v>
      </c>
      <c r="F195" s="9" t="s">
        <v>210</v>
      </c>
    </row>
    <row r="196" spans="1:6">
      <c r="A196" s="12" t="str">
        <f t="shared" si="7"/>
        <v>5</v>
      </c>
      <c r="B196" s="13" t="str">
        <f t="shared" si="6"/>
        <v>50101017</v>
      </c>
      <c r="C196" s="9" t="s">
        <v>627</v>
      </c>
      <c r="D196" s="9" t="s">
        <v>123</v>
      </c>
      <c r="E196" s="9" t="s">
        <v>1125</v>
      </c>
      <c r="F196" s="9" t="s">
        <v>210</v>
      </c>
    </row>
    <row r="197" spans="1:6">
      <c r="A197" s="12" t="str">
        <f t="shared" si="7"/>
        <v>5</v>
      </c>
      <c r="B197" s="13" t="str">
        <f t="shared" si="6"/>
        <v>50101022</v>
      </c>
      <c r="C197" s="9" t="s">
        <v>1092</v>
      </c>
      <c r="D197" s="9" t="s">
        <v>1093</v>
      </c>
      <c r="E197" s="9" t="s">
        <v>905</v>
      </c>
      <c r="F197" s="9" t="s">
        <v>574</v>
      </c>
    </row>
    <row r="198" spans="1:6">
      <c r="A198" s="12" t="str">
        <f t="shared" si="7"/>
        <v>5</v>
      </c>
      <c r="B198" s="13" t="str">
        <f t="shared" si="6"/>
        <v>50101023</v>
      </c>
      <c r="C198" s="9" t="s">
        <v>1094</v>
      </c>
      <c r="D198" s="9" t="s">
        <v>1095</v>
      </c>
      <c r="E198" s="9" t="s">
        <v>712</v>
      </c>
      <c r="F198" s="9" t="s">
        <v>574</v>
      </c>
    </row>
    <row r="199" spans="1:6">
      <c r="A199" s="12" t="str">
        <f t="shared" si="7"/>
        <v>5</v>
      </c>
      <c r="B199" s="13" t="str">
        <f t="shared" si="6"/>
        <v>50201001</v>
      </c>
      <c r="C199" s="9" t="s">
        <v>468</v>
      </c>
      <c r="D199" s="9" t="s">
        <v>28</v>
      </c>
      <c r="E199" s="9" t="s">
        <v>28</v>
      </c>
      <c r="F199" s="9" t="s">
        <v>13</v>
      </c>
    </row>
    <row r="200" spans="1:6">
      <c r="A200" s="12" t="str">
        <f t="shared" si="7"/>
        <v>5</v>
      </c>
      <c r="B200" s="13" t="str">
        <f t="shared" si="6"/>
        <v>50201002</v>
      </c>
      <c r="C200" s="9" t="s">
        <v>469</v>
      </c>
      <c r="D200" s="9" t="s">
        <v>4</v>
      </c>
      <c r="E200" s="9" t="s">
        <v>28</v>
      </c>
      <c r="F200" s="9" t="s">
        <v>13</v>
      </c>
    </row>
    <row r="201" spans="1:6">
      <c r="A201" s="12" t="str">
        <f t="shared" si="7"/>
        <v>5</v>
      </c>
      <c r="B201" s="13" t="str">
        <f t="shared" si="6"/>
        <v>50201003</v>
      </c>
      <c r="C201" s="9" t="s">
        <v>470</v>
      </c>
      <c r="D201" s="9" t="s">
        <v>53</v>
      </c>
      <c r="E201" s="9" t="s">
        <v>28</v>
      </c>
      <c r="F201" s="9" t="s">
        <v>13</v>
      </c>
    </row>
    <row r="202" spans="1:6">
      <c r="A202" s="12" t="str">
        <f t="shared" si="7"/>
        <v>5</v>
      </c>
      <c r="B202" s="13" t="str">
        <f t="shared" si="6"/>
        <v>50201004</v>
      </c>
      <c r="C202" s="9" t="s">
        <v>471</v>
      </c>
      <c r="D202" s="9" t="s">
        <v>124</v>
      </c>
      <c r="E202" s="9" t="s">
        <v>28</v>
      </c>
      <c r="F202" s="9" t="s">
        <v>13</v>
      </c>
    </row>
    <row r="203" spans="1:6">
      <c r="A203" s="12" t="str">
        <f t="shared" si="7"/>
        <v>5</v>
      </c>
      <c r="B203" s="13" t="str">
        <f t="shared" si="6"/>
        <v>50201005</v>
      </c>
      <c r="C203" s="9" t="s">
        <v>472</v>
      </c>
      <c r="D203" s="9" t="s">
        <v>54</v>
      </c>
      <c r="E203" s="9" t="s">
        <v>28</v>
      </c>
      <c r="F203" s="9" t="s">
        <v>13</v>
      </c>
    </row>
    <row r="204" spans="1:6">
      <c r="A204" s="12" t="str">
        <f t="shared" si="7"/>
        <v>5</v>
      </c>
      <c r="B204" s="13" t="str">
        <f t="shared" si="6"/>
        <v>50201007</v>
      </c>
      <c r="C204" s="9" t="s">
        <v>473</v>
      </c>
      <c r="D204" s="9" t="s">
        <v>55</v>
      </c>
      <c r="E204" s="9" t="s">
        <v>28</v>
      </c>
      <c r="F204" s="9" t="s">
        <v>13</v>
      </c>
    </row>
    <row r="205" spans="1:6">
      <c r="A205" s="12" t="str">
        <f t="shared" si="7"/>
        <v>5</v>
      </c>
      <c r="B205" s="13" t="str">
        <f t="shared" si="6"/>
        <v>50201008</v>
      </c>
      <c r="C205" s="9" t="s">
        <v>474</v>
      </c>
      <c r="D205" s="9" t="s">
        <v>126</v>
      </c>
      <c r="E205" s="9" t="s">
        <v>28</v>
      </c>
      <c r="F205" s="9" t="s">
        <v>13</v>
      </c>
    </row>
    <row r="206" spans="1:6">
      <c r="A206" s="12" t="str">
        <f t="shared" si="7"/>
        <v>5</v>
      </c>
      <c r="B206" s="13" t="str">
        <f t="shared" si="6"/>
        <v>50201009</v>
      </c>
      <c r="C206" s="9" t="s">
        <v>475</v>
      </c>
      <c r="D206" s="9" t="s">
        <v>19</v>
      </c>
      <c r="E206" s="9" t="s">
        <v>28</v>
      </c>
      <c r="F206" s="9" t="s">
        <v>13</v>
      </c>
    </row>
    <row r="207" spans="1:6">
      <c r="A207" s="12" t="str">
        <f t="shared" si="7"/>
        <v>5</v>
      </c>
      <c r="B207" s="13" t="str">
        <f t="shared" si="6"/>
        <v>50201010</v>
      </c>
      <c r="C207" s="9" t="s">
        <v>476</v>
      </c>
      <c r="D207" s="9" t="s">
        <v>56</v>
      </c>
      <c r="E207" s="9" t="s">
        <v>28</v>
      </c>
      <c r="F207" s="9" t="s">
        <v>13</v>
      </c>
    </row>
    <row r="208" spans="1:6">
      <c r="A208" s="12" t="str">
        <f t="shared" si="7"/>
        <v>5</v>
      </c>
      <c r="B208" s="13" t="str">
        <f t="shared" si="6"/>
        <v>50201011</v>
      </c>
      <c r="C208" s="9" t="s">
        <v>628</v>
      </c>
      <c r="D208" s="9" t="s">
        <v>477</v>
      </c>
      <c r="E208" s="9" t="s">
        <v>28</v>
      </c>
      <c r="F208" s="9" t="s">
        <v>13</v>
      </c>
    </row>
    <row r="209" spans="1:6">
      <c r="A209" s="12" t="str">
        <f t="shared" si="7"/>
        <v>5</v>
      </c>
      <c r="B209" s="13" t="str">
        <f t="shared" si="6"/>
        <v>50201012</v>
      </c>
      <c r="C209" s="9" t="s">
        <v>478</v>
      </c>
      <c r="D209" s="9" t="s">
        <v>57</v>
      </c>
      <c r="E209" s="9" t="s">
        <v>28</v>
      </c>
      <c r="F209" s="9" t="s">
        <v>13</v>
      </c>
    </row>
    <row r="210" spans="1:6">
      <c r="A210" s="12" t="str">
        <f t="shared" si="7"/>
        <v>5</v>
      </c>
      <c r="B210" s="13" t="str">
        <f t="shared" si="6"/>
        <v>50201013</v>
      </c>
      <c r="C210" s="9" t="s">
        <v>479</v>
      </c>
      <c r="D210" s="9" t="s">
        <v>58</v>
      </c>
      <c r="E210" s="9" t="s">
        <v>28</v>
      </c>
      <c r="F210" s="9" t="s">
        <v>13</v>
      </c>
    </row>
    <row r="211" spans="1:6">
      <c r="A211" s="12" t="str">
        <f t="shared" si="7"/>
        <v>5</v>
      </c>
      <c r="B211" s="13" t="str">
        <f t="shared" si="6"/>
        <v>50201015</v>
      </c>
      <c r="C211" s="9" t="s">
        <v>480</v>
      </c>
      <c r="D211" s="9" t="s">
        <v>127</v>
      </c>
      <c r="E211" s="9" t="s">
        <v>28</v>
      </c>
      <c r="F211" s="9" t="s">
        <v>13</v>
      </c>
    </row>
    <row r="212" spans="1:6">
      <c r="A212" s="12" t="str">
        <f t="shared" si="7"/>
        <v>5</v>
      </c>
      <c r="B212" s="13" t="str">
        <f t="shared" si="6"/>
        <v>50201025</v>
      </c>
      <c r="C212" s="9" t="s">
        <v>1096</v>
      </c>
      <c r="D212" s="9" t="s">
        <v>1097</v>
      </c>
      <c r="E212" s="9" t="s">
        <v>28</v>
      </c>
      <c r="F212" s="9" t="s">
        <v>13</v>
      </c>
    </row>
    <row r="213" spans="1:6">
      <c r="A213" s="12" t="str">
        <f t="shared" si="7"/>
        <v>5</v>
      </c>
      <c r="B213" s="13" t="str">
        <f t="shared" si="6"/>
        <v>50202001</v>
      </c>
      <c r="C213" s="9" t="s">
        <v>481</v>
      </c>
      <c r="D213" s="9" t="s">
        <v>128</v>
      </c>
      <c r="E213" s="126" t="s">
        <v>1440</v>
      </c>
      <c r="F213" s="9" t="s">
        <v>13</v>
      </c>
    </row>
    <row r="214" spans="1:6">
      <c r="A214" s="12" t="str">
        <f t="shared" si="7"/>
        <v>5</v>
      </c>
      <c r="B214" s="13" t="str">
        <f t="shared" si="6"/>
        <v>50202003</v>
      </c>
      <c r="C214" s="9" t="s">
        <v>483</v>
      </c>
      <c r="D214" s="9" t="s">
        <v>130</v>
      </c>
      <c r="E214" s="126" t="s">
        <v>1440</v>
      </c>
      <c r="F214" s="9" t="s">
        <v>13</v>
      </c>
    </row>
    <row r="215" spans="1:6">
      <c r="A215" s="12" t="str">
        <f t="shared" si="7"/>
        <v>5</v>
      </c>
      <c r="B215" s="13" t="str">
        <f t="shared" si="6"/>
        <v>50202004</v>
      </c>
      <c r="C215" s="9" t="s">
        <v>484</v>
      </c>
      <c r="D215" s="9" t="s">
        <v>193</v>
      </c>
      <c r="E215" s="126" t="s">
        <v>1440</v>
      </c>
      <c r="F215" s="9" t="s">
        <v>13</v>
      </c>
    </row>
    <row r="216" spans="1:6">
      <c r="A216" s="12" t="str">
        <f t="shared" si="7"/>
        <v>5</v>
      </c>
      <c r="B216" s="13" t="str">
        <f t="shared" si="6"/>
        <v>50202005</v>
      </c>
      <c r="C216" s="9" t="s">
        <v>485</v>
      </c>
      <c r="D216" s="9" t="s">
        <v>131</v>
      </c>
      <c r="E216" s="126" t="s">
        <v>1440</v>
      </c>
      <c r="F216" s="9" t="s">
        <v>13</v>
      </c>
    </row>
    <row r="217" spans="1:6">
      <c r="A217" s="12" t="str">
        <f t="shared" si="7"/>
        <v>5</v>
      </c>
      <c r="B217" s="13" t="str">
        <f t="shared" si="6"/>
        <v>50301001</v>
      </c>
      <c r="C217" s="9" t="s">
        <v>486</v>
      </c>
      <c r="D217" s="9" t="s">
        <v>132</v>
      </c>
      <c r="E217" s="9" t="s">
        <v>858</v>
      </c>
      <c r="F217" s="9" t="s">
        <v>574</v>
      </c>
    </row>
    <row r="218" spans="1:6">
      <c r="A218" s="12" t="str">
        <f t="shared" si="7"/>
        <v>5</v>
      </c>
      <c r="B218" s="13" t="str">
        <f t="shared" si="6"/>
        <v>50301002</v>
      </c>
      <c r="C218" s="9" t="s">
        <v>487</v>
      </c>
      <c r="D218" s="9" t="s">
        <v>133</v>
      </c>
      <c r="E218" s="15" t="s">
        <v>4089</v>
      </c>
      <c r="F218" s="9" t="s">
        <v>574</v>
      </c>
    </row>
    <row r="219" spans="1:6">
      <c r="A219" s="12" t="str">
        <f t="shared" si="7"/>
        <v>5</v>
      </c>
      <c r="B219" s="13" t="str">
        <f t="shared" si="6"/>
        <v>50306001</v>
      </c>
      <c r="C219" s="9" t="s">
        <v>488</v>
      </c>
      <c r="D219" s="9" t="s">
        <v>134</v>
      </c>
      <c r="E219" s="9" t="s">
        <v>712</v>
      </c>
      <c r="F219" s="9" t="s">
        <v>574</v>
      </c>
    </row>
    <row r="220" spans="1:6">
      <c r="A220" s="12" t="str">
        <f t="shared" si="7"/>
        <v>5</v>
      </c>
      <c r="B220" s="13" t="str">
        <f t="shared" si="6"/>
        <v>50307002</v>
      </c>
      <c r="C220" s="9" t="s">
        <v>490</v>
      </c>
      <c r="D220" s="9" t="s">
        <v>135</v>
      </c>
      <c r="E220" s="9" t="s">
        <v>642</v>
      </c>
      <c r="F220" s="9" t="s">
        <v>574</v>
      </c>
    </row>
    <row r="221" spans="1:6">
      <c r="A221" s="12" t="str">
        <f t="shared" si="7"/>
        <v>5</v>
      </c>
      <c r="B221" s="13" t="str">
        <f t="shared" si="6"/>
        <v>50307003</v>
      </c>
      <c r="C221" s="9" t="s">
        <v>491</v>
      </c>
      <c r="D221" s="9" t="s">
        <v>60</v>
      </c>
      <c r="E221" s="9" t="s">
        <v>903</v>
      </c>
      <c r="F221" s="9" t="s">
        <v>574</v>
      </c>
    </row>
    <row r="222" spans="1:6">
      <c r="A222" s="12" t="str">
        <f t="shared" si="7"/>
        <v>5</v>
      </c>
      <c r="B222" s="13" t="str">
        <f t="shared" si="6"/>
        <v>50307004</v>
      </c>
      <c r="C222" s="9" t="s">
        <v>492</v>
      </c>
      <c r="D222" s="9" t="s">
        <v>61</v>
      </c>
      <c r="E222" s="9" t="s">
        <v>902</v>
      </c>
      <c r="F222" s="9" t="s">
        <v>574</v>
      </c>
    </row>
    <row r="223" spans="1:6">
      <c r="A223" s="12" t="str">
        <f t="shared" si="7"/>
        <v>5</v>
      </c>
      <c r="B223" s="13" t="str">
        <f t="shared" si="6"/>
        <v>50307005</v>
      </c>
      <c r="C223" s="9" t="s">
        <v>493</v>
      </c>
      <c r="D223" s="9" t="s">
        <v>62</v>
      </c>
      <c r="E223" s="9" t="s">
        <v>906</v>
      </c>
      <c r="F223" s="9" t="s">
        <v>574</v>
      </c>
    </row>
    <row r="224" spans="1:6">
      <c r="A224" s="12" t="str">
        <f t="shared" si="7"/>
        <v>5</v>
      </c>
      <c r="B224" s="13" t="str">
        <f t="shared" si="6"/>
        <v>50307006</v>
      </c>
      <c r="C224" s="9" t="s">
        <v>494</v>
      </c>
      <c r="D224" s="9" t="s">
        <v>136</v>
      </c>
      <c r="E224" s="9" t="s">
        <v>905</v>
      </c>
      <c r="F224" s="9" t="s">
        <v>574</v>
      </c>
    </row>
    <row r="225" spans="1:6">
      <c r="A225" s="12" t="str">
        <f t="shared" si="7"/>
        <v>5</v>
      </c>
      <c r="B225" s="13" t="str">
        <f t="shared" si="6"/>
        <v>50307007</v>
      </c>
      <c r="C225" s="9" t="s">
        <v>495</v>
      </c>
      <c r="D225" s="9" t="s">
        <v>137</v>
      </c>
      <c r="E225" s="9" t="s">
        <v>573</v>
      </c>
      <c r="F225" s="9" t="s">
        <v>574</v>
      </c>
    </row>
    <row r="226" spans="1:6">
      <c r="A226" s="12" t="str">
        <f t="shared" si="7"/>
        <v>5</v>
      </c>
      <c r="B226" s="13" t="str">
        <f t="shared" si="6"/>
        <v>50308001</v>
      </c>
      <c r="C226" s="9" t="s">
        <v>496</v>
      </c>
      <c r="D226" s="9" t="s">
        <v>138</v>
      </c>
      <c r="E226" s="9" t="s">
        <v>2</v>
      </c>
      <c r="F226" s="9" t="s">
        <v>574</v>
      </c>
    </row>
    <row r="227" spans="1:6">
      <c r="A227" s="12" t="str">
        <f t="shared" si="7"/>
        <v>5</v>
      </c>
      <c r="B227" s="13" t="str">
        <f t="shared" si="6"/>
        <v>50308003</v>
      </c>
      <c r="C227" s="9" t="s">
        <v>497</v>
      </c>
      <c r="D227" s="9" t="s">
        <v>139</v>
      </c>
      <c r="E227" s="9" t="s">
        <v>2</v>
      </c>
      <c r="F227" s="9" t="s">
        <v>574</v>
      </c>
    </row>
    <row r="228" spans="1:6">
      <c r="A228" s="12" t="str">
        <f t="shared" si="7"/>
        <v>5</v>
      </c>
      <c r="B228" s="13" t="str">
        <f t="shared" si="6"/>
        <v>50308004</v>
      </c>
      <c r="C228" s="9" t="s">
        <v>498</v>
      </c>
      <c r="D228" s="9" t="s">
        <v>140</v>
      </c>
      <c r="E228" s="9" t="s">
        <v>2</v>
      </c>
      <c r="F228" s="9" t="s">
        <v>15</v>
      </c>
    </row>
    <row r="229" spans="1:6">
      <c r="A229" s="12" t="str">
        <f t="shared" si="7"/>
        <v>5</v>
      </c>
      <c r="B229" s="13" t="str">
        <f t="shared" si="6"/>
        <v>50308005</v>
      </c>
      <c r="C229" s="9" t="s">
        <v>499</v>
      </c>
      <c r="D229" s="9" t="s">
        <v>141</v>
      </c>
      <c r="E229" s="9" t="s">
        <v>2</v>
      </c>
      <c r="F229" s="9" t="s">
        <v>15</v>
      </c>
    </row>
    <row r="230" spans="1:6">
      <c r="A230" s="12" t="str">
        <f t="shared" si="7"/>
        <v>5</v>
      </c>
      <c r="B230" s="13" t="str">
        <f t="shared" si="6"/>
        <v>50308006</v>
      </c>
      <c r="C230" s="9" t="s">
        <v>500</v>
      </c>
      <c r="D230" s="9" t="s">
        <v>142</v>
      </c>
      <c r="E230" s="9" t="s">
        <v>2</v>
      </c>
      <c r="F230" s="9" t="s">
        <v>15</v>
      </c>
    </row>
    <row r="231" spans="1:6">
      <c r="A231" s="12" t="str">
        <f t="shared" si="7"/>
        <v>5</v>
      </c>
      <c r="B231" s="13" t="str">
        <f t="shared" si="6"/>
        <v>50308007</v>
      </c>
      <c r="C231" s="9" t="s">
        <v>501</v>
      </c>
      <c r="D231" s="9" t="s">
        <v>143</v>
      </c>
      <c r="E231" s="9" t="s">
        <v>2</v>
      </c>
      <c r="F231" s="9" t="s">
        <v>15</v>
      </c>
    </row>
    <row r="232" spans="1:6">
      <c r="A232" s="12" t="str">
        <f t="shared" si="7"/>
        <v>5</v>
      </c>
      <c r="B232" s="13" t="str">
        <f t="shared" si="6"/>
        <v>50308008</v>
      </c>
      <c r="C232" s="9" t="s">
        <v>502</v>
      </c>
      <c r="D232" s="9" t="s">
        <v>144</v>
      </c>
      <c r="E232" s="9" t="s">
        <v>248</v>
      </c>
      <c r="F232" s="9" t="s">
        <v>15</v>
      </c>
    </row>
    <row r="233" spans="1:6">
      <c r="A233" s="12" t="str">
        <f t="shared" si="7"/>
        <v>5</v>
      </c>
      <c r="B233" s="13" t="str">
        <f t="shared" si="6"/>
        <v>50308010</v>
      </c>
      <c r="C233" s="9" t="s">
        <v>503</v>
      </c>
      <c r="D233" s="9" t="s">
        <v>196</v>
      </c>
      <c r="E233" s="9" t="s">
        <v>2</v>
      </c>
      <c r="F233" s="9" t="s">
        <v>574</v>
      </c>
    </row>
    <row r="234" spans="1:6">
      <c r="A234" s="12" t="str">
        <f t="shared" si="7"/>
        <v>5</v>
      </c>
      <c r="B234" s="13" t="str">
        <f t="shared" si="6"/>
        <v>50308015</v>
      </c>
      <c r="C234" s="9" t="s">
        <v>703</v>
      </c>
      <c r="D234" s="9" t="s">
        <v>655</v>
      </c>
      <c r="E234" s="9" t="s">
        <v>2</v>
      </c>
      <c r="F234" s="9" t="s">
        <v>574</v>
      </c>
    </row>
    <row r="235" spans="1:6">
      <c r="A235" s="12" t="str">
        <f t="shared" si="7"/>
        <v>5</v>
      </c>
      <c r="B235" s="13" t="str">
        <f t="shared" si="6"/>
        <v>50308016</v>
      </c>
      <c r="C235" s="9" t="s">
        <v>1098</v>
      </c>
      <c r="D235" s="9" t="s">
        <v>738</v>
      </c>
      <c r="E235" s="9" t="s">
        <v>2</v>
      </c>
      <c r="F235" s="9" t="s">
        <v>15</v>
      </c>
    </row>
    <row r="236" spans="1:6">
      <c r="A236" s="12" t="str">
        <f t="shared" si="7"/>
        <v>5</v>
      </c>
      <c r="B236" s="13" t="str">
        <f t="shared" si="6"/>
        <v>50309004</v>
      </c>
      <c r="C236" s="9" t="s">
        <v>1099</v>
      </c>
      <c r="D236" s="9" t="s">
        <v>30</v>
      </c>
      <c r="E236" s="9" t="s">
        <v>895</v>
      </c>
      <c r="F236" s="9" t="s">
        <v>15</v>
      </c>
    </row>
    <row r="237" spans="1:6">
      <c r="A237" s="12" t="str">
        <f t="shared" si="7"/>
        <v>5</v>
      </c>
      <c r="B237" s="13" t="str">
        <f t="shared" si="6"/>
        <v>50310001</v>
      </c>
      <c r="C237" s="9" t="s">
        <v>504</v>
      </c>
      <c r="D237" s="9" t="s">
        <v>145</v>
      </c>
      <c r="E237" s="9" t="s">
        <v>860</v>
      </c>
      <c r="F237" s="9" t="s">
        <v>574</v>
      </c>
    </row>
    <row r="238" spans="1:6">
      <c r="A238" s="12" t="str">
        <f t="shared" si="7"/>
        <v>5</v>
      </c>
      <c r="B238" s="13" t="str">
        <f t="shared" si="6"/>
        <v>50310002</v>
      </c>
      <c r="C238" s="9" t="s">
        <v>629</v>
      </c>
      <c r="D238" s="9" t="s">
        <v>505</v>
      </c>
      <c r="E238" s="9" t="s">
        <v>860</v>
      </c>
      <c r="F238" s="9" t="s">
        <v>574</v>
      </c>
    </row>
    <row r="239" spans="1:6">
      <c r="A239" s="12" t="str">
        <f t="shared" si="7"/>
        <v>5</v>
      </c>
      <c r="B239" s="13" t="str">
        <f t="shared" si="6"/>
        <v>50401001</v>
      </c>
      <c r="C239" s="9" t="s">
        <v>506</v>
      </c>
      <c r="D239" s="9" t="s">
        <v>29</v>
      </c>
      <c r="E239" s="9" t="s">
        <v>861</v>
      </c>
      <c r="F239" s="9" t="s">
        <v>15</v>
      </c>
    </row>
    <row r="240" spans="1:6">
      <c r="A240" s="12" t="str">
        <f t="shared" si="7"/>
        <v>5</v>
      </c>
      <c r="B240" s="13" t="str">
        <f t="shared" si="6"/>
        <v>50401002</v>
      </c>
      <c r="C240" s="9" t="s">
        <v>507</v>
      </c>
      <c r="D240" s="9" t="s">
        <v>146</v>
      </c>
      <c r="E240" s="9" t="s">
        <v>861</v>
      </c>
      <c r="F240" s="9" t="s">
        <v>15</v>
      </c>
    </row>
    <row r="241" spans="1:6">
      <c r="A241" s="12" t="str">
        <f t="shared" si="7"/>
        <v>5</v>
      </c>
      <c r="B241" s="13" t="str">
        <f t="shared" si="6"/>
        <v>50401501</v>
      </c>
      <c r="C241" s="9" t="s">
        <v>508</v>
      </c>
      <c r="D241" s="9" t="s">
        <v>63</v>
      </c>
      <c r="E241" s="9" t="s">
        <v>861</v>
      </c>
      <c r="F241" s="9" t="s">
        <v>15</v>
      </c>
    </row>
    <row r="242" spans="1:6">
      <c r="A242" s="12" t="str">
        <f t="shared" si="7"/>
        <v>5</v>
      </c>
      <c r="B242" s="13" t="str">
        <f t="shared" si="6"/>
        <v>50401504</v>
      </c>
      <c r="C242" s="9" t="s">
        <v>511</v>
      </c>
      <c r="D242" s="9" t="s">
        <v>197</v>
      </c>
      <c r="E242" s="9" t="s">
        <v>861</v>
      </c>
      <c r="F242" s="9" t="s">
        <v>15</v>
      </c>
    </row>
    <row r="243" spans="1:6">
      <c r="A243" s="12" t="str">
        <f t="shared" si="7"/>
        <v>5</v>
      </c>
      <c r="B243" s="13" t="str">
        <f t="shared" si="6"/>
        <v>50401505</v>
      </c>
      <c r="C243" s="9" t="s">
        <v>631</v>
      </c>
      <c r="D243" s="9" t="s">
        <v>608</v>
      </c>
      <c r="E243" s="9" t="s">
        <v>858</v>
      </c>
      <c r="F243" s="9" t="s">
        <v>15</v>
      </c>
    </row>
    <row r="244" spans="1:6">
      <c r="A244" s="12" t="str">
        <f t="shared" si="7"/>
        <v>5</v>
      </c>
      <c r="B244" s="13" t="str">
        <f t="shared" si="6"/>
        <v>50401506</v>
      </c>
      <c r="C244" s="9" t="s">
        <v>512</v>
      </c>
      <c r="D244" s="9" t="s">
        <v>19</v>
      </c>
      <c r="E244" s="9" t="s">
        <v>861</v>
      </c>
      <c r="F244" s="9" t="s">
        <v>15</v>
      </c>
    </row>
    <row r="245" spans="1:6">
      <c r="A245" s="12" t="str">
        <f t="shared" si="7"/>
        <v>5</v>
      </c>
      <c r="B245" s="13" t="str">
        <f t="shared" si="6"/>
        <v>50401507</v>
      </c>
      <c r="C245" s="9" t="s">
        <v>513</v>
      </c>
      <c r="D245" s="9" t="s">
        <v>147</v>
      </c>
      <c r="E245" s="9" t="s">
        <v>861</v>
      </c>
      <c r="F245" s="9" t="s">
        <v>15</v>
      </c>
    </row>
    <row r="246" spans="1:6">
      <c r="A246" s="12" t="str">
        <f t="shared" si="7"/>
        <v>5</v>
      </c>
      <c r="B246" s="13" t="str">
        <f t="shared" si="6"/>
        <v>50401510</v>
      </c>
      <c r="C246" s="9" t="s">
        <v>514</v>
      </c>
      <c r="D246" s="9" t="s">
        <v>299</v>
      </c>
      <c r="E246" s="9" t="s">
        <v>897</v>
      </c>
      <c r="F246" s="9" t="s">
        <v>15</v>
      </c>
    </row>
    <row r="247" spans="1:6">
      <c r="A247" s="12" t="str">
        <f t="shared" si="7"/>
        <v>5</v>
      </c>
      <c r="B247" s="13" t="str">
        <f t="shared" si="6"/>
        <v>50401513</v>
      </c>
      <c r="C247" s="9" t="s">
        <v>515</v>
      </c>
      <c r="D247" s="9" t="s">
        <v>300</v>
      </c>
      <c r="E247" s="9" t="s">
        <v>1439</v>
      </c>
      <c r="F247" s="9" t="s">
        <v>15</v>
      </c>
    </row>
    <row r="248" spans="1:6">
      <c r="A248" s="12" t="str">
        <f t="shared" si="7"/>
        <v>5</v>
      </c>
      <c r="B248" s="13" t="str">
        <f t="shared" si="6"/>
        <v>50401514</v>
      </c>
      <c r="C248" s="9" t="s">
        <v>516</v>
      </c>
      <c r="D248" s="9" t="s">
        <v>148</v>
      </c>
      <c r="E248" s="9" t="s">
        <v>246</v>
      </c>
      <c r="F248" s="9" t="s">
        <v>13</v>
      </c>
    </row>
    <row r="249" spans="1:6">
      <c r="A249" s="12" t="str">
        <f t="shared" si="7"/>
        <v>5</v>
      </c>
      <c r="B249" s="13" t="str">
        <f t="shared" si="6"/>
        <v>50402001</v>
      </c>
      <c r="C249" s="9" t="s">
        <v>632</v>
      </c>
      <c r="D249" s="9" t="s">
        <v>149</v>
      </c>
      <c r="E249" s="9" t="s">
        <v>564</v>
      </c>
      <c r="F249" s="9" t="s">
        <v>15</v>
      </c>
    </row>
    <row r="250" spans="1:6">
      <c r="A250" s="12" t="str">
        <f t="shared" si="7"/>
        <v>5</v>
      </c>
      <c r="B250" s="13" t="str">
        <f t="shared" si="6"/>
        <v>50402002</v>
      </c>
      <c r="C250" s="9" t="s">
        <v>517</v>
      </c>
      <c r="D250" s="9" t="s">
        <v>64</v>
      </c>
      <c r="E250" s="9" t="s">
        <v>247</v>
      </c>
      <c r="F250" s="9" t="s">
        <v>15</v>
      </c>
    </row>
    <row r="251" spans="1:6">
      <c r="A251" s="12" t="str">
        <f t="shared" si="7"/>
        <v>5</v>
      </c>
      <c r="B251" s="13" t="str">
        <f t="shared" si="6"/>
        <v>50402003</v>
      </c>
      <c r="C251" s="9" t="s">
        <v>518</v>
      </c>
      <c r="D251" s="9" t="s">
        <v>150</v>
      </c>
      <c r="E251" s="9" t="s">
        <v>857</v>
      </c>
      <c r="F251" s="9" t="s">
        <v>15</v>
      </c>
    </row>
    <row r="252" spans="1:6">
      <c r="A252" s="12" t="str">
        <f t="shared" si="7"/>
        <v>5</v>
      </c>
      <c r="B252" s="13" t="str">
        <f t="shared" si="6"/>
        <v>50402004</v>
      </c>
      <c r="C252" s="9" t="s">
        <v>519</v>
      </c>
      <c r="D252" s="9" t="s">
        <v>151</v>
      </c>
      <c r="E252" s="9" t="s">
        <v>895</v>
      </c>
      <c r="F252" s="9" t="s">
        <v>15</v>
      </c>
    </row>
    <row r="253" spans="1:6">
      <c r="A253" s="12" t="str">
        <f t="shared" si="7"/>
        <v>5</v>
      </c>
      <c r="B253" s="13" t="str">
        <f t="shared" si="6"/>
        <v>50402005</v>
      </c>
      <c r="C253" s="9" t="s">
        <v>520</v>
      </c>
      <c r="D253" s="9" t="s">
        <v>152</v>
      </c>
      <c r="E253" s="9" t="s">
        <v>858</v>
      </c>
      <c r="F253" s="9" t="s">
        <v>15</v>
      </c>
    </row>
    <row r="254" spans="1:6">
      <c r="A254" s="12" t="str">
        <f t="shared" si="7"/>
        <v>5</v>
      </c>
      <c r="B254" s="13" t="str">
        <f t="shared" si="6"/>
        <v>50402006</v>
      </c>
      <c r="C254" s="9" t="s">
        <v>521</v>
      </c>
      <c r="D254" s="9" t="s">
        <v>153</v>
      </c>
      <c r="E254" s="9" t="s">
        <v>898</v>
      </c>
      <c r="F254" s="9" t="s">
        <v>15</v>
      </c>
    </row>
    <row r="255" spans="1:6">
      <c r="A255" s="12" t="str">
        <f t="shared" si="7"/>
        <v>5</v>
      </c>
      <c r="B255" s="13" t="str">
        <f t="shared" si="6"/>
        <v>50402007</v>
      </c>
      <c r="C255" s="9" t="s">
        <v>522</v>
      </c>
      <c r="D255" s="9" t="s">
        <v>154</v>
      </c>
      <c r="E255" s="9" t="s">
        <v>896</v>
      </c>
      <c r="F255" s="9" t="s">
        <v>15</v>
      </c>
    </row>
    <row r="256" spans="1:6">
      <c r="A256" s="12" t="str">
        <f t="shared" si="7"/>
        <v>5</v>
      </c>
      <c r="B256" s="13" t="str">
        <f t="shared" si="6"/>
        <v>50402008</v>
      </c>
      <c r="C256" s="9" t="s">
        <v>523</v>
      </c>
      <c r="D256" s="9" t="s">
        <v>155</v>
      </c>
      <c r="E256" s="9" t="s">
        <v>858</v>
      </c>
      <c r="F256" s="9" t="s">
        <v>15</v>
      </c>
    </row>
    <row r="257" spans="1:6">
      <c r="A257" s="12" t="str">
        <f t="shared" si="7"/>
        <v>5</v>
      </c>
      <c r="B257" s="13" t="str">
        <f t="shared" si="6"/>
        <v>50402009</v>
      </c>
      <c r="C257" s="9" t="s">
        <v>524</v>
      </c>
      <c r="D257" s="9" t="s">
        <v>156</v>
      </c>
      <c r="E257" s="9" t="s">
        <v>860</v>
      </c>
      <c r="F257" s="9" t="s">
        <v>15</v>
      </c>
    </row>
    <row r="258" spans="1:6">
      <c r="A258" s="12" t="str">
        <f t="shared" si="7"/>
        <v>5</v>
      </c>
      <c r="B258" s="13" t="str">
        <f t="shared" ref="B258:B301" si="8">RIGHT(C258,8)</f>
        <v>50402010</v>
      </c>
      <c r="C258" s="9" t="s">
        <v>525</v>
      </c>
      <c r="D258" s="9" t="s">
        <v>157</v>
      </c>
      <c r="E258" s="9" t="s">
        <v>899</v>
      </c>
      <c r="F258" s="9" t="s">
        <v>15</v>
      </c>
    </row>
    <row r="259" spans="1:6">
      <c r="A259" s="12" t="str">
        <f t="shared" ref="A259:A301" si="9">LEFT(B259,1)</f>
        <v>5</v>
      </c>
      <c r="B259" s="13" t="str">
        <f t="shared" si="8"/>
        <v>50402011</v>
      </c>
      <c r="C259" s="9" t="s">
        <v>526</v>
      </c>
      <c r="D259" s="9" t="s">
        <v>158</v>
      </c>
      <c r="E259" s="15" t="s">
        <v>3761</v>
      </c>
      <c r="F259" s="9" t="s">
        <v>15</v>
      </c>
    </row>
    <row r="260" spans="1:6">
      <c r="A260" s="12" t="str">
        <f t="shared" si="9"/>
        <v>5</v>
      </c>
      <c r="B260" s="13" t="str">
        <f t="shared" si="8"/>
        <v>50402012</v>
      </c>
      <c r="C260" s="9" t="s">
        <v>527</v>
      </c>
      <c r="D260" s="9" t="s">
        <v>159</v>
      </c>
      <c r="E260" s="15" t="s">
        <v>3761</v>
      </c>
      <c r="F260" s="9" t="s">
        <v>15</v>
      </c>
    </row>
    <row r="261" spans="1:6">
      <c r="A261" s="12" t="str">
        <f t="shared" si="9"/>
        <v>5</v>
      </c>
      <c r="B261" s="13" t="str">
        <f t="shared" si="8"/>
        <v>50402013</v>
      </c>
      <c r="C261" s="9" t="s">
        <v>528</v>
      </c>
      <c r="D261" s="9" t="s">
        <v>160</v>
      </c>
      <c r="E261" s="9" t="s">
        <v>897</v>
      </c>
      <c r="F261" s="9" t="s">
        <v>15</v>
      </c>
    </row>
    <row r="262" spans="1:6">
      <c r="A262" s="12" t="str">
        <f t="shared" si="9"/>
        <v>5</v>
      </c>
      <c r="B262" s="13" t="str">
        <f t="shared" si="8"/>
        <v>50402014</v>
      </c>
      <c r="C262" s="9" t="s">
        <v>530</v>
      </c>
      <c r="D262" s="9" t="s">
        <v>161</v>
      </c>
      <c r="E262" s="9" t="s">
        <v>897</v>
      </c>
      <c r="F262" s="9" t="s">
        <v>15</v>
      </c>
    </row>
    <row r="263" spans="1:6">
      <c r="A263" s="12" t="str">
        <f t="shared" si="9"/>
        <v>5</v>
      </c>
      <c r="B263" s="13" t="str">
        <f t="shared" si="8"/>
        <v>50402015</v>
      </c>
      <c r="C263" s="9" t="s">
        <v>531</v>
      </c>
      <c r="D263" s="9" t="s">
        <v>162</v>
      </c>
      <c r="E263" s="9" t="s">
        <v>901</v>
      </c>
      <c r="F263" s="9" t="s">
        <v>15</v>
      </c>
    </row>
    <row r="264" spans="1:6">
      <c r="A264" s="12" t="str">
        <f t="shared" si="9"/>
        <v>5</v>
      </c>
      <c r="B264" s="13" t="str">
        <f t="shared" si="8"/>
        <v>50402016</v>
      </c>
      <c r="C264" s="9" t="s">
        <v>532</v>
      </c>
      <c r="D264" s="9" t="s">
        <v>163</v>
      </c>
      <c r="E264" s="9" t="s">
        <v>895</v>
      </c>
      <c r="F264" s="9" t="s">
        <v>15</v>
      </c>
    </row>
    <row r="265" spans="1:6">
      <c r="A265" s="12" t="str">
        <f t="shared" si="9"/>
        <v>5</v>
      </c>
      <c r="B265" s="13" t="str">
        <f t="shared" si="8"/>
        <v>50402017</v>
      </c>
      <c r="C265" s="9" t="s">
        <v>533</v>
      </c>
      <c r="D265" s="9" t="s">
        <v>164</v>
      </c>
      <c r="E265" s="9" t="s">
        <v>895</v>
      </c>
      <c r="F265" s="9" t="s">
        <v>15</v>
      </c>
    </row>
    <row r="266" spans="1:6">
      <c r="A266" s="12" t="str">
        <f t="shared" si="9"/>
        <v>5</v>
      </c>
      <c r="B266" s="13" t="str">
        <f t="shared" si="8"/>
        <v>50402019</v>
      </c>
      <c r="C266" s="9" t="s">
        <v>534</v>
      </c>
      <c r="D266" s="9" t="s">
        <v>165</v>
      </c>
      <c r="E266" s="9" t="s">
        <v>3760</v>
      </c>
      <c r="F266" s="9" t="s">
        <v>15</v>
      </c>
    </row>
    <row r="267" spans="1:6">
      <c r="A267" s="12" t="str">
        <f t="shared" si="9"/>
        <v>5</v>
      </c>
      <c r="B267" s="13" t="str">
        <f t="shared" si="8"/>
        <v>50402021</v>
      </c>
      <c r="C267" s="9" t="s">
        <v>536</v>
      </c>
      <c r="D267" s="9" t="s">
        <v>167</v>
      </c>
      <c r="E267" s="9" t="s">
        <v>895</v>
      </c>
      <c r="F267" s="9" t="s">
        <v>15</v>
      </c>
    </row>
    <row r="268" spans="1:6">
      <c r="A268" s="12" t="str">
        <f t="shared" si="9"/>
        <v>5</v>
      </c>
      <c r="B268" s="13" t="str">
        <f t="shared" si="8"/>
        <v>50402030</v>
      </c>
      <c r="C268" s="9" t="s">
        <v>537</v>
      </c>
      <c r="D268" s="9" t="s">
        <v>168</v>
      </c>
      <c r="E268" s="9" t="s">
        <v>1126</v>
      </c>
      <c r="F268" s="9" t="s">
        <v>210</v>
      </c>
    </row>
    <row r="269" spans="1:6">
      <c r="A269" s="12" t="str">
        <f t="shared" si="9"/>
        <v>5</v>
      </c>
      <c r="B269" s="13" t="str">
        <f t="shared" si="8"/>
        <v>50402034</v>
      </c>
      <c r="C269" s="9" t="s">
        <v>538</v>
      </c>
      <c r="D269" s="9" t="s">
        <v>169</v>
      </c>
      <c r="E269" s="9" t="s">
        <v>898</v>
      </c>
      <c r="F269" s="9" t="s">
        <v>15</v>
      </c>
    </row>
    <row r="270" spans="1:6">
      <c r="A270" s="12" t="str">
        <f t="shared" si="9"/>
        <v>5</v>
      </c>
      <c r="B270" s="13" t="str">
        <f t="shared" si="8"/>
        <v>50402035</v>
      </c>
      <c r="C270" s="9" t="s">
        <v>563</v>
      </c>
      <c r="D270" s="9" t="s">
        <v>220</v>
      </c>
      <c r="E270" s="9" t="s">
        <v>529</v>
      </c>
      <c r="F270" s="9" t="s">
        <v>15</v>
      </c>
    </row>
    <row r="271" spans="1:6">
      <c r="A271" s="12" t="str">
        <f t="shared" si="9"/>
        <v>5</v>
      </c>
      <c r="B271" s="13" t="str">
        <f t="shared" si="8"/>
        <v>50402038</v>
      </c>
      <c r="C271" s="9" t="s">
        <v>1100</v>
      </c>
      <c r="D271" s="9" t="s">
        <v>708</v>
      </c>
      <c r="E271" s="9" t="s">
        <v>704</v>
      </c>
      <c r="F271" s="9" t="s">
        <v>705</v>
      </c>
    </row>
    <row r="272" spans="1:6">
      <c r="A272" s="12" t="str">
        <f t="shared" si="9"/>
        <v>5</v>
      </c>
      <c r="B272" s="13" t="str">
        <f t="shared" si="8"/>
        <v>50502001</v>
      </c>
      <c r="C272" s="9" t="s">
        <v>540</v>
      </c>
      <c r="D272" s="9" t="s">
        <v>170</v>
      </c>
      <c r="E272" s="9" t="s">
        <v>678</v>
      </c>
      <c r="F272" s="9" t="s">
        <v>275</v>
      </c>
    </row>
    <row r="273" spans="1:6">
      <c r="A273" s="12" t="str">
        <f t="shared" si="9"/>
        <v>5</v>
      </c>
      <c r="B273" s="13" t="str">
        <f t="shared" si="8"/>
        <v>50502002</v>
      </c>
      <c r="C273" s="9" t="s">
        <v>541</v>
      </c>
      <c r="D273" s="9" t="s">
        <v>171</v>
      </c>
      <c r="E273" s="9" t="s">
        <v>680</v>
      </c>
      <c r="F273" s="9" t="s">
        <v>275</v>
      </c>
    </row>
    <row r="274" spans="1:6">
      <c r="A274" s="12" t="str">
        <f t="shared" si="9"/>
        <v>5</v>
      </c>
      <c r="B274" s="13" t="str">
        <f t="shared" si="8"/>
        <v>50502003</v>
      </c>
      <c r="C274" s="9" t="s">
        <v>542</v>
      </c>
      <c r="D274" s="9" t="s">
        <v>65</v>
      </c>
      <c r="E274" s="9" t="s">
        <v>543</v>
      </c>
      <c r="F274" s="9" t="s">
        <v>275</v>
      </c>
    </row>
    <row r="275" spans="1:6">
      <c r="A275" s="12" t="str">
        <f t="shared" si="9"/>
        <v>5</v>
      </c>
      <c r="B275" s="13" t="str">
        <f t="shared" si="8"/>
        <v>50502004</v>
      </c>
      <c r="C275" s="9" t="s">
        <v>544</v>
      </c>
      <c r="D275" s="9" t="s">
        <v>172</v>
      </c>
      <c r="E275" s="9" t="s">
        <v>679</v>
      </c>
      <c r="F275" s="9" t="s">
        <v>275</v>
      </c>
    </row>
    <row r="276" spans="1:6">
      <c r="A276" s="12" t="str">
        <f t="shared" si="9"/>
        <v>5</v>
      </c>
      <c r="B276" s="13" t="str">
        <f t="shared" si="8"/>
        <v>50502005</v>
      </c>
      <c r="C276" s="9" t="s">
        <v>1101</v>
      </c>
      <c r="D276" s="9" t="s">
        <v>611</v>
      </c>
      <c r="E276" s="9" t="s">
        <v>679</v>
      </c>
      <c r="F276" s="9" t="s">
        <v>275</v>
      </c>
    </row>
    <row r="277" spans="1:6">
      <c r="A277" s="12" t="str">
        <f t="shared" si="9"/>
        <v>5</v>
      </c>
      <c r="B277" s="13" t="str">
        <f t="shared" si="8"/>
        <v>50502006</v>
      </c>
      <c r="C277" s="9" t="s">
        <v>545</v>
      </c>
      <c r="D277" s="9" t="s">
        <v>173</v>
      </c>
      <c r="E277" s="9" t="s">
        <v>855</v>
      </c>
      <c r="F277" s="9" t="s">
        <v>275</v>
      </c>
    </row>
    <row r="278" spans="1:6">
      <c r="A278" s="12" t="str">
        <f t="shared" si="9"/>
        <v>5</v>
      </c>
      <c r="B278" s="13" t="str">
        <f t="shared" si="8"/>
        <v>50502007</v>
      </c>
      <c r="C278" s="9" t="s">
        <v>546</v>
      </c>
      <c r="D278" s="9" t="s">
        <v>174</v>
      </c>
      <c r="E278" s="9" t="s">
        <v>855</v>
      </c>
      <c r="F278" s="9" t="s">
        <v>275</v>
      </c>
    </row>
    <row r="279" spans="1:6">
      <c r="A279" s="12" t="str">
        <f t="shared" si="9"/>
        <v>5</v>
      </c>
      <c r="B279" s="13" t="str">
        <f t="shared" si="8"/>
        <v>50502008</v>
      </c>
      <c r="C279" s="9" t="s">
        <v>547</v>
      </c>
      <c r="D279" s="9" t="s">
        <v>175</v>
      </c>
      <c r="E279" s="9" t="s">
        <v>679</v>
      </c>
      <c r="F279" s="9" t="s">
        <v>275</v>
      </c>
    </row>
    <row r="280" spans="1:6">
      <c r="A280" s="12" t="str">
        <f t="shared" si="9"/>
        <v>5</v>
      </c>
      <c r="B280" s="13" t="str">
        <f t="shared" si="8"/>
        <v>50503001</v>
      </c>
      <c r="C280" s="9" t="s">
        <v>548</v>
      </c>
      <c r="D280" s="9" t="s">
        <v>176</v>
      </c>
      <c r="E280" s="9" t="s">
        <v>1126</v>
      </c>
      <c r="F280" s="9" t="s">
        <v>210</v>
      </c>
    </row>
    <row r="281" spans="1:6">
      <c r="A281" s="12" t="str">
        <f t="shared" si="9"/>
        <v>5</v>
      </c>
      <c r="B281" s="13" t="str">
        <f t="shared" si="8"/>
        <v>50503002</v>
      </c>
      <c r="C281" s="9" t="s">
        <v>549</v>
      </c>
      <c r="D281" s="9" t="s">
        <v>177</v>
      </c>
      <c r="E281" s="9" t="s">
        <v>1126</v>
      </c>
      <c r="F281" s="9" t="s">
        <v>210</v>
      </c>
    </row>
    <row r="282" spans="1:6">
      <c r="A282" s="12" t="str">
        <f t="shared" si="9"/>
        <v>5</v>
      </c>
      <c r="B282" s="13" t="str">
        <f t="shared" si="8"/>
        <v>50503003</v>
      </c>
      <c r="C282" s="9" t="s">
        <v>550</v>
      </c>
      <c r="D282" s="9" t="s">
        <v>178</v>
      </c>
      <c r="E282" s="9" t="s">
        <v>1126</v>
      </c>
      <c r="F282" s="9" t="s">
        <v>210</v>
      </c>
    </row>
    <row r="283" spans="1:6">
      <c r="A283" s="12" t="str">
        <f t="shared" si="9"/>
        <v>5</v>
      </c>
      <c r="B283" s="13" t="str">
        <f t="shared" si="8"/>
        <v>50503004</v>
      </c>
      <c r="C283" s="9" t="s">
        <v>634</v>
      </c>
      <c r="D283" s="9" t="s">
        <v>198</v>
      </c>
      <c r="E283" s="9" t="s">
        <v>1126</v>
      </c>
      <c r="F283" s="9" t="s">
        <v>210</v>
      </c>
    </row>
    <row r="284" spans="1:6">
      <c r="A284" s="12" t="str">
        <f t="shared" si="9"/>
        <v>5</v>
      </c>
      <c r="B284" s="13" t="str">
        <f t="shared" si="8"/>
        <v>50503005</v>
      </c>
      <c r="C284" s="9" t="s">
        <v>635</v>
      </c>
      <c r="D284" s="9" t="s">
        <v>551</v>
      </c>
      <c r="E284" s="9" t="s">
        <v>1126</v>
      </c>
      <c r="F284" s="9" t="s">
        <v>210</v>
      </c>
    </row>
    <row r="285" spans="1:6">
      <c r="A285" s="12" t="str">
        <f t="shared" si="9"/>
        <v>5</v>
      </c>
      <c r="B285" s="13" t="str">
        <f t="shared" si="8"/>
        <v>50503006</v>
      </c>
      <c r="C285" s="9" t="s">
        <v>552</v>
      </c>
      <c r="D285" s="9" t="s">
        <v>202</v>
      </c>
      <c r="E285" s="9" t="s">
        <v>1126</v>
      </c>
      <c r="F285" s="9" t="s">
        <v>210</v>
      </c>
    </row>
    <row r="286" spans="1:6">
      <c r="A286" s="12" t="str">
        <f t="shared" si="9"/>
        <v>5</v>
      </c>
      <c r="B286" s="13" t="str">
        <f t="shared" si="8"/>
        <v>50503008</v>
      </c>
      <c r="C286" s="9" t="s">
        <v>554</v>
      </c>
      <c r="D286" s="9" t="s">
        <v>301</v>
      </c>
      <c r="E286" s="9" t="s">
        <v>1126</v>
      </c>
      <c r="F286" s="9" t="s">
        <v>210</v>
      </c>
    </row>
    <row r="287" spans="1:6">
      <c r="A287" s="12" t="str">
        <f t="shared" si="9"/>
        <v>5</v>
      </c>
      <c r="B287" s="13" t="str">
        <f t="shared" si="8"/>
        <v>50503009</v>
      </c>
      <c r="C287" s="9" t="s">
        <v>1102</v>
      </c>
      <c r="D287" s="9" t="s">
        <v>221</v>
      </c>
      <c r="E287" s="9" t="s">
        <v>1126</v>
      </c>
      <c r="F287" s="9" t="s">
        <v>210</v>
      </c>
    </row>
    <row r="288" spans="1:6">
      <c r="A288" s="12" t="str">
        <f t="shared" si="9"/>
        <v>5</v>
      </c>
      <c r="B288" s="13" t="str">
        <f t="shared" si="8"/>
        <v>50504002</v>
      </c>
      <c r="C288" s="9" t="s">
        <v>555</v>
      </c>
      <c r="D288" s="9" t="s">
        <v>180</v>
      </c>
      <c r="E288" s="9" t="s">
        <v>1126</v>
      </c>
      <c r="F288" s="9" t="s">
        <v>210</v>
      </c>
    </row>
    <row r="289" spans="1:6">
      <c r="A289" s="12" t="str">
        <f t="shared" si="9"/>
        <v>5</v>
      </c>
      <c r="B289" s="13" t="str">
        <f t="shared" si="8"/>
        <v>50602001</v>
      </c>
      <c r="C289" s="9" t="s">
        <v>556</v>
      </c>
      <c r="D289" s="9" t="s">
        <v>181</v>
      </c>
      <c r="E289" s="9" t="s">
        <v>1126</v>
      </c>
      <c r="F289" s="9" t="s">
        <v>210</v>
      </c>
    </row>
    <row r="290" spans="1:6">
      <c r="A290" s="12" t="str">
        <f t="shared" si="9"/>
        <v>5</v>
      </c>
      <c r="B290" s="13" t="str">
        <f t="shared" si="8"/>
        <v>50602002</v>
      </c>
      <c r="C290" s="9" t="s">
        <v>557</v>
      </c>
      <c r="D290" s="9" t="s">
        <v>182</v>
      </c>
      <c r="E290" s="9" t="s">
        <v>856</v>
      </c>
      <c r="F290" s="9" t="s">
        <v>275</v>
      </c>
    </row>
    <row r="291" spans="1:6">
      <c r="A291" s="12" t="str">
        <f t="shared" si="9"/>
        <v>5</v>
      </c>
      <c r="B291" s="13" t="str">
        <f t="shared" si="8"/>
        <v>50602003</v>
      </c>
      <c r="C291" s="9" t="s">
        <v>558</v>
      </c>
      <c r="D291" s="9" t="s">
        <v>66</v>
      </c>
      <c r="E291" s="9" t="s">
        <v>894</v>
      </c>
      <c r="F291" s="9" t="s">
        <v>41</v>
      </c>
    </row>
    <row r="292" spans="1:6">
      <c r="A292" s="12" t="str">
        <f t="shared" si="9"/>
        <v>5</v>
      </c>
      <c r="B292" s="13" t="str">
        <f t="shared" si="8"/>
        <v>50602004</v>
      </c>
      <c r="C292" s="9" t="s">
        <v>559</v>
      </c>
      <c r="D292" s="9" t="s">
        <v>183</v>
      </c>
      <c r="E292" s="9" t="s">
        <v>856</v>
      </c>
      <c r="F292" s="9" t="s">
        <v>275</v>
      </c>
    </row>
    <row r="293" spans="1:6">
      <c r="A293" s="12" t="str">
        <f t="shared" si="9"/>
        <v>5</v>
      </c>
      <c r="B293" s="13" t="str">
        <f t="shared" si="8"/>
        <v>50603001</v>
      </c>
      <c r="C293" s="9" t="s">
        <v>1103</v>
      </c>
      <c r="D293" s="9" t="s">
        <v>652</v>
      </c>
      <c r="E293" s="9" t="s">
        <v>1126</v>
      </c>
      <c r="F293" s="9" t="s">
        <v>210</v>
      </c>
    </row>
    <row r="294" spans="1:6">
      <c r="A294" s="12" t="str">
        <f t="shared" si="9"/>
        <v>5</v>
      </c>
      <c r="B294" s="13" t="str">
        <f t="shared" si="8"/>
        <v>50603002</v>
      </c>
      <c r="C294" s="9" t="s">
        <v>1104</v>
      </c>
      <c r="D294" s="9" t="s">
        <v>1105</v>
      </c>
      <c r="E294" s="9" t="s">
        <v>1126</v>
      </c>
      <c r="F294" s="9" t="s">
        <v>210</v>
      </c>
    </row>
    <row r="295" spans="1:6">
      <c r="A295" s="12" t="str">
        <f t="shared" si="9"/>
        <v>5</v>
      </c>
      <c r="B295" s="13" t="str">
        <f t="shared" si="8"/>
        <v>50603013</v>
      </c>
      <c r="C295" s="9" t="s">
        <v>636</v>
      </c>
      <c r="D295" s="9" t="s">
        <v>609</v>
      </c>
      <c r="E295" s="9" t="s">
        <v>892</v>
      </c>
      <c r="F295" s="9" t="s">
        <v>41</v>
      </c>
    </row>
    <row r="296" spans="1:6">
      <c r="A296" s="12" t="str">
        <f t="shared" si="9"/>
        <v>5</v>
      </c>
      <c r="B296" s="13" t="str">
        <f t="shared" si="8"/>
        <v>50603016</v>
      </c>
      <c r="C296" s="9" t="s">
        <v>1106</v>
      </c>
      <c r="D296" s="9" t="s">
        <v>739</v>
      </c>
      <c r="E296" s="9" t="s">
        <v>893</v>
      </c>
      <c r="F296" s="9" t="s">
        <v>41</v>
      </c>
    </row>
    <row r="297" spans="1:6" ht="15">
      <c r="A297" s="12" t="str">
        <f t="shared" si="9"/>
        <v>5</v>
      </c>
      <c r="B297" s="13" t="str">
        <f t="shared" si="8"/>
        <v>50605001</v>
      </c>
      <c r="C297" s="9" t="s">
        <v>560</v>
      </c>
      <c r="D297" s="9" t="s">
        <v>184</v>
      </c>
      <c r="E297" s="9" t="s">
        <v>184</v>
      </c>
      <c r="F297" s="3" t="s">
        <v>753</v>
      </c>
    </row>
    <row r="298" spans="1:6">
      <c r="A298" s="12" t="str">
        <f t="shared" si="9"/>
        <v>5</v>
      </c>
      <c r="B298" s="13" t="str">
        <f t="shared" si="8"/>
        <v>50605002</v>
      </c>
      <c r="C298" s="9" t="s">
        <v>561</v>
      </c>
      <c r="D298" s="9" t="s">
        <v>185</v>
      </c>
      <c r="E298" s="9" t="s">
        <v>1126</v>
      </c>
      <c r="F298" s="9" t="s">
        <v>210</v>
      </c>
    </row>
    <row r="299" spans="1:6" ht="15">
      <c r="A299" s="12" t="str">
        <f t="shared" si="9"/>
        <v>5</v>
      </c>
      <c r="B299" s="13" t="str">
        <f t="shared" si="8"/>
        <v>50701001</v>
      </c>
      <c r="C299" s="9" t="s">
        <v>562</v>
      </c>
      <c r="D299" s="9" t="s">
        <v>186</v>
      </c>
      <c r="E299" s="9" t="s">
        <v>1123</v>
      </c>
      <c r="F299" s="3" t="s">
        <v>3842</v>
      </c>
    </row>
    <row r="300" spans="1:6">
      <c r="A300" s="12" t="str">
        <f t="shared" si="9"/>
        <v>5</v>
      </c>
      <c r="B300" s="13" t="str">
        <f t="shared" si="8"/>
        <v>50801001</v>
      </c>
      <c r="C300" s="9" t="s">
        <v>637</v>
      </c>
      <c r="D300" s="9" t="s">
        <v>610</v>
      </c>
      <c r="E300" s="9" t="s">
        <v>706</v>
      </c>
      <c r="F300" s="9" t="s">
        <v>705</v>
      </c>
    </row>
    <row r="301" spans="1:6" ht="15">
      <c r="A301" s="12" t="str">
        <f t="shared" si="9"/>
        <v>5</v>
      </c>
      <c r="B301" s="13" t="str">
        <f t="shared" si="8"/>
        <v>50801002</v>
      </c>
      <c r="C301" s="9" t="s">
        <v>1107</v>
      </c>
      <c r="D301" s="9" t="s">
        <v>1108</v>
      </c>
      <c r="E301" s="5" t="s">
        <v>1441</v>
      </c>
      <c r="F301" s="9" t="s">
        <v>705</v>
      </c>
    </row>
    <row r="302" spans="1:6">
      <c r="A302" s="51">
        <v>5</v>
      </c>
      <c r="B302" s="13" t="s">
        <v>1275</v>
      </c>
      <c r="C302" s="56" t="s">
        <v>1246</v>
      </c>
      <c r="D302" s="57" t="s">
        <v>1247</v>
      </c>
      <c r="E302" s="9">
        <v>0</v>
      </c>
      <c r="F302" s="9">
        <v>0</v>
      </c>
    </row>
    <row r="303" spans="1:6">
      <c r="A303" s="51">
        <v>5</v>
      </c>
      <c r="B303" s="13" t="s">
        <v>1276</v>
      </c>
      <c r="C303" s="52" t="s">
        <v>482</v>
      </c>
      <c r="D303" s="53" t="s">
        <v>129</v>
      </c>
      <c r="E303" s="126" t="s">
        <v>1441</v>
      </c>
      <c r="F303" s="58" t="s">
        <v>13</v>
      </c>
    </row>
    <row r="304" spans="1:6">
      <c r="A304" s="51">
        <v>5</v>
      </c>
      <c r="B304" s="13" t="s">
        <v>1277</v>
      </c>
      <c r="C304" s="52" t="s">
        <v>489</v>
      </c>
      <c r="D304" s="53" t="s">
        <v>59</v>
      </c>
      <c r="E304" s="54" t="s">
        <v>904</v>
      </c>
      <c r="F304" s="55" t="s">
        <v>574</v>
      </c>
    </row>
    <row r="305" spans="1:6">
      <c r="A305" s="51">
        <v>5</v>
      </c>
      <c r="B305" s="13" t="s">
        <v>1281</v>
      </c>
      <c r="C305" s="52" t="s">
        <v>509</v>
      </c>
      <c r="D305" s="53" t="s">
        <v>125</v>
      </c>
      <c r="E305" s="54" t="s">
        <v>861</v>
      </c>
      <c r="F305" s="55" t="s">
        <v>15</v>
      </c>
    </row>
    <row r="306" spans="1:6">
      <c r="A306" s="51">
        <v>5</v>
      </c>
      <c r="B306" s="13" t="s">
        <v>1282</v>
      </c>
      <c r="C306" s="52" t="s">
        <v>630</v>
      </c>
      <c r="D306" s="53" t="s">
        <v>510</v>
      </c>
      <c r="E306" s="54" t="s">
        <v>861</v>
      </c>
      <c r="F306" s="55" t="s">
        <v>15</v>
      </c>
    </row>
    <row r="307" spans="1:6">
      <c r="A307" s="51">
        <v>5</v>
      </c>
      <c r="B307" s="13" t="s">
        <v>1284</v>
      </c>
      <c r="C307" s="59" t="s">
        <v>633</v>
      </c>
      <c r="D307" s="53" t="s">
        <v>539</v>
      </c>
      <c r="E307" s="54" t="s">
        <v>897</v>
      </c>
      <c r="F307" s="55" t="s">
        <v>15</v>
      </c>
    </row>
    <row r="308" spans="1:6">
      <c r="A308" s="51">
        <v>5</v>
      </c>
      <c r="B308" s="13" t="s">
        <v>1285</v>
      </c>
      <c r="C308" s="52" t="s">
        <v>553</v>
      </c>
      <c r="D308" s="53" t="s">
        <v>179</v>
      </c>
      <c r="E308" s="9" t="s">
        <v>1126</v>
      </c>
      <c r="F308" s="9" t="s">
        <v>210</v>
      </c>
    </row>
    <row r="309" spans="1:6">
      <c r="A309" t="s">
        <v>1307</v>
      </c>
      <c r="B309" t="s">
        <v>1308</v>
      </c>
      <c r="C309" t="s">
        <v>1290</v>
      </c>
      <c r="D309" t="s">
        <v>1291</v>
      </c>
      <c r="E309" s="9" t="s">
        <v>1291</v>
      </c>
      <c r="F309" s="9" t="s">
        <v>205</v>
      </c>
    </row>
    <row r="310" spans="1:6">
      <c r="A310" t="s">
        <v>1307</v>
      </c>
      <c r="B310" t="s">
        <v>1269</v>
      </c>
      <c r="C310" t="s">
        <v>1244</v>
      </c>
      <c r="D310" t="s">
        <v>1245</v>
      </c>
      <c r="E310" s="4" t="s">
        <v>933</v>
      </c>
      <c r="F310" s="9" t="s">
        <v>206</v>
      </c>
    </row>
    <row r="311" spans="1:6">
      <c r="A311" t="s">
        <v>1307</v>
      </c>
      <c r="B311" t="s">
        <v>1309</v>
      </c>
      <c r="C311" t="s">
        <v>1292</v>
      </c>
      <c r="D311" t="s">
        <v>1026</v>
      </c>
      <c r="E311" s="9" t="e">
        <v>#N/A</v>
      </c>
      <c r="F311" s="9" t="e">
        <v>#N/A</v>
      </c>
    </row>
    <row r="312" spans="1:6">
      <c r="A312" t="s">
        <v>1307</v>
      </c>
      <c r="B312" t="s">
        <v>1310</v>
      </c>
      <c r="C312" t="s">
        <v>1293</v>
      </c>
      <c r="D312" t="s">
        <v>1294</v>
      </c>
      <c r="E312" s="9" t="s">
        <v>951</v>
      </c>
      <c r="F312" s="9" t="s">
        <v>21</v>
      </c>
    </row>
    <row r="313" spans="1:6">
      <c r="A313" t="s">
        <v>1307</v>
      </c>
      <c r="B313" t="s">
        <v>1311</v>
      </c>
      <c r="C313" t="s">
        <v>1295</v>
      </c>
      <c r="D313" t="s">
        <v>1296</v>
      </c>
      <c r="E313" s="9" t="s">
        <v>951</v>
      </c>
      <c r="F313" s="9" t="s">
        <v>21</v>
      </c>
    </row>
    <row r="314" spans="1:6">
      <c r="A314" t="s">
        <v>1312</v>
      </c>
      <c r="B314" t="s">
        <v>1313</v>
      </c>
      <c r="C314" t="s">
        <v>1297</v>
      </c>
      <c r="D314" t="s">
        <v>1298</v>
      </c>
      <c r="E314" s="9">
        <v>0</v>
      </c>
      <c r="F314" s="9" t="s">
        <v>208</v>
      </c>
    </row>
    <row r="315" spans="1:6">
      <c r="A315" t="s">
        <v>1312</v>
      </c>
      <c r="B315" t="s">
        <v>1272</v>
      </c>
      <c r="C315" t="s">
        <v>420</v>
      </c>
      <c r="D315" t="s">
        <v>190</v>
      </c>
      <c r="E315" s="9" t="s">
        <v>415</v>
      </c>
      <c r="F315" s="9" t="s">
        <v>392</v>
      </c>
    </row>
    <row r="316" spans="1:6">
      <c r="A316" t="s">
        <v>1314</v>
      </c>
      <c r="B316" t="s">
        <v>1315</v>
      </c>
      <c r="C316" t="s">
        <v>1299</v>
      </c>
      <c r="D316" t="s">
        <v>1300</v>
      </c>
      <c r="E316" s="2" t="s">
        <v>209</v>
      </c>
      <c r="F316" s="2" t="s">
        <v>209</v>
      </c>
    </row>
    <row r="317" spans="1:6">
      <c r="A317" t="s">
        <v>1316</v>
      </c>
      <c r="B317" t="s">
        <v>1317</v>
      </c>
      <c r="C317" t="s">
        <v>1301</v>
      </c>
      <c r="D317" t="s">
        <v>1302</v>
      </c>
      <c r="E317" s="9" t="s">
        <v>1126</v>
      </c>
      <c r="F317" s="9" t="s">
        <v>210</v>
      </c>
    </row>
    <row r="318" spans="1:6">
      <c r="A318" t="s">
        <v>1316</v>
      </c>
      <c r="B318" t="s">
        <v>1318</v>
      </c>
      <c r="C318" t="s">
        <v>1303</v>
      </c>
      <c r="D318" t="s">
        <v>1304</v>
      </c>
      <c r="E318" s="9" t="s">
        <v>898</v>
      </c>
      <c r="F318" s="9" t="s">
        <v>15</v>
      </c>
    </row>
    <row r="319" spans="1:6">
      <c r="A319" t="s">
        <v>1316</v>
      </c>
      <c r="B319" t="s">
        <v>1283</v>
      </c>
      <c r="C319" t="s">
        <v>535</v>
      </c>
      <c r="D319" t="s">
        <v>166</v>
      </c>
      <c r="E319" s="9" t="s">
        <v>897</v>
      </c>
      <c r="F319" s="9" t="s">
        <v>15</v>
      </c>
    </row>
    <row r="320" spans="1:6">
      <c r="A320" t="s">
        <v>1316</v>
      </c>
      <c r="B320" t="s">
        <v>1319</v>
      </c>
      <c r="C320" t="s">
        <v>1305</v>
      </c>
      <c r="D320" t="s">
        <v>1306</v>
      </c>
      <c r="E320" s="9" t="s">
        <v>1320</v>
      </c>
      <c r="F320" s="9" t="s">
        <v>41</v>
      </c>
    </row>
    <row r="321" spans="1:6">
      <c r="A321" s="176" t="s">
        <v>1307</v>
      </c>
      <c r="B321" s="176" t="s">
        <v>1309</v>
      </c>
      <c r="C321" s="176" t="s">
        <v>1292</v>
      </c>
      <c r="D321" s="176" t="s">
        <v>1026</v>
      </c>
      <c r="E321" t="s">
        <v>934</v>
      </c>
      <c r="F321" t="s">
        <v>206</v>
      </c>
    </row>
    <row r="322" spans="1:6">
      <c r="A322" s="176" t="s">
        <v>1307</v>
      </c>
      <c r="B322" s="176" t="s">
        <v>2310</v>
      </c>
      <c r="C322" s="176" t="s">
        <v>1724</v>
      </c>
      <c r="D322" s="176" t="s">
        <v>1725</v>
      </c>
      <c r="E322" t="s">
        <v>1401</v>
      </c>
      <c r="F322" t="s">
        <v>206</v>
      </c>
    </row>
    <row r="323" spans="1:6">
      <c r="A323" s="176" t="s">
        <v>1307</v>
      </c>
      <c r="B323" s="176" t="s">
        <v>2311</v>
      </c>
      <c r="C323" s="176" t="s">
        <v>1726</v>
      </c>
      <c r="D323" s="176" t="s">
        <v>1727</v>
      </c>
      <c r="E323" t="s">
        <v>1401</v>
      </c>
      <c r="F323" t="s">
        <v>206</v>
      </c>
    </row>
    <row r="324" spans="1:6">
      <c r="A324" s="176" t="s">
        <v>1307</v>
      </c>
      <c r="B324" s="176" t="s">
        <v>2312</v>
      </c>
      <c r="C324" s="176" t="s">
        <v>1728</v>
      </c>
      <c r="D324" s="176" t="s">
        <v>1729</v>
      </c>
      <c r="E324" t="s">
        <v>1401</v>
      </c>
      <c r="F324" t="s">
        <v>206</v>
      </c>
    </row>
    <row r="325" spans="1:6">
      <c r="A325" s="176" t="s">
        <v>1307</v>
      </c>
      <c r="B325" s="176" t="s">
        <v>2313</v>
      </c>
      <c r="C325" s="176" t="s">
        <v>1730</v>
      </c>
      <c r="D325" s="176" t="s">
        <v>1731</v>
      </c>
      <c r="E325" s="177" t="s">
        <v>2319</v>
      </c>
      <c r="F325" t="s">
        <v>206</v>
      </c>
    </row>
    <row r="326" spans="1:6">
      <c r="A326" s="176" t="s">
        <v>1307</v>
      </c>
      <c r="B326" s="176" t="s">
        <v>2314</v>
      </c>
      <c r="C326" s="176" t="s">
        <v>1732</v>
      </c>
      <c r="D326" s="176" t="s">
        <v>1733</v>
      </c>
      <c r="E326" s="177" t="s">
        <v>2319</v>
      </c>
      <c r="F326" t="s">
        <v>206</v>
      </c>
    </row>
    <row r="327" spans="1:6">
      <c r="A327" s="176" t="s">
        <v>1307</v>
      </c>
      <c r="B327" s="176" t="s">
        <v>2315</v>
      </c>
      <c r="C327" s="176" t="s">
        <v>1734</v>
      </c>
      <c r="D327" s="176" t="s">
        <v>1735</v>
      </c>
      <c r="E327" s="177" t="s">
        <v>2318</v>
      </c>
      <c r="F327" t="s">
        <v>206</v>
      </c>
    </row>
    <row r="328" spans="1:6">
      <c r="A328" s="176" t="s">
        <v>1307</v>
      </c>
      <c r="B328" s="176" t="s">
        <v>2316</v>
      </c>
      <c r="C328" s="176" t="s">
        <v>1736</v>
      </c>
      <c r="D328" s="176" t="s">
        <v>1737</v>
      </c>
      <c r="E328" s="177" t="s">
        <v>2318</v>
      </c>
      <c r="F328" t="s">
        <v>206</v>
      </c>
    </row>
    <row r="329" spans="1:6">
      <c r="A329" t="s">
        <v>1316</v>
      </c>
      <c r="B329" t="s">
        <v>2320</v>
      </c>
      <c r="C329" t="s">
        <v>1744</v>
      </c>
      <c r="D329" t="s">
        <v>1408</v>
      </c>
      <c r="E329" s="9" t="s">
        <v>573</v>
      </c>
      <c r="F329" s="9" t="s">
        <v>574</v>
      </c>
    </row>
    <row r="330" spans="1:6">
      <c r="A330" t="s">
        <v>1316</v>
      </c>
      <c r="B330" t="s">
        <v>2321</v>
      </c>
      <c r="C330" t="s">
        <v>1745</v>
      </c>
      <c r="D330" t="s">
        <v>1746</v>
      </c>
      <c r="E330" s="9" t="s">
        <v>899</v>
      </c>
      <c r="F330" s="9" t="s">
        <v>15</v>
      </c>
    </row>
    <row r="331" spans="1:6">
      <c r="A331" t="s">
        <v>1316</v>
      </c>
      <c r="B331" t="s">
        <v>3734</v>
      </c>
      <c r="C331" t="s">
        <v>2340</v>
      </c>
      <c r="D331" t="s">
        <v>2341</v>
      </c>
      <c r="E331" t="s">
        <v>892</v>
      </c>
      <c r="F331" t="s">
        <v>41</v>
      </c>
    </row>
    <row r="332" spans="1:6">
      <c r="A332" t="s">
        <v>1307</v>
      </c>
      <c r="B332" t="s">
        <v>3735</v>
      </c>
      <c r="C332" t="s">
        <v>2336</v>
      </c>
      <c r="D332" t="s">
        <v>2337</v>
      </c>
      <c r="E332" t="s">
        <v>2319</v>
      </c>
      <c r="F332" t="s">
        <v>206</v>
      </c>
    </row>
    <row r="333" spans="1:6">
      <c r="A333" t="s">
        <v>1307</v>
      </c>
      <c r="B333" t="s">
        <v>3736</v>
      </c>
      <c r="C333" t="s">
        <v>2338</v>
      </c>
      <c r="D333" t="s">
        <v>2339</v>
      </c>
      <c r="E333" t="s">
        <v>2319</v>
      </c>
      <c r="F333" t="s">
        <v>206</v>
      </c>
    </row>
    <row r="334" spans="1:6">
      <c r="A334" t="s">
        <v>1312</v>
      </c>
      <c r="B334" t="s">
        <v>3737</v>
      </c>
      <c r="C334" t="s">
        <v>1740</v>
      </c>
      <c r="D334" t="s">
        <v>1741</v>
      </c>
      <c r="E334" t="s">
        <v>4047</v>
      </c>
      <c r="F334" t="s">
        <v>392</v>
      </c>
    </row>
  </sheetData>
  <autoFilter ref="A1:F334" xr:uid="{867191CB-B259-40DC-BB5D-3166617267B7}"/>
  <conditionalFormatting sqref="A2:B301">
    <cfRule type="colorScale" priority="9">
      <colorScale>
        <cfvo type="min"/>
        <cfvo type="percentile" val="50"/>
        <cfvo type="max"/>
        <color rgb="FFF8696B"/>
        <color rgb="FFFCFCFF"/>
        <color rgb="FF63BE7B"/>
      </colorScale>
    </cfRule>
  </conditionalFormatting>
  <conditionalFormatting sqref="B1:B1048576">
    <cfRule type="duplicateValues" dxfId="11" priority="1"/>
  </conditionalFormatting>
  <conditionalFormatting sqref="C302:C308">
    <cfRule type="duplicateValues" dxfId="10" priority="43"/>
  </conditionalFormatting>
  <pageMargins left="0.7" right="0.7" top="0.75" bottom="0.75" header="0.3" footer="0.3"/>
  <pageSetup paperSize="9"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dimension ref="A1:V845"/>
  <sheetViews>
    <sheetView topLeftCell="A833" zoomScale="98" zoomScaleNormal="98" workbookViewId="0">
      <selection activeCell="I852" sqref="I852"/>
    </sheetView>
  </sheetViews>
  <sheetFormatPr defaultRowHeight="12.5"/>
  <cols>
    <col min="1" max="1" width="9" style="18" bestFit="1" customWidth="1"/>
    <col min="2" max="2" width="8.54296875" style="18" customWidth="1"/>
    <col min="3" max="3" width="9.54296875" style="18" customWidth="1"/>
    <col min="4" max="4" width="7.54296875" style="18" customWidth="1"/>
    <col min="5" max="5" width="11" style="18" bestFit="1" customWidth="1"/>
    <col min="6" max="6" width="10.453125" style="18" bestFit="1" customWidth="1"/>
    <col min="7" max="7" width="14.453125" style="18" bestFit="1" customWidth="1"/>
    <col min="8" max="8" width="16.54296875" style="18" bestFit="1" customWidth="1"/>
    <col min="9" max="9" width="10" style="18" customWidth="1"/>
    <col min="10" max="10" width="37.81640625" style="18" customWidth="1"/>
    <col min="11" max="11" width="19" style="18" customWidth="1"/>
    <col min="12" max="12" width="18.453125" style="18" customWidth="1"/>
    <col min="13" max="13" width="11" style="18" customWidth="1"/>
    <col min="14" max="14" width="10.54296875" style="18" customWidth="1"/>
    <col min="15" max="15" width="9.54296875" style="18" customWidth="1"/>
    <col min="16" max="16" width="32.453125" style="18" customWidth="1"/>
    <col min="17" max="17" width="7" style="18" customWidth="1"/>
    <col min="18" max="18" width="11" style="18" customWidth="1"/>
    <col min="19" max="19" width="9.453125" style="18" customWidth="1"/>
    <col min="20" max="20" width="11" style="18" customWidth="1"/>
    <col min="21" max="21" width="18.1796875" style="18" bestFit="1" customWidth="1"/>
    <col min="22" max="256" width="9.453125" style="18"/>
    <col min="257" max="257" width="9" style="18" bestFit="1" customWidth="1"/>
    <col min="258" max="258" width="8.54296875" style="18" customWidth="1"/>
    <col min="259" max="259" width="9.54296875" style="18" customWidth="1"/>
    <col min="260" max="260" width="7.54296875" style="18" customWidth="1"/>
    <col min="261" max="261" width="11" style="18" bestFit="1" customWidth="1"/>
    <col min="262" max="262" width="10.453125" style="18" bestFit="1" customWidth="1"/>
    <col min="263" max="263" width="12.453125" style="18" bestFit="1" customWidth="1"/>
    <col min="264" max="264" width="14.453125" style="18" bestFit="1" customWidth="1"/>
    <col min="265" max="265" width="10" style="18" customWidth="1"/>
    <col min="266" max="266" width="24.453125" style="18" customWidth="1"/>
    <col min="267" max="267" width="19" style="18" customWidth="1"/>
    <col min="268" max="268" width="18.453125" style="18" customWidth="1"/>
    <col min="269" max="269" width="11" style="18" customWidth="1"/>
    <col min="270" max="270" width="10.54296875" style="18" customWidth="1"/>
    <col min="271" max="271" width="9.54296875" style="18" customWidth="1"/>
    <col min="272" max="272" width="32.453125" style="18" customWidth="1"/>
    <col min="273" max="273" width="7" style="18" customWidth="1"/>
    <col min="274" max="274" width="11" style="18" customWidth="1"/>
    <col min="275" max="275" width="9.453125" style="18"/>
    <col min="276" max="276" width="11" style="18" customWidth="1"/>
    <col min="277" max="277" width="10.453125" style="18" bestFit="1" customWidth="1"/>
    <col min="278" max="512" width="9.453125" style="18"/>
    <col min="513" max="513" width="9" style="18" bestFit="1" customWidth="1"/>
    <col min="514" max="514" width="8.54296875" style="18" customWidth="1"/>
    <col min="515" max="515" width="9.54296875" style="18" customWidth="1"/>
    <col min="516" max="516" width="7.54296875" style="18" customWidth="1"/>
    <col min="517" max="517" width="11" style="18" bestFit="1" customWidth="1"/>
    <col min="518" max="518" width="10.453125" style="18" bestFit="1" customWidth="1"/>
    <col min="519" max="519" width="12.453125" style="18" bestFit="1" customWidth="1"/>
    <col min="520" max="520" width="14.453125" style="18" bestFit="1" customWidth="1"/>
    <col min="521" max="521" width="10" style="18" customWidth="1"/>
    <col min="522" max="522" width="24.453125" style="18" customWidth="1"/>
    <col min="523" max="523" width="19" style="18" customWidth="1"/>
    <col min="524" max="524" width="18.453125" style="18" customWidth="1"/>
    <col min="525" max="525" width="11" style="18" customWidth="1"/>
    <col min="526" max="526" width="10.54296875" style="18" customWidth="1"/>
    <col min="527" max="527" width="9.54296875" style="18" customWidth="1"/>
    <col min="528" max="528" width="32.453125" style="18" customWidth="1"/>
    <col min="529" max="529" width="7" style="18" customWidth="1"/>
    <col min="530" max="530" width="11" style="18" customWidth="1"/>
    <col min="531" max="531" width="9.453125" style="18"/>
    <col min="532" max="532" width="11" style="18" customWidth="1"/>
    <col min="533" max="533" width="10.453125" style="18" bestFit="1" customWidth="1"/>
    <col min="534" max="768" width="9.453125" style="18"/>
    <col min="769" max="769" width="9" style="18" bestFit="1" customWidth="1"/>
    <col min="770" max="770" width="8.54296875" style="18" customWidth="1"/>
    <col min="771" max="771" width="9.54296875" style="18" customWidth="1"/>
    <col min="772" max="772" width="7.54296875" style="18" customWidth="1"/>
    <col min="773" max="773" width="11" style="18" bestFit="1" customWidth="1"/>
    <col min="774" max="774" width="10.453125" style="18" bestFit="1" customWidth="1"/>
    <col min="775" max="775" width="12.453125" style="18" bestFit="1" customWidth="1"/>
    <col min="776" max="776" width="14.453125" style="18" bestFit="1" customWidth="1"/>
    <col min="777" max="777" width="10" style="18" customWidth="1"/>
    <col min="778" max="778" width="24.453125" style="18" customWidth="1"/>
    <col min="779" max="779" width="19" style="18" customWidth="1"/>
    <col min="780" max="780" width="18.453125" style="18" customWidth="1"/>
    <col min="781" max="781" width="11" style="18" customWidth="1"/>
    <col min="782" max="782" width="10.54296875" style="18" customWidth="1"/>
    <col min="783" max="783" width="9.54296875" style="18" customWidth="1"/>
    <col min="784" max="784" width="32.453125" style="18" customWidth="1"/>
    <col min="785" max="785" width="7" style="18" customWidth="1"/>
    <col min="786" max="786" width="11" style="18" customWidth="1"/>
    <col min="787" max="787" width="9.453125" style="18"/>
    <col min="788" max="788" width="11" style="18" customWidth="1"/>
    <col min="789" max="789" width="10.453125" style="18" bestFit="1" customWidth="1"/>
    <col min="790" max="1024" width="9.453125" style="18"/>
    <col min="1025" max="1025" width="9" style="18" bestFit="1" customWidth="1"/>
    <col min="1026" max="1026" width="8.54296875" style="18" customWidth="1"/>
    <col min="1027" max="1027" width="9.54296875" style="18" customWidth="1"/>
    <col min="1028" max="1028" width="7.54296875" style="18" customWidth="1"/>
    <col min="1029" max="1029" width="11" style="18" bestFit="1" customWidth="1"/>
    <col min="1030" max="1030" width="10.453125" style="18" bestFit="1" customWidth="1"/>
    <col min="1031" max="1031" width="12.453125" style="18" bestFit="1" customWidth="1"/>
    <col min="1032" max="1032" width="14.453125" style="18" bestFit="1" customWidth="1"/>
    <col min="1033" max="1033" width="10" style="18" customWidth="1"/>
    <col min="1034" max="1034" width="24.453125" style="18" customWidth="1"/>
    <col min="1035" max="1035" width="19" style="18" customWidth="1"/>
    <col min="1036" max="1036" width="18.453125" style="18" customWidth="1"/>
    <col min="1037" max="1037" width="11" style="18" customWidth="1"/>
    <col min="1038" max="1038" width="10.54296875" style="18" customWidth="1"/>
    <col min="1039" max="1039" width="9.54296875" style="18" customWidth="1"/>
    <col min="1040" max="1040" width="32.453125" style="18" customWidth="1"/>
    <col min="1041" max="1041" width="7" style="18" customWidth="1"/>
    <col min="1042" max="1042" width="11" style="18" customWidth="1"/>
    <col min="1043" max="1043" width="9.453125" style="18"/>
    <col min="1044" max="1044" width="11" style="18" customWidth="1"/>
    <col min="1045" max="1045" width="10.453125" style="18" bestFit="1" customWidth="1"/>
    <col min="1046" max="1280" width="9.453125" style="18"/>
    <col min="1281" max="1281" width="9" style="18" bestFit="1" customWidth="1"/>
    <col min="1282" max="1282" width="8.54296875" style="18" customWidth="1"/>
    <col min="1283" max="1283" width="9.54296875" style="18" customWidth="1"/>
    <col min="1284" max="1284" width="7.54296875" style="18" customWidth="1"/>
    <col min="1285" max="1285" width="11" style="18" bestFit="1" customWidth="1"/>
    <col min="1286" max="1286" width="10.453125" style="18" bestFit="1" customWidth="1"/>
    <col min="1287" max="1287" width="12.453125" style="18" bestFit="1" customWidth="1"/>
    <col min="1288" max="1288" width="14.453125" style="18" bestFit="1" customWidth="1"/>
    <col min="1289" max="1289" width="10" style="18" customWidth="1"/>
    <col min="1290" max="1290" width="24.453125" style="18" customWidth="1"/>
    <col min="1291" max="1291" width="19" style="18" customWidth="1"/>
    <col min="1292" max="1292" width="18.453125" style="18" customWidth="1"/>
    <col min="1293" max="1293" width="11" style="18" customWidth="1"/>
    <col min="1294" max="1294" width="10.54296875" style="18" customWidth="1"/>
    <col min="1295" max="1295" width="9.54296875" style="18" customWidth="1"/>
    <col min="1296" max="1296" width="32.453125" style="18" customWidth="1"/>
    <col min="1297" max="1297" width="7" style="18" customWidth="1"/>
    <col min="1298" max="1298" width="11" style="18" customWidth="1"/>
    <col min="1299" max="1299" width="9.453125" style="18"/>
    <col min="1300" max="1300" width="11" style="18" customWidth="1"/>
    <col min="1301" max="1301" width="10.453125" style="18" bestFit="1" customWidth="1"/>
    <col min="1302" max="1536" width="9.453125" style="18"/>
    <col min="1537" max="1537" width="9" style="18" bestFit="1" customWidth="1"/>
    <col min="1538" max="1538" width="8.54296875" style="18" customWidth="1"/>
    <col min="1539" max="1539" width="9.54296875" style="18" customWidth="1"/>
    <col min="1540" max="1540" width="7.54296875" style="18" customWidth="1"/>
    <col min="1541" max="1541" width="11" style="18" bestFit="1" customWidth="1"/>
    <col min="1542" max="1542" width="10.453125" style="18" bestFit="1" customWidth="1"/>
    <col min="1543" max="1543" width="12.453125" style="18" bestFit="1" customWidth="1"/>
    <col min="1544" max="1544" width="14.453125" style="18" bestFit="1" customWidth="1"/>
    <col min="1545" max="1545" width="10" style="18" customWidth="1"/>
    <col min="1546" max="1546" width="24.453125" style="18" customWidth="1"/>
    <col min="1547" max="1547" width="19" style="18" customWidth="1"/>
    <col min="1548" max="1548" width="18.453125" style="18" customWidth="1"/>
    <col min="1549" max="1549" width="11" style="18" customWidth="1"/>
    <col min="1550" max="1550" width="10.54296875" style="18" customWidth="1"/>
    <col min="1551" max="1551" width="9.54296875" style="18" customWidth="1"/>
    <col min="1552" max="1552" width="32.453125" style="18" customWidth="1"/>
    <col min="1553" max="1553" width="7" style="18" customWidth="1"/>
    <col min="1554" max="1554" width="11" style="18" customWidth="1"/>
    <col min="1555" max="1555" width="9.453125" style="18"/>
    <col min="1556" max="1556" width="11" style="18" customWidth="1"/>
    <col min="1557" max="1557" width="10.453125" style="18" bestFit="1" customWidth="1"/>
    <col min="1558" max="1792" width="9.453125" style="18"/>
    <col min="1793" max="1793" width="9" style="18" bestFit="1" customWidth="1"/>
    <col min="1794" max="1794" width="8.54296875" style="18" customWidth="1"/>
    <col min="1795" max="1795" width="9.54296875" style="18" customWidth="1"/>
    <col min="1796" max="1796" width="7.54296875" style="18" customWidth="1"/>
    <col min="1797" max="1797" width="11" style="18" bestFit="1" customWidth="1"/>
    <col min="1798" max="1798" width="10.453125" style="18" bestFit="1" customWidth="1"/>
    <col min="1799" max="1799" width="12.453125" style="18" bestFit="1" customWidth="1"/>
    <col min="1800" max="1800" width="14.453125" style="18" bestFit="1" customWidth="1"/>
    <col min="1801" max="1801" width="10" style="18" customWidth="1"/>
    <col min="1802" max="1802" width="24.453125" style="18" customWidth="1"/>
    <col min="1803" max="1803" width="19" style="18" customWidth="1"/>
    <col min="1804" max="1804" width="18.453125" style="18" customWidth="1"/>
    <col min="1805" max="1805" width="11" style="18" customWidth="1"/>
    <col min="1806" max="1806" width="10.54296875" style="18" customWidth="1"/>
    <col min="1807" max="1807" width="9.54296875" style="18" customWidth="1"/>
    <col min="1808" max="1808" width="32.453125" style="18" customWidth="1"/>
    <col min="1809" max="1809" width="7" style="18" customWidth="1"/>
    <col min="1810" max="1810" width="11" style="18" customWidth="1"/>
    <col min="1811" max="1811" width="9.453125" style="18"/>
    <col min="1812" max="1812" width="11" style="18" customWidth="1"/>
    <col min="1813" max="1813" width="10.453125" style="18" bestFit="1" customWidth="1"/>
    <col min="1814" max="2048" width="9.453125" style="18"/>
    <col min="2049" max="2049" width="9" style="18" bestFit="1" customWidth="1"/>
    <col min="2050" max="2050" width="8.54296875" style="18" customWidth="1"/>
    <col min="2051" max="2051" width="9.54296875" style="18" customWidth="1"/>
    <col min="2052" max="2052" width="7.54296875" style="18" customWidth="1"/>
    <col min="2053" max="2053" width="11" style="18" bestFit="1" customWidth="1"/>
    <col min="2054" max="2054" width="10.453125" style="18" bestFit="1" customWidth="1"/>
    <col min="2055" max="2055" width="12.453125" style="18" bestFit="1" customWidth="1"/>
    <col min="2056" max="2056" width="14.453125" style="18" bestFit="1" customWidth="1"/>
    <col min="2057" max="2057" width="10" style="18" customWidth="1"/>
    <col min="2058" max="2058" width="24.453125" style="18" customWidth="1"/>
    <col min="2059" max="2059" width="19" style="18" customWidth="1"/>
    <col min="2060" max="2060" width="18.453125" style="18" customWidth="1"/>
    <col min="2061" max="2061" width="11" style="18" customWidth="1"/>
    <col min="2062" max="2062" width="10.54296875" style="18" customWidth="1"/>
    <col min="2063" max="2063" width="9.54296875" style="18" customWidth="1"/>
    <col min="2064" max="2064" width="32.453125" style="18" customWidth="1"/>
    <col min="2065" max="2065" width="7" style="18" customWidth="1"/>
    <col min="2066" max="2066" width="11" style="18" customWidth="1"/>
    <col min="2067" max="2067" width="9.453125" style="18"/>
    <col min="2068" max="2068" width="11" style="18" customWidth="1"/>
    <col min="2069" max="2069" width="10.453125" style="18" bestFit="1" customWidth="1"/>
    <col min="2070" max="2304" width="9.453125" style="18"/>
    <col min="2305" max="2305" width="9" style="18" bestFit="1" customWidth="1"/>
    <col min="2306" max="2306" width="8.54296875" style="18" customWidth="1"/>
    <col min="2307" max="2307" width="9.54296875" style="18" customWidth="1"/>
    <col min="2308" max="2308" width="7.54296875" style="18" customWidth="1"/>
    <col min="2309" max="2309" width="11" style="18" bestFit="1" customWidth="1"/>
    <col min="2310" max="2310" width="10.453125" style="18" bestFit="1" customWidth="1"/>
    <col min="2311" max="2311" width="12.453125" style="18" bestFit="1" customWidth="1"/>
    <col min="2312" max="2312" width="14.453125" style="18" bestFit="1" customWidth="1"/>
    <col min="2313" max="2313" width="10" style="18" customWidth="1"/>
    <col min="2314" max="2314" width="24.453125" style="18" customWidth="1"/>
    <col min="2315" max="2315" width="19" style="18" customWidth="1"/>
    <col min="2316" max="2316" width="18.453125" style="18" customWidth="1"/>
    <col min="2317" max="2317" width="11" style="18" customWidth="1"/>
    <col min="2318" max="2318" width="10.54296875" style="18" customWidth="1"/>
    <col min="2319" max="2319" width="9.54296875" style="18" customWidth="1"/>
    <col min="2320" max="2320" width="32.453125" style="18" customWidth="1"/>
    <col min="2321" max="2321" width="7" style="18" customWidth="1"/>
    <col min="2322" max="2322" width="11" style="18" customWidth="1"/>
    <col min="2323" max="2323" width="9.453125" style="18"/>
    <col min="2324" max="2324" width="11" style="18" customWidth="1"/>
    <col min="2325" max="2325" width="10.453125" style="18" bestFit="1" customWidth="1"/>
    <col min="2326" max="2560" width="9.453125" style="18"/>
    <col min="2561" max="2561" width="9" style="18" bestFit="1" customWidth="1"/>
    <col min="2562" max="2562" width="8.54296875" style="18" customWidth="1"/>
    <col min="2563" max="2563" width="9.54296875" style="18" customWidth="1"/>
    <col min="2564" max="2564" width="7.54296875" style="18" customWidth="1"/>
    <col min="2565" max="2565" width="11" style="18" bestFit="1" customWidth="1"/>
    <col min="2566" max="2566" width="10.453125" style="18" bestFit="1" customWidth="1"/>
    <col min="2567" max="2567" width="12.453125" style="18" bestFit="1" customWidth="1"/>
    <col min="2568" max="2568" width="14.453125" style="18" bestFit="1" customWidth="1"/>
    <col min="2569" max="2569" width="10" style="18" customWidth="1"/>
    <col min="2570" max="2570" width="24.453125" style="18" customWidth="1"/>
    <col min="2571" max="2571" width="19" style="18" customWidth="1"/>
    <col min="2572" max="2572" width="18.453125" style="18" customWidth="1"/>
    <col min="2573" max="2573" width="11" style="18" customWidth="1"/>
    <col min="2574" max="2574" width="10.54296875" style="18" customWidth="1"/>
    <col min="2575" max="2575" width="9.54296875" style="18" customWidth="1"/>
    <col min="2576" max="2576" width="32.453125" style="18" customWidth="1"/>
    <col min="2577" max="2577" width="7" style="18" customWidth="1"/>
    <col min="2578" max="2578" width="11" style="18" customWidth="1"/>
    <col min="2579" max="2579" width="9.453125" style="18"/>
    <col min="2580" max="2580" width="11" style="18" customWidth="1"/>
    <col min="2581" max="2581" width="10.453125" style="18" bestFit="1" customWidth="1"/>
    <col min="2582" max="2816" width="9.453125" style="18"/>
    <col min="2817" max="2817" width="9" style="18" bestFit="1" customWidth="1"/>
    <col min="2818" max="2818" width="8.54296875" style="18" customWidth="1"/>
    <col min="2819" max="2819" width="9.54296875" style="18" customWidth="1"/>
    <col min="2820" max="2820" width="7.54296875" style="18" customWidth="1"/>
    <col min="2821" max="2821" width="11" style="18" bestFit="1" customWidth="1"/>
    <col min="2822" max="2822" width="10.453125" style="18" bestFit="1" customWidth="1"/>
    <col min="2823" max="2823" width="12.453125" style="18" bestFit="1" customWidth="1"/>
    <col min="2824" max="2824" width="14.453125" style="18" bestFit="1" customWidth="1"/>
    <col min="2825" max="2825" width="10" style="18" customWidth="1"/>
    <col min="2826" max="2826" width="24.453125" style="18" customWidth="1"/>
    <col min="2827" max="2827" width="19" style="18" customWidth="1"/>
    <col min="2828" max="2828" width="18.453125" style="18" customWidth="1"/>
    <col min="2829" max="2829" width="11" style="18" customWidth="1"/>
    <col min="2830" max="2830" width="10.54296875" style="18" customWidth="1"/>
    <col min="2831" max="2831" width="9.54296875" style="18" customWidth="1"/>
    <col min="2832" max="2832" width="32.453125" style="18" customWidth="1"/>
    <col min="2833" max="2833" width="7" style="18" customWidth="1"/>
    <col min="2834" max="2834" width="11" style="18" customWidth="1"/>
    <col min="2835" max="2835" width="9.453125" style="18"/>
    <col min="2836" max="2836" width="11" style="18" customWidth="1"/>
    <col min="2837" max="2837" width="10.453125" style="18" bestFit="1" customWidth="1"/>
    <col min="2838" max="3072" width="9.453125" style="18"/>
    <col min="3073" max="3073" width="9" style="18" bestFit="1" customWidth="1"/>
    <col min="3074" max="3074" width="8.54296875" style="18" customWidth="1"/>
    <col min="3075" max="3075" width="9.54296875" style="18" customWidth="1"/>
    <col min="3076" max="3076" width="7.54296875" style="18" customWidth="1"/>
    <col min="3077" max="3077" width="11" style="18" bestFit="1" customWidth="1"/>
    <col min="3078" max="3078" width="10.453125" style="18" bestFit="1" customWidth="1"/>
    <col min="3079" max="3079" width="12.453125" style="18" bestFit="1" customWidth="1"/>
    <col min="3080" max="3080" width="14.453125" style="18" bestFit="1" customWidth="1"/>
    <col min="3081" max="3081" width="10" style="18" customWidth="1"/>
    <col min="3082" max="3082" width="24.453125" style="18" customWidth="1"/>
    <col min="3083" max="3083" width="19" style="18" customWidth="1"/>
    <col min="3084" max="3084" width="18.453125" style="18" customWidth="1"/>
    <col min="3085" max="3085" width="11" style="18" customWidth="1"/>
    <col min="3086" max="3086" width="10.54296875" style="18" customWidth="1"/>
    <col min="3087" max="3087" width="9.54296875" style="18" customWidth="1"/>
    <col min="3088" max="3088" width="32.453125" style="18" customWidth="1"/>
    <col min="3089" max="3089" width="7" style="18" customWidth="1"/>
    <col min="3090" max="3090" width="11" style="18" customWidth="1"/>
    <col min="3091" max="3091" width="9.453125" style="18"/>
    <col min="3092" max="3092" width="11" style="18" customWidth="1"/>
    <col min="3093" max="3093" width="10.453125" style="18" bestFit="1" customWidth="1"/>
    <col min="3094" max="3328" width="9.453125" style="18"/>
    <col min="3329" max="3329" width="9" style="18" bestFit="1" customWidth="1"/>
    <col min="3330" max="3330" width="8.54296875" style="18" customWidth="1"/>
    <col min="3331" max="3331" width="9.54296875" style="18" customWidth="1"/>
    <col min="3332" max="3332" width="7.54296875" style="18" customWidth="1"/>
    <col min="3333" max="3333" width="11" style="18" bestFit="1" customWidth="1"/>
    <col min="3334" max="3334" width="10.453125" style="18" bestFit="1" customWidth="1"/>
    <col min="3335" max="3335" width="12.453125" style="18" bestFit="1" customWidth="1"/>
    <col min="3336" max="3336" width="14.453125" style="18" bestFit="1" customWidth="1"/>
    <col min="3337" max="3337" width="10" style="18" customWidth="1"/>
    <col min="3338" max="3338" width="24.453125" style="18" customWidth="1"/>
    <col min="3339" max="3339" width="19" style="18" customWidth="1"/>
    <col min="3340" max="3340" width="18.453125" style="18" customWidth="1"/>
    <col min="3341" max="3341" width="11" style="18" customWidth="1"/>
    <col min="3342" max="3342" width="10.54296875" style="18" customWidth="1"/>
    <col min="3343" max="3343" width="9.54296875" style="18" customWidth="1"/>
    <col min="3344" max="3344" width="32.453125" style="18" customWidth="1"/>
    <col min="3345" max="3345" width="7" style="18" customWidth="1"/>
    <col min="3346" max="3346" width="11" style="18" customWidth="1"/>
    <col min="3347" max="3347" width="9.453125" style="18"/>
    <col min="3348" max="3348" width="11" style="18" customWidth="1"/>
    <col min="3349" max="3349" width="10.453125" style="18" bestFit="1" customWidth="1"/>
    <col min="3350" max="3584" width="9.453125" style="18"/>
    <col min="3585" max="3585" width="9" style="18" bestFit="1" customWidth="1"/>
    <col min="3586" max="3586" width="8.54296875" style="18" customWidth="1"/>
    <col min="3587" max="3587" width="9.54296875" style="18" customWidth="1"/>
    <col min="3588" max="3588" width="7.54296875" style="18" customWidth="1"/>
    <col min="3589" max="3589" width="11" style="18" bestFit="1" customWidth="1"/>
    <col min="3590" max="3590" width="10.453125" style="18" bestFit="1" customWidth="1"/>
    <col min="3591" max="3591" width="12.453125" style="18" bestFit="1" customWidth="1"/>
    <col min="3592" max="3592" width="14.453125" style="18" bestFit="1" customWidth="1"/>
    <col min="3593" max="3593" width="10" style="18" customWidth="1"/>
    <col min="3594" max="3594" width="24.453125" style="18" customWidth="1"/>
    <col min="3595" max="3595" width="19" style="18" customWidth="1"/>
    <col min="3596" max="3596" width="18.453125" style="18" customWidth="1"/>
    <col min="3597" max="3597" width="11" style="18" customWidth="1"/>
    <col min="3598" max="3598" width="10.54296875" style="18" customWidth="1"/>
    <col min="3599" max="3599" width="9.54296875" style="18" customWidth="1"/>
    <col min="3600" max="3600" width="32.453125" style="18" customWidth="1"/>
    <col min="3601" max="3601" width="7" style="18" customWidth="1"/>
    <col min="3602" max="3602" width="11" style="18" customWidth="1"/>
    <col min="3603" max="3603" width="9.453125" style="18"/>
    <col min="3604" max="3604" width="11" style="18" customWidth="1"/>
    <col min="3605" max="3605" width="10.453125" style="18" bestFit="1" customWidth="1"/>
    <col min="3606" max="3840" width="9.453125" style="18"/>
    <col min="3841" max="3841" width="9" style="18" bestFit="1" customWidth="1"/>
    <col min="3842" max="3842" width="8.54296875" style="18" customWidth="1"/>
    <col min="3843" max="3843" width="9.54296875" style="18" customWidth="1"/>
    <col min="3844" max="3844" width="7.54296875" style="18" customWidth="1"/>
    <col min="3845" max="3845" width="11" style="18" bestFit="1" customWidth="1"/>
    <col min="3846" max="3846" width="10.453125" style="18" bestFit="1" customWidth="1"/>
    <col min="3847" max="3847" width="12.453125" style="18" bestFit="1" customWidth="1"/>
    <col min="3848" max="3848" width="14.453125" style="18" bestFit="1" customWidth="1"/>
    <col min="3849" max="3849" width="10" style="18" customWidth="1"/>
    <col min="3850" max="3850" width="24.453125" style="18" customWidth="1"/>
    <col min="3851" max="3851" width="19" style="18" customWidth="1"/>
    <col min="3852" max="3852" width="18.453125" style="18" customWidth="1"/>
    <col min="3853" max="3853" width="11" style="18" customWidth="1"/>
    <col min="3854" max="3854" width="10.54296875" style="18" customWidth="1"/>
    <col min="3855" max="3855" width="9.54296875" style="18" customWidth="1"/>
    <col min="3856" max="3856" width="32.453125" style="18" customWidth="1"/>
    <col min="3857" max="3857" width="7" style="18" customWidth="1"/>
    <col min="3858" max="3858" width="11" style="18" customWidth="1"/>
    <col min="3859" max="3859" width="9.453125" style="18"/>
    <col min="3860" max="3860" width="11" style="18" customWidth="1"/>
    <col min="3861" max="3861" width="10.453125" style="18" bestFit="1" customWidth="1"/>
    <col min="3862" max="4096" width="9.453125" style="18"/>
    <col min="4097" max="4097" width="9" style="18" bestFit="1" customWidth="1"/>
    <col min="4098" max="4098" width="8.54296875" style="18" customWidth="1"/>
    <col min="4099" max="4099" width="9.54296875" style="18" customWidth="1"/>
    <col min="4100" max="4100" width="7.54296875" style="18" customWidth="1"/>
    <col min="4101" max="4101" width="11" style="18" bestFit="1" customWidth="1"/>
    <col min="4102" max="4102" width="10.453125" style="18" bestFit="1" customWidth="1"/>
    <col min="4103" max="4103" width="12.453125" style="18" bestFit="1" customWidth="1"/>
    <col min="4104" max="4104" width="14.453125" style="18" bestFit="1" customWidth="1"/>
    <col min="4105" max="4105" width="10" style="18" customWidth="1"/>
    <col min="4106" max="4106" width="24.453125" style="18" customWidth="1"/>
    <col min="4107" max="4107" width="19" style="18" customWidth="1"/>
    <col min="4108" max="4108" width="18.453125" style="18" customWidth="1"/>
    <col min="4109" max="4109" width="11" style="18" customWidth="1"/>
    <col min="4110" max="4110" width="10.54296875" style="18" customWidth="1"/>
    <col min="4111" max="4111" width="9.54296875" style="18" customWidth="1"/>
    <col min="4112" max="4112" width="32.453125" style="18" customWidth="1"/>
    <col min="4113" max="4113" width="7" style="18" customWidth="1"/>
    <col min="4114" max="4114" width="11" style="18" customWidth="1"/>
    <col min="4115" max="4115" width="9.453125" style="18"/>
    <col min="4116" max="4116" width="11" style="18" customWidth="1"/>
    <col min="4117" max="4117" width="10.453125" style="18" bestFit="1" customWidth="1"/>
    <col min="4118" max="4352" width="9.453125" style="18"/>
    <col min="4353" max="4353" width="9" style="18" bestFit="1" customWidth="1"/>
    <col min="4354" max="4354" width="8.54296875" style="18" customWidth="1"/>
    <col min="4355" max="4355" width="9.54296875" style="18" customWidth="1"/>
    <col min="4356" max="4356" width="7.54296875" style="18" customWidth="1"/>
    <col min="4357" max="4357" width="11" style="18" bestFit="1" customWidth="1"/>
    <col min="4358" max="4358" width="10.453125" style="18" bestFit="1" customWidth="1"/>
    <col min="4359" max="4359" width="12.453125" style="18" bestFit="1" customWidth="1"/>
    <col min="4360" max="4360" width="14.453125" style="18" bestFit="1" customWidth="1"/>
    <col min="4361" max="4361" width="10" style="18" customWidth="1"/>
    <col min="4362" max="4362" width="24.453125" style="18" customWidth="1"/>
    <col min="4363" max="4363" width="19" style="18" customWidth="1"/>
    <col min="4364" max="4364" width="18.453125" style="18" customWidth="1"/>
    <col min="4365" max="4365" width="11" style="18" customWidth="1"/>
    <col min="4366" max="4366" width="10.54296875" style="18" customWidth="1"/>
    <col min="4367" max="4367" width="9.54296875" style="18" customWidth="1"/>
    <col min="4368" max="4368" width="32.453125" style="18" customWidth="1"/>
    <col min="4369" max="4369" width="7" style="18" customWidth="1"/>
    <col min="4370" max="4370" width="11" style="18" customWidth="1"/>
    <col min="4371" max="4371" width="9.453125" style="18"/>
    <col min="4372" max="4372" width="11" style="18" customWidth="1"/>
    <col min="4373" max="4373" width="10.453125" style="18" bestFit="1" customWidth="1"/>
    <col min="4374" max="4608" width="9.453125" style="18"/>
    <col min="4609" max="4609" width="9" style="18" bestFit="1" customWidth="1"/>
    <col min="4610" max="4610" width="8.54296875" style="18" customWidth="1"/>
    <col min="4611" max="4611" width="9.54296875" style="18" customWidth="1"/>
    <col min="4612" max="4612" width="7.54296875" style="18" customWidth="1"/>
    <col min="4613" max="4613" width="11" style="18" bestFit="1" customWidth="1"/>
    <col min="4614" max="4614" width="10.453125" style="18" bestFit="1" customWidth="1"/>
    <col min="4615" max="4615" width="12.453125" style="18" bestFit="1" customWidth="1"/>
    <col min="4616" max="4616" width="14.453125" style="18" bestFit="1" customWidth="1"/>
    <col min="4617" max="4617" width="10" style="18" customWidth="1"/>
    <col min="4618" max="4618" width="24.453125" style="18" customWidth="1"/>
    <col min="4619" max="4619" width="19" style="18" customWidth="1"/>
    <col min="4620" max="4620" width="18.453125" style="18" customWidth="1"/>
    <col min="4621" max="4621" width="11" style="18" customWidth="1"/>
    <col min="4622" max="4622" width="10.54296875" style="18" customWidth="1"/>
    <col min="4623" max="4623" width="9.54296875" style="18" customWidth="1"/>
    <col min="4624" max="4624" width="32.453125" style="18" customWidth="1"/>
    <col min="4625" max="4625" width="7" style="18" customWidth="1"/>
    <col min="4626" max="4626" width="11" style="18" customWidth="1"/>
    <col min="4627" max="4627" width="9.453125" style="18"/>
    <col min="4628" max="4628" width="11" style="18" customWidth="1"/>
    <col min="4629" max="4629" width="10.453125" style="18" bestFit="1" customWidth="1"/>
    <col min="4630" max="4864" width="9.453125" style="18"/>
    <col min="4865" max="4865" width="9" style="18" bestFit="1" customWidth="1"/>
    <col min="4866" max="4866" width="8.54296875" style="18" customWidth="1"/>
    <col min="4867" max="4867" width="9.54296875" style="18" customWidth="1"/>
    <col min="4868" max="4868" width="7.54296875" style="18" customWidth="1"/>
    <col min="4869" max="4869" width="11" style="18" bestFit="1" customWidth="1"/>
    <col min="4870" max="4870" width="10.453125" style="18" bestFit="1" customWidth="1"/>
    <col min="4871" max="4871" width="12.453125" style="18" bestFit="1" customWidth="1"/>
    <col min="4872" max="4872" width="14.453125" style="18" bestFit="1" customWidth="1"/>
    <col min="4873" max="4873" width="10" style="18" customWidth="1"/>
    <col min="4874" max="4874" width="24.453125" style="18" customWidth="1"/>
    <col min="4875" max="4875" width="19" style="18" customWidth="1"/>
    <col min="4876" max="4876" width="18.453125" style="18" customWidth="1"/>
    <col min="4877" max="4877" width="11" style="18" customWidth="1"/>
    <col min="4878" max="4878" width="10.54296875" style="18" customWidth="1"/>
    <col min="4879" max="4879" width="9.54296875" style="18" customWidth="1"/>
    <col min="4880" max="4880" width="32.453125" style="18" customWidth="1"/>
    <col min="4881" max="4881" width="7" style="18" customWidth="1"/>
    <col min="4882" max="4882" width="11" style="18" customWidth="1"/>
    <col min="4883" max="4883" width="9.453125" style="18"/>
    <col min="4884" max="4884" width="11" style="18" customWidth="1"/>
    <col min="4885" max="4885" width="10.453125" style="18" bestFit="1" customWidth="1"/>
    <col min="4886" max="5120" width="9.453125" style="18"/>
    <col min="5121" max="5121" width="9" style="18" bestFit="1" customWidth="1"/>
    <col min="5122" max="5122" width="8.54296875" style="18" customWidth="1"/>
    <col min="5123" max="5123" width="9.54296875" style="18" customWidth="1"/>
    <col min="5124" max="5124" width="7.54296875" style="18" customWidth="1"/>
    <col min="5125" max="5125" width="11" style="18" bestFit="1" customWidth="1"/>
    <col min="5126" max="5126" width="10.453125" style="18" bestFit="1" customWidth="1"/>
    <col min="5127" max="5127" width="12.453125" style="18" bestFit="1" customWidth="1"/>
    <col min="5128" max="5128" width="14.453125" style="18" bestFit="1" customWidth="1"/>
    <col min="5129" max="5129" width="10" style="18" customWidth="1"/>
    <col min="5130" max="5130" width="24.453125" style="18" customWidth="1"/>
    <col min="5131" max="5131" width="19" style="18" customWidth="1"/>
    <col min="5132" max="5132" width="18.453125" style="18" customWidth="1"/>
    <col min="5133" max="5133" width="11" style="18" customWidth="1"/>
    <col min="5134" max="5134" width="10.54296875" style="18" customWidth="1"/>
    <col min="5135" max="5135" width="9.54296875" style="18" customWidth="1"/>
    <col min="5136" max="5136" width="32.453125" style="18" customWidth="1"/>
    <col min="5137" max="5137" width="7" style="18" customWidth="1"/>
    <col min="5138" max="5138" width="11" style="18" customWidth="1"/>
    <col min="5139" max="5139" width="9.453125" style="18"/>
    <col min="5140" max="5140" width="11" style="18" customWidth="1"/>
    <col min="5141" max="5141" width="10.453125" style="18" bestFit="1" customWidth="1"/>
    <col min="5142" max="5376" width="9.453125" style="18"/>
    <col min="5377" max="5377" width="9" style="18" bestFit="1" customWidth="1"/>
    <col min="5378" max="5378" width="8.54296875" style="18" customWidth="1"/>
    <col min="5379" max="5379" width="9.54296875" style="18" customWidth="1"/>
    <col min="5380" max="5380" width="7.54296875" style="18" customWidth="1"/>
    <col min="5381" max="5381" width="11" style="18" bestFit="1" customWidth="1"/>
    <col min="5382" max="5382" width="10.453125" style="18" bestFit="1" customWidth="1"/>
    <col min="5383" max="5383" width="12.453125" style="18" bestFit="1" customWidth="1"/>
    <col min="5384" max="5384" width="14.453125" style="18" bestFit="1" customWidth="1"/>
    <col min="5385" max="5385" width="10" style="18" customWidth="1"/>
    <col min="5386" max="5386" width="24.453125" style="18" customWidth="1"/>
    <col min="5387" max="5387" width="19" style="18" customWidth="1"/>
    <col min="5388" max="5388" width="18.453125" style="18" customWidth="1"/>
    <col min="5389" max="5389" width="11" style="18" customWidth="1"/>
    <col min="5390" max="5390" width="10.54296875" style="18" customWidth="1"/>
    <col min="5391" max="5391" width="9.54296875" style="18" customWidth="1"/>
    <col min="5392" max="5392" width="32.453125" style="18" customWidth="1"/>
    <col min="5393" max="5393" width="7" style="18" customWidth="1"/>
    <col min="5394" max="5394" width="11" style="18" customWidth="1"/>
    <col min="5395" max="5395" width="9.453125" style="18"/>
    <col min="5396" max="5396" width="11" style="18" customWidth="1"/>
    <col min="5397" max="5397" width="10.453125" style="18" bestFit="1" customWidth="1"/>
    <col min="5398" max="5632" width="9.453125" style="18"/>
    <col min="5633" max="5633" width="9" style="18" bestFit="1" customWidth="1"/>
    <col min="5634" max="5634" width="8.54296875" style="18" customWidth="1"/>
    <col min="5635" max="5635" width="9.54296875" style="18" customWidth="1"/>
    <col min="5636" max="5636" width="7.54296875" style="18" customWidth="1"/>
    <col min="5637" max="5637" width="11" style="18" bestFit="1" customWidth="1"/>
    <col min="5638" max="5638" width="10.453125" style="18" bestFit="1" customWidth="1"/>
    <col min="5639" max="5639" width="12.453125" style="18" bestFit="1" customWidth="1"/>
    <col min="5640" max="5640" width="14.453125" style="18" bestFit="1" customWidth="1"/>
    <col min="5641" max="5641" width="10" style="18" customWidth="1"/>
    <col min="5642" max="5642" width="24.453125" style="18" customWidth="1"/>
    <col min="5643" max="5643" width="19" style="18" customWidth="1"/>
    <col min="5644" max="5644" width="18.453125" style="18" customWidth="1"/>
    <col min="5645" max="5645" width="11" style="18" customWidth="1"/>
    <col min="5646" max="5646" width="10.54296875" style="18" customWidth="1"/>
    <col min="5647" max="5647" width="9.54296875" style="18" customWidth="1"/>
    <col min="5648" max="5648" width="32.453125" style="18" customWidth="1"/>
    <col min="5649" max="5649" width="7" style="18" customWidth="1"/>
    <col min="5650" max="5650" width="11" style="18" customWidth="1"/>
    <col min="5651" max="5651" width="9.453125" style="18"/>
    <col min="5652" max="5652" width="11" style="18" customWidth="1"/>
    <col min="5653" max="5653" width="10.453125" style="18" bestFit="1" customWidth="1"/>
    <col min="5654" max="5888" width="9.453125" style="18"/>
    <col min="5889" max="5889" width="9" style="18" bestFit="1" customWidth="1"/>
    <col min="5890" max="5890" width="8.54296875" style="18" customWidth="1"/>
    <col min="5891" max="5891" width="9.54296875" style="18" customWidth="1"/>
    <col min="5892" max="5892" width="7.54296875" style="18" customWidth="1"/>
    <col min="5893" max="5893" width="11" style="18" bestFit="1" customWidth="1"/>
    <col min="5894" max="5894" width="10.453125" style="18" bestFit="1" customWidth="1"/>
    <col min="5895" max="5895" width="12.453125" style="18" bestFit="1" customWidth="1"/>
    <col min="5896" max="5896" width="14.453125" style="18" bestFit="1" customWidth="1"/>
    <col min="5897" max="5897" width="10" style="18" customWidth="1"/>
    <col min="5898" max="5898" width="24.453125" style="18" customWidth="1"/>
    <col min="5899" max="5899" width="19" style="18" customWidth="1"/>
    <col min="5900" max="5900" width="18.453125" style="18" customWidth="1"/>
    <col min="5901" max="5901" width="11" style="18" customWidth="1"/>
    <col min="5902" max="5902" width="10.54296875" style="18" customWidth="1"/>
    <col min="5903" max="5903" width="9.54296875" style="18" customWidth="1"/>
    <col min="5904" max="5904" width="32.453125" style="18" customWidth="1"/>
    <col min="5905" max="5905" width="7" style="18" customWidth="1"/>
    <col min="5906" max="5906" width="11" style="18" customWidth="1"/>
    <col min="5907" max="5907" width="9.453125" style="18"/>
    <col min="5908" max="5908" width="11" style="18" customWidth="1"/>
    <col min="5909" max="5909" width="10.453125" style="18" bestFit="1" customWidth="1"/>
    <col min="5910" max="6144" width="9.453125" style="18"/>
    <col min="6145" max="6145" width="9" style="18" bestFit="1" customWidth="1"/>
    <col min="6146" max="6146" width="8.54296875" style="18" customWidth="1"/>
    <col min="6147" max="6147" width="9.54296875" style="18" customWidth="1"/>
    <col min="6148" max="6148" width="7.54296875" style="18" customWidth="1"/>
    <col min="6149" max="6149" width="11" style="18" bestFit="1" customWidth="1"/>
    <col min="6150" max="6150" width="10.453125" style="18" bestFit="1" customWidth="1"/>
    <col min="6151" max="6151" width="12.453125" style="18" bestFit="1" customWidth="1"/>
    <col min="6152" max="6152" width="14.453125" style="18" bestFit="1" customWidth="1"/>
    <col min="6153" max="6153" width="10" style="18" customWidth="1"/>
    <col min="6154" max="6154" width="24.453125" style="18" customWidth="1"/>
    <col min="6155" max="6155" width="19" style="18" customWidth="1"/>
    <col min="6156" max="6156" width="18.453125" style="18" customWidth="1"/>
    <col min="6157" max="6157" width="11" style="18" customWidth="1"/>
    <col min="6158" max="6158" width="10.54296875" style="18" customWidth="1"/>
    <col min="6159" max="6159" width="9.54296875" style="18" customWidth="1"/>
    <col min="6160" max="6160" width="32.453125" style="18" customWidth="1"/>
    <col min="6161" max="6161" width="7" style="18" customWidth="1"/>
    <col min="6162" max="6162" width="11" style="18" customWidth="1"/>
    <col min="6163" max="6163" width="9.453125" style="18"/>
    <col min="6164" max="6164" width="11" style="18" customWidth="1"/>
    <col min="6165" max="6165" width="10.453125" style="18" bestFit="1" customWidth="1"/>
    <col min="6166" max="6400" width="9.453125" style="18"/>
    <col min="6401" max="6401" width="9" style="18" bestFit="1" customWidth="1"/>
    <col min="6402" max="6402" width="8.54296875" style="18" customWidth="1"/>
    <col min="6403" max="6403" width="9.54296875" style="18" customWidth="1"/>
    <col min="6404" max="6404" width="7.54296875" style="18" customWidth="1"/>
    <col min="6405" max="6405" width="11" style="18" bestFit="1" customWidth="1"/>
    <col min="6406" max="6406" width="10.453125" style="18" bestFit="1" customWidth="1"/>
    <col min="6407" max="6407" width="12.453125" style="18" bestFit="1" customWidth="1"/>
    <col min="6408" max="6408" width="14.453125" style="18" bestFit="1" customWidth="1"/>
    <col min="6409" max="6409" width="10" style="18" customWidth="1"/>
    <col min="6410" max="6410" width="24.453125" style="18" customWidth="1"/>
    <col min="6411" max="6411" width="19" style="18" customWidth="1"/>
    <col min="6412" max="6412" width="18.453125" style="18" customWidth="1"/>
    <col min="6413" max="6413" width="11" style="18" customWidth="1"/>
    <col min="6414" max="6414" width="10.54296875" style="18" customWidth="1"/>
    <col min="6415" max="6415" width="9.54296875" style="18" customWidth="1"/>
    <col min="6416" max="6416" width="32.453125" style="18" customWidth="1"/>
    <col min="6417" max="6417" width="7" style="18" customWidth="1"/>
    <col min="6418" max="6418" width="11" style="18" customWidth="1"/>
    <col min="6419" max="6419" width="9.453125" style="18"/>
    <col min="6420" max="6420" width="11" style="18" customWidth="1"/>
    <col min="6421" max="6421" width="10.453125" style="18" bestFit="1" customWidth="1"/>
    <col min="6422" max="6656" width="9.453125" style="18"/>
    <col min="6657" max="6657" width="9" style="18" bestFit="1" customWidth="1"/>
    <col min="6658" max="6658" width="8.54296875" style="18" customWidth="1"/>
    <col min="6659" max="6659" width="9.54296875" style="18" customWidth="1"/>
    <col min="6660" max="6660" width="7.54296875" style="18" customWidth="1"/>
    <col min="6661" max="6661" width="11" style="18" bestFit="1" customWidth="1"/>
    <col min="6662" max="6662" width="10.453125" style="18" bestFit="1" customWidth="1"/>
    <col min="6663" max="6663" width="12.453125" style="18" bestFit="1" customWidth="1"/>
    <col min="6664" max="6664" width="14.453125" style="18" bestFit="1" customWidth="1"/>
    <col min="6665" max="6665" width="10" style="18" customWidth="1"/>
    <col min="6666" max="6666" width="24.453125" style="18" customWidth="1"/>
    <col min="6667" max="6667" width="19" style="18" customWidth="1"/>
    <col min="6668" max="6668" width="18.453125" style="18" customWidth="1"/>
    <col min="6669" max="6669" width="11" style="18" customWidth="1"/>
    <col min="6670" max="6670" width="10.54296875" style="18" customWidth="1"/>
    <col min="6671" max="6671" width="9.54296875" style="18" customWidth="1"/>
    <col min="6672" max="6672" width="32.453125" style="18" customWidth="1"/>
    <col min="6673" max="6673" width="7" style="18" customWidth="1"/>
    <col min="6674" max="6674" width="11" style="18" customWidth="1"/>
    <col min="6675" max="6675" width="9.453125" style="18"/>
    <col min="6676" max="6676" width="11" style="18" customWidth="1"/>
    <col min="6677" max="6677" width="10.453125" style="18" bestFit="1" customWidth="1"/>
    <col min="6678" max="6912" width="9.453125" style="18"/>
    <col min="6913" max="6913" width="9" style="18" bestFit="1" customWidth="1"/>
    <col min="6914" max="6914" width="8.54296875" style="18" customWidth="1"/>
    <col min="6915" max="6915" width="9.54296875" style="18" customWidth="1"/>
    <col min="6916" max="6916" width="7.54296875" style="18" customWidth="1"/>
    <col min="6917" max="6917" width="11" style="18" bestFit="1" customWidth="1"/>
    <col min="6918" max="6918" width="10.453125" style="18" bestFit="1" customWidth="1"/>
    <col min="6919" max="6919" width="12.453125" style="18" bestFit="1" customWidth="1"/>
    <col min="6920" max="6920" width="14.453125" style="18" bestFit="1" customWidth="1"/>
    <col min="6921" max="6921" width="10" style="18" customWidth="1"/>
    <col min="6922" max="6922" width="24.453125" style="18" customWidth="1"/>
    <col min="6923" max="6923" width="19" style="18" customWidth="1"/>
    <col min="6924" max="6924" width="18.453125" style="18" customWidth="1"/>
    <col min="6925" max="6925" width="11" style="18" customWidth="1"/>
    <col min="6926" max="6926" width="10.54296875" style="18" customWidth="1"/>
    <col min="6927" max="6927" width="9.54296875" style="18" customWidth="1"/>
    <col min="6928" max="6928" width="32.453125" style="18" customWidth="1"/>
    <col min="6929" max="6929" width="7" style="18" customWidth="1"/>
    <col min="6930" max="6930" width="11" style="18" customWidth="1"/>
    <col min="6931" max="6931" width="9.453125" style="18"/>
    <col min="6932" max="6932" width="11" style="18" customWidth="1"/>
    <col min="6933" max="6933" width="10.453125" style="18" bestFit="1" customWidth="1"/>
    <col min="6934" max="7168" width="9.453125" style="18"/>
    <col min="7169" max="7169" width="9" style="18" bestFit="1" customWidth="1"/>
    <col min="7170" max="7170" width="8.54296875" style="18" customWidth="1"/>
    <col min="7171" max="7171" width="9.54296875" style="18" customWidth="1"/>
    <col min="7172" max="7172" width="7.54296875" style="18" customWidth="1"/>
    <col min="7173" max="7173" width="11" style="18" bestFit="1" customWidth="1"/>
    <col min="7174" max="7174" width="10.453125" style="18" bestFit="1" customWidth="1"/>
    <col min="7175" max="7175" width="12.453125" style="18" bestFit="1" customWidth="1"/>
    <col min="7176" max="7176" width="14.453125" style="18" bestFit="1" customWidth="1"/>
    <col min="7177" max="7177" width="10" style="18" customWidth="1"/>
    <col min="7178" max="7178" width="24.453125" style="18" customWidth="1"/>
    <col min="7179" max="7179" width="19" style="18" customWidth="1"/>
    <col min="7180" max="7180" width="18.453125" style="18" customWidth="1"/>
    <col min="7181" max="7181" width="11" style="18" customWidth="1"/>
    <col min="7182" max="7182" width="10.54296875" style="18" customWidth="1"/>
    <col min="7183" max="7183" width="9.54296875" style="18" customWidth="1"/>
    <col min="7184" max="7184" width="32.453125" style="18" customWidth="1"/>
    <col min="7185" max="7185" width="7" style="18" customWidth="1"/>
    <col min="7186" max="7186" width="11" style="18" customWidth="1"/>
    <col min="7187" max="7187" width="9.453125" style="18"/>
    <col min="7188" max="7188" width="11" style="18" customWidth="1"/>
    <col min="7189" max="7189" width="10.453125" style="18" bestFit="1" customWidth="1"/>
    <col min="7190" max="7424" width="9.453125" style="18"/>
    <col min="7425" max="7425" width="9" style="18" bestFit="1" customWidth="1"/>
    <col min="7426" max="7426" width="8.54296875" style="18" customWidth="1"/>
    <col min="7427" max="7427" width="9.54296875" style="18" customWidth="1"/>
    <col min="7428" max="7428" width="7.54296875" style="18" customWidth="1"/>
    <col min="7429" max="7429" width="11" style="18" bestFit="1" customWidth="1"/>
    <col min="7430" max="7430" width="10.453125" style="18" bestFit="1" customWidth="1"/>
    <col min="7431" max="7431" width="12.453125" style="18" bestFit="1" customWidth="1"/>
    <col min="7432" max="7432" width="14.453125" style="18" bestFit="1" customWidth="1"/>
    <col min="7433" max="7433" width="10" style="18" customWidth="1"/>
    <col min="7434" max="7434" width="24.453125" style="18" customWidth="1"/>
    <col min="7435" max="7435" width="19" style="18" customWidth="1"/>
    <col min="7436" max="7436" width="18.453125" style="18" customWidth="1"/>
    <col min="7437" max="7437" width="11" style="18" customWidth="1"/>
    <col min="7438" max="7438" width="10.54296875" style="18" customWidth="1"/>
    <col min="7439" max="7439" width="9.54296875" style="18" customWidth="1"/>
    <col min="7440" max="7440" width="32.453125" style="18" customWidth="1"/>
    <col min="7441" max="7441" width="7" style="18" customWidth="1"/>
    <col min="7442" max="7442" width="11" style="18" customWidth="1"/>
    <col min="7443" max="7443" width="9.453125" style="18"/>
    <col min="7444" max="7444" width="11" style="18" customWidth="1"/>
    <col min="7445" max="7445" width="10.453125" style="18" bestFit="1" customWidth="1"/>
    <col min="7446" max="7680" width="9.453125" style="18"/>
    <col min="7681" max="7681" width="9" style="18" bestFit="1" customWidth="1"/>
    <col min="7682" max="7682" width="8.54296875" style="18" customWidth="1"/>
    <col min="7683" max="7683" width="9.54296875" style="18" customWidth="1"/>
    <col min="7684" max="7684" width="7.54296875" style="18" customWidth="1"/>
    <col min="7685" max="7685" width="11" style="18" bestFit="1" customWidth="1"/>
    <col min="7686" max="7686" width="10.453125" style="18" bestFit="1" customWidth="1"/>
    <col min="7687" max="7687" width="12.453125" style="18" bestFit="1" customWidth="1"/>
    <col min="7688" max="7688" width="14.453125" style="18" bestFit="1" customWidth="1"/>
    <col min="7689" max="7689" width="10" style="18" customWidth="1"/>
    <col min="7690" max="7690" width="24.453125" style="18" customWidth="1"/>
    <col min="7691" max="7691" width="19" style="18" customWidth="1"/>
    <col min="7692" max="7692" width="18.453125" style="18" customWidth="1"/>
    <col min="7693" max="7693" width="11" style="18" customWidth="1"/>
    <col min="7694" max="7694" width="10.54296875" style="18" customWidth="1"/>
    <col min="7695" max="7695" width="9.54296875" style="18" customWidth="1"/>
    <col min="7696" max="7696" width="32.453125" style="18" customWidth="1"/>
    <col min="7697" max="7697" width="7" style="18" customWidth="1"/>
    <col min="7698" max="7698" width="11" style="18" customWidth="1"/>
    <col min="7699" max="7699" width="9.453125" style="18"/>
    <col min="7700" max="7700" width="11" style="18" customWidth="1"/>
    <col min="7701" max="7701" width="10.453125" style="18" bestFit="1" customWidth="1"/>
    <col min="7702" max="7936" width="9.453125" style="18"/>
    <col min="7937" max="7937" width="9" style="18" bestFit="1" customWidth="1"/>
    <col min="7938" max="7938" width="8.54296875" style="18" customWidth="1"/>
    <col min="7939" max="7939" width="9.54296875" style="18" customWidth="1"/>
    <col min="7940" max="7940" width="7.54296875" style="18" customWidth="1"/>
    <col min="7941" max="7941" width="11" style="18" bestFit="1" customWidth="1"/>
    <col min="7942" max="7942" width="10.453125" style="18" bestFit="1" customWidth="1"/>
    <col min="7943" max="7943" width="12.453125" style="18" bestFit="1" customWidth="1"/>
    <col min="7944" max="7944" width="14.453125" style="18" bestFit="1" customWidth="1"/>
    <col min="7945" max="7945" width="10" style="18" customWidth="1"/>
    <col min="7946" max="7946" width="24.453125" style="18" customWidth="1"/>
    <col min="7947" max="7947" width="19" style="18" customWidth="1"/>
    <col min="7948" max="7948" width="18.453125" style="18" customWidth="1"/>
    <col min="7949" max="7949" width="11" style="18" customWidth="1"/>
    <col min="7950" max="7950" width="10.54296875" style="18" customWidth="1"/>
    <col min="7951" max="7951" width="9.54296875" style="18" customWidth="1"/>
    <col min="7952" max="7952" width="32.453125" style="18" customWidth="1"/>
    <col min="7953" max="7953" width="7" style="18" customWidth="1"/>
    <col min="7954" max="7954" width="11" style="18" customWidth="1"/>
    <col min="7955" max="7955" width="9.453125" style="18"/>
    <col min="7956" max="7956" width="11" style="18" customWidth="1"/>
    <col min="7957" max="7957" width="10.453125" style="18" bestFit="1" customWidth="1"/>
    <col min="7958" max="8192" width="9.453125" style="18"/>
    <col min="8193" max="8193" width="9" style="18" bestFit="1" customWidth="1"/>
    <col min="8194" max="8194" width="8.54296875" style="18" customWidth="1"/>
    <col min="8195" max="8195" width="9.54296875" style="18" customWidth="1"/>
    <col min="8196" max="8196" width="7.54296875" style="18" customWidth="1"/>
    <col min="8197" max="8197" width="11" style="18" bestFit="1" customWidth="1"/>
    <col min="8198" max="8198" width="10.453125" style="18" bestFit="1" customWidth="1"/>
    <col min="8199" max="8199" width="12.453125" style="18" bestFit="1" customWidth="1"/>
    <col min="8200" max="8200" width="14.453125" style="18" bestFit="1" customWidth="1"/>
    <col min="8201" max="8201" width="10" style="18" customWidth="1"/>
    <col min="8202" max="8202" width="24.453125" style="18" customWidth="1"/>
    <col min="8203" max="8203" width="19" style="18" customWidth="1"/>
    <col min="8204" max="8204" width="18.453125" style="18" customWidth="1"/>
    <col min="8205" max="8205" width="11" style="18" customWidth="1"/>
    <col min="8206" max="8206" width="10.54296875" style="18" customWidth="1"/>
    <col min="8207" max="8207" width="9.54296875" style="18" customWidth="1"/>
    <col min="8208" max="8208" width="32.453125" style="18" customWidth="1"/>
    <col min="8209" max="8209" width="7" style="18" customWidth="1"/>
    <col min="8210" max="8210" width="11" style="18" customWidth="1"/>
    <col min="8211" max="8211" width="9.453125" style="18"/>
    <col min="8212" max="8212" width="11" style="18" customWidth="1"/>
    <col min="8213" max="8213" width="10.453125" style="18" bestFit="1" customWidth="1"/>
    <col min="8214" max="8448" width="9.453125" style="18"/>
    <col min="8449" max="8449" width="9" style="18" bestFit="1" customWidth="1"/>
    <col min="8450" max="8450" width="8.54296875" style="18" customWidth="1"/>
    <col min="8451" max="8451" width="9.54296875" style="18" customWidth="1"/>
    <col min="8452" max="8452" width="7.54296875" style="18" customWidth="1"/>
    <col min="8453" max="8453" width="11" style="18" bestFit="1" customWidth="1"/>
    <col min="8454" max="8454" width="10.453125" style="18" bestFit="1" customWidth="1"/>
    <col min="8455" max="8455" width="12.453125" style="18" bestFit="1" customWidth="1"/>
    <col min="8456" max="8456" width="14.453125" style="18" bestFit="1" customWidth="1"/>
    <col min="8457" max="8457" width="10" style="18" customWidth="1"/>
    <col min="8458" max="8458" width="24.453125" style="18" customWidth="1"/>
    <col min="8459" max="8459" width="19" style="18" customWidth="1"/>
    <col min="8460" max="8460" width="18.453125" style="18" customWidth="1"/>
    <col min="8461" max="8461" width="11" style="18" customWidth="1"/>
    <col min="8462" max="8462" width="10.54296875" style="18" customWidth="1"/>
    <col min="8463" max="8463" width="9.54296875" style="18" customWidth="1"/>
    <col min="8464" max="8464" width="32.453125" style="18" customWidth="1"/>
    <col min="8465" max="8465" width="7" style="18" customWidth="1"/>
    <col min="8466" max="8466" width="11" style="18" customWidth="1"/>
    <col min="8467" max="8467" width="9.453125" style="18"/>
    <col min="8468" max="8468" width="11" style="18" customWidth="1"/>
    <col min="8469" max="8469" width="10.453125" style="18" bestFit="1" customWidth="1"/>
    <col min="8470" max="8704" width="9.453125" style="18"/>
    <col min="8705" max="8705" width="9" style="18" bestFit="1" customWidth="1"/>
    <col min="8706" max="8706" width="8.54296875" style="18" customWidth="1"/>
    <col min="8707" max="8707" width="9.54296875" style="18" customWidth="1"/>
    <col min="8708" max="8708" width="7.54296875" style="18" customWidth="1"/>
    <col min="8709" max="8709" width="11" style="18" bestFit="1" customWidth="1"/>
    <col min="8710" max="8710" width="10.453125" style="18" bestFit="1" customWidth="1"/>
    <col min="8711" max="8711" width="12.453125" style="18" bestFit="1" customWidth="1"/>
    <col min="8712" max="8712" width="14.453125" style="18" bestFit="1" customWidth="1"/>
    <col min="8713" max="8713" width="10" style="18" customWidth="1"/>
    <col min="8714" max="8714" width="24.453125" style="18" customWidth="1"/>
    <col min="8715" max="8715" width="19" style="18" customWidth="1"/>
    <col min="8716" max="8716" width="18.453125" style="18" customWidth="1"/>
    <col min="8717" max="8717" width="11" style="18" customWidth="1"/>
    <col min="8718" max="8718" width="10.54296875" style="18" customWidth="1"/>
    <col min="8719" max="8719" width="9.54296875" style="18" customWidth="1"/>
    <col min="8720" max="8720" width="32.453125" style="18" customWidth="1"/>
    <col min="8721" max="8721" width="7" style="18" customWidth="1"/>
    <col min="8722" max="8722" width="11" style="18" customWidth="1"/>
    <col min="8723" max="8723" width="9.453125" style="18"/>
    <col min="8724" max="8724" width="11" style="18" customWidth="1"/>
    <col min="8725" max="8725" width="10.453125" style="18" bestFit="1" customWidth="1"/>
    <col min="8726" max="8960" width="9.453125" style="18"/>
    <col min="8961" max="8961" width="9" style="18" bestFit="1" customWidth="1"/>
    <col min="8962" max="8962" width="8.54296875" style="18" customWidth="1"/>
    <col min="8963" max="8963" width="9.54296875" style="18" customWidth="1"/>
    <col min="8964" max="8964" width="7.54296875" style="18" customWidth="1"/>
    <col min="8965" max="8965" width="11" style="18" bestFit="1" customWidth="1"/>
    <col min="8966" max="8966" width="10.453125" style="18" bestFit="1" customWidth="1"/>
    <col min="8967" max="8967" width="12.453125" style="18" bestFit="1" customWidth="1"/>
    <col min="8968" max="8968" width="14.453125" style="18" bestFit="1" customWidth="1"/>
    <col min="8969" max="8969" width="10" style="18" customWidth="1"/>
    <col min="8970" max="8970" width="24.453125" style="18" customWidth="1"/>
    <col min="8971" max="8971" width="19" style="18" customWidth="1"/>
    <col min="8972" max="8972" width="18.453125" style="18" customWidth="1"/>
    <col min="8973" max="8973" width="11" style="18" customWidth="1"/>
    <col min="8974" max="8974" width="10.54296875" style="18" customWidth="1"/>
    <col min="8975" max="8975" width="9.54296875" style="18" customWidth="1"/>
    <col min="8976" max="8976" width="32.453125" style="18" customWidth="1"/>
    <col min="8977" max="8977" width="7" style="18" customWidth="1"/>
    <col min="8978" max="8978" width="11" style="18" customWidth="1"/>
    <col min="8979" max="8979" width="9.453125" style="18"/>
    <col min="8980" max="8980" width="11" style="18" customWidth="1"/>
    <col min="8981" max="8981" width="10.453125" style="18" bestFit="1" customWidth="1"/>
    <col min="8982" max="9216" width="9.453125" style="18"/>
    <col min="9217" max="9217" width="9" style="18" bestFit="1" customWidth="1"/>
    <col min="9218" max="9218" width="8.54296875" style="18" customWidth="1"/>
    <col min="9219" max="9219" width="9.54296875" style="18" customWidth="1"/>
    <col min="9220" max="9220" width="7.54296875" style="18" customWidth="1"/>
    <col min="9221" max="9221" width="11" style="18" bestFit="1" customWidth="1"/>
    <col min="9222" max="9222" width="10.453125" style="18" bestFit="1" customWidth="1"/>
    <col min="9223" max="9223" width="12.453125" style="18" bestFit="1" customWidth="1"/>
    <col min="9224" max="9224" width="14.453125" style="18" bestFit="1" customWidth="1"/>
    <col min="9225" max="9225" width="10" style="18" customWidth="1"/>
    <col min="9226" max="9226" width="24.453125" style="18" customWidth="1"/>
    <col min="9227" max="9227" width="19" style="18" customWidth="1"/>
    <col min="9228" max="9228" width="18.453125" style="18" customWidth="1"/>
    <col min="9229" max="9229" width="11" style="18" customWidth="1"/>
    <col min="9230" max="9230" width="10.54296875" style="18" customWidth="1"/>
    <col min="9231" max="9231" width="9.54296875" style="18" customWidth="1"/>
    <col min="9232" max="9232" width="32.453125" style="18" customWidth="1"/>
    <col min="9233" max="9233" width="7" style="18" customWidth="1"/>
    <col min="9234" max="9234" width="11" style="18" customWidth="1"/>
    <col min="9235" max="9235" width="9.453125" style="18"/>
    <col min="9236" max="9236" width="11" style="18" customWidth="1"/>
    <col min="9237" max="9237" width="10.453125" style="18" bestFit="1" customWidth="1"/>
    <col min="9238" max="9472" width="9.453125" style="18"/>
    <col min="9473" max="9473" width="9" style="18" bestFit="1" customWidth="1"/>
    <col min="9474" max="9474" width="8.54296875" style="18" customWidth="1"/>
    <col min="9475" max="9475" width="9.54296875" style="18" customWidth="1"/>
    <col min="9476" max="9476" width="7.54296875" style="18" customWidth="1"/>
    <col min="9477" max="9477" width="11" style="18" bestFit="1" customWidth="1"/>
    <col min="9478" max="9478" width="10.453125" style="18" bestFit="1" customWidth="1"/>
    <col min="9479" max="9479" width="12.453125" style="18" bestFit="1" customWidth="1"/>
    <col min="9480" max="9480" width="14.453125" style="18" bestFit="1" customWidth="1"/>
    <col min="9481" max="9481" width="10" style="18" customWidth="1"/>
    <col min="9482" max="9482" width="24.453125" style="18" customWidth="1"/>
    <col min="9483" max="9483" width="19" style="18" customWidth="1"/>
    <col min="9484" max="9484" width="18.453125" style="18" customWidth="1"/>
    <col min="9485" max="9485" width="11" style="18" customWidth="1"/>
    <col min="9486" max="9486" width="10.54296875" style="18" customWidth="1"/>
    <col min="9487" max="9487" width="9.54296875" style="18" customWidth="1"/>
    <col min="9488" max="9488" width="32.453125" style="18" customWidth="1"/>
    <col min="9489" max="9489" width="7" style="18" customWidth="1"/>
    <col min="9490" max="9490" width="11" style="18" customWidth="1"/>
    <col min="9491" max="9491" width="9.453125" style="18"/>
    <col min="9492" max="9492" width="11" style="18" customWidth="1"/>
    <col min="9493" max="9493" width="10.453125" style="18" bestFit="1" customWidth="1"/>
    <col min="9494" max="9728" width="9.453125" style="18"/>
    <col min="9729" max="9729" width="9" style="18" bestFit="1" customWidth="1"/>
    <col min="9730" max="9730" width="8.54296875" style="18" customWidth="1"/>
    <col min="9731" max="9731" width="9.54296875" style="18" customWidth="1"/>
    <col min="9732" max="9732" width="7.54296875" style="18" customWidth="1"/>
    <col min="9733" max="9733" width="11" style="18" bestFit="1" customWidth="1"/>
    <col min="9734" max="9734" width="10.453125" style="18" bestFit="1" customWidth="1"/>
    <col min="9735" max="9735" width="12.453125" style="18" bestFit="1" customWidth="1"/>
    <col min="9736" max="9736" width="14.453125" style="18" bestFit="1" customWidth="1"/>
    <col min="9737" max="9737" width="10" style="18" customWidth="1"/>
    <col min="9738" max="9738" width="24.453125" style="18" customWidth="1"/>
    <col min="9739" max="9739" width="19" style="18" customWidth="1"/>
    <col min="9740" max="9740" width="18.453125" style="18" customWidth="1"/>
    <col min="9741" max="9741" width="11" style="18" customWidth="1"/>
    <col min="9742" max="9742" width="10.54296875" style="18" customWidth="1"/>
    <col min="9743" max="9743" width="9.54296875" style="18" customWidth="1"/>
    <col min="9744" max="9744" width="32.453125" style="18" customWidth="1"/>
    <col min="9745" max="9745" width="7" style="18" customWidth="1"/>
    <col min="9746" max="9746" width="11" style="18" customWidth="1"/>
    <col min="9747" max="9747" width="9.453125" style="18"/>
    <col min="9748" max="9748" width="11" style="18" customWidth="1"/>
    <col min="9749" max="9749" width="10.453125" style="18" bestFit="1" customWidth="1"/>
    <col min="9750" max="9984" width="9.453125" style="18"/>
    <col min="9985" max="9985" width="9" style="18" bestFit="1" customWidth="1"/>
    <col min="9986" max="9986" width="8.54296875" style="18" customWidth="1"/>
    <col min="9987" max="9987" width="9.54296875" style="18" customWidth="1"/>
    <col min="9988" max="9988" width="7.54296875" style="18" customWidth="1"/>
    <col min="9989" max="9989" width="11" style="18" bestFit="1" customWidth="1"/>
    <col min="9990" max="9990" width="10.453125" style="18" bestFit="1" customWidth="1"/>
    <col min="9991" max="9991" width="12.453125" style="18" bestFit="1" customWidth="1"/>
    <col min="9992" max="9992" width="14.453125" style="18" bestFit="1" customWidth="1"/>
    <col min="9993" max="9993" width="10" style="18" customWidth="1"/>
    <col min="9994" max="9994" width="24.453125" style="18" customWidth="1"/>
    <col min="9995" max="9995" width="19" style="18" customWidth="1"/>
    <col min="9996" max="9996" width="18.453125" style="18" customWidth="1"/>
    <col min="9997" max="9997" width="11" style="18" customWidth="1"/>
    <col min="9998" max="9998" width="10.54296875" style="18" customWidth="1"/>
    <col min="9999" max="9999" width="9.54296875" style="18" customWidth="1"/>
    <col min="10000" max="10000" width="32.453125" style="18" customWidth="1"/>
    <col min="10001" max="10001" width="7" style="18" customWidth="1"/>
    <col min="10002" max="10002" width="11" style="18" customWidth="1"/>
    <col min="10003" max="10003" width="9.453125" style="18"/>
    <col min="10004" max="10004" width="11" style="18" customWidth="1"/>
    <col min="10005" max="10005" width="10.453125" style="18" bestFit="1" customWidth="1"/>
    <col min="10006" max="10240" width="9.453125" style="18"/>
    <col min="10241" max="10241" width="9" style="18" bestFit="1" customWidth="1"/>
    <col min="10242" max="10242" width="8.54296875" style="18" customWidth="1"/>
    <col min="10243" max="10243" width="9.54296875" style="18" customWidth="1"/>
    <col min="10244" max="10244" width="7.54296875" style="18" customWidth="1"/>
    <col min="10245" max="10245" width="11" style="18" bestFit="1" customWidth="1"/>
    <col min="10246" max="10246" width="10.453125" style="18" bestFit="1" customWidth="1"/>
    <col min="10247" max="10247" width="12.453125" style="18" bestFit="1" customWidth="1"/>
    <col min="10248" max="10248" width="14.453125" style="18" bestFit="1" customWidth="1"/>
    <col min="10249" max="10249" width="10" style="18" customWidth="1"/>
    <col min="10250" max="10250" width="24.453125" style="18" customWidth="1"/>
    <col min="10251" max="10251" width="19" style="18" customWidth="1"/>
    <col min="10252" max="10252" width="18.453125" style="18" customWidth="1"/>
    <col min="10253" max="10253" width="11" style="18" customWidth="1"/>
    <col min="10254" max="10254" width="10.54296875" style="18" customWidth="1"/>
    <col min="10255" max="10255" width="9.54296875" style="18" customWidth="1"/>
    <col min="10256" max="10256" width="32.453125" style="18" customWidth="1"/>
    <col min="10257" max="10257" width="7" style="18" customWidth="1"/>
    <col min="10258" max="10258" width="11" style="18" customWidth="1"/>
    <col min="10259" max="10259" width="9.453125" style="18"/>
    <col min="10260" max="10260" width="11" style="18" customWidth="1"/>
    <col min="10261" max="10261" width="10.453125" style="18" bestFit="1" customWidth="1"/>
    <col min="10262" max="10496" width="9.453125" style="18"/>
    <col min="10497" max="10497" width="9" style="18" bestFit="1" customWidth="1"/>
    <col min="10498" max="10498" width="8.54296875" style="18" customWidth="1"/>
    <col min="10499" max="10499" width="9.54296875" style="18" customWidth="1"/>
    <col min="10500" max="10500" width="7.54296875" style="18" customWidth="1"/>
    <col min="10501" max="10501" width="11" style="18" bestFit="1" customWidth="1"/>
    <col min="10502" max="10502" width="10.453125" style="18" bestFit="1" customWidth="1"/>
    <col min="10503" max="10503" width="12.453125" style="18" bestFit="1" customWidth="1"/>
    <col min="10504" max="10504" width="14.453125" style="18" bestFit="1" customWidth="1"/>
    <col min="10505" max="10505" width="10" style="18" customWidth="1"/>
    <col min="10506" max="10506" width="24.453125" style="18" customWidth="1"/>
    <col min="10507" max="10507" width="19" style="18" customWidth="1"/>
    <col min="10508" max="10508" width="18.453125" style="18" customWidth="1"/>
    <col min="10509" max="10509" width="11" style="18" customWidth="1"/>
    <col min="10510" max="10510" width="10.54296875" style="18" customWidth="1"/>
    <col min="10511" max="10511" width="9.54296875" style="18" customWidth="1"/>
    <col min="10512" max="10512" width="32.453125" style="18" customWidth="1"/>
    <col min="10513" max="10513" width="7" style="18" customWidth="1"/>
    <col min="10514" max="10514" width="11" style="18" customWidth="1"/>
    <col min="10515" max="10515" width="9.453125" style="18"/>
    <col min="10516" max="10516" width="11" style="18" customWidth="1"/>
    <col min="10517" max="10517" width="10.453125" style="18" bestFit="1" customWidth="1"/>
    <col min="10518" max="10752" width="9.453125" style="18"/>
    <col min="10753" max="10753" width="9" style="18" bestFit="1" customWidth="1"/>
    <col min="10754" max="10754" width="8.54296875" style="18" customWidth="1"/>
    <col min="10755" max="10755" width="9.54296875" style="18" customWidth="1"/>
    <col min="10756" max="10756" width="7.54296875" style="18" customWidth="1"/>
    <col min="10757" max="10757" width="11" style="18" bestFit="1" customWidth="1"/>
    <col min="10758" max="10758" width="10.453125" style="18" bestFit="1" customWidth="1"/>
    <col min="10759" max="10759" width="12.453125" style="18" bestFit="1" customWidth="1"/>
    <col min="10760" max="10760" width="14.453125" style="18" bestFit="1" customWidth="1"/>
    <col min="10761" max="10761" width="10" style="18" customWidth="1"/>
    <col min="10762" max="10762" width="24.453125" style="18" customWidth="1"/>
    <col min="10763" max="10763" width="19" style="18" customWidth="1"/>
    <col min="10764" max="10764" width="18.453125" style="18" customWidth="1"/>
    <col min="10765" max="10765" width="11" style="18" customWidth="1"/>
    <col min="10766" max="10766" width="10.54296875" style="18" customWidth="1"/>
    <col min="10767" max="10767" width="9.54296875" style="18" customWidth="1"/>
    <col min="10768" max="10768" width="32.453125" style="18" customWidth="1"/>
    <col min="10769" max="10769" width="7" style="18" customWidth="1"/>
    <col min="10770" max="10770" width="11" style="18" customWidth="1"/>
    <col min="10771" max="10771" width="9.453125" style="18"/>
    <col min="10772" max="10772" width="11" style="18" customWidth="1"/>
    <col min="10773" max="10773" width="10.453125" style="18" bestFit="1" customWidth="1"/>
    <col min="10774" max="11008" width="9.453125" style="18"/>
    <col min="11009" max="11009" width="9" style="18" bestFit="1" customWidth="1"/>
    <col min="11010" max="11010" width="8.54296875" style="18" customWidth="1"/>
    <col min="11011" max="11011" width="9.54296875" style="18" customWidth="1"/>
    <col min="11012" max="11012" width="7.54296875" style="18" customWidth="1"/>
    <col min="11013" max="11013" width="11" style="18" bestFit="1" customWidth="1"/>
    <col min="11014" max="11014" width="10.453125" style="18" bestFit="1" customWidth="1"/>
    <col min="11015" max="11015" width="12.453125" style="18" bestFit="1" customWidth="1"/>
    <col min="11016" max="11016" width="14.453125" style="18" bestFit="1" customWidth="1"/>
    <col min="11017" max="11017" width="10" style="18" customWidth="1"/>
    <col min="11018" max="11018" width="24.453125" style="18" customWidth="1"/>
    <col min="11019" max="11019" width="19" style="18" customWidth="1"/>
    <col min="11020" max="11020" width="18.453125" style="18" customWidth="1"/>
    <col min="11021" max="11021" width="11" style="18" customWidth="1"/>
    <col min="11022" max="11022" width="10.54296875" style="18" customWidth="1"/>
    <col min="11023" max="11023" width="9.54296875" style="18" customWidth="1"/>
    <col min="11024" max="11024" width="32.453125" style="18" customWidth="1"/>
    <col min="11025" max="11025" width="7" style="18" customWidth="1"/>
    <col min="11026" max="11026" width="11" style="18" customWidth="1"/>
    <col min="11027" max="11027" width="9.453125" style="18"/>
    <col min="11028" max="11028" width="11" style="18" customWidth="1"/>
    <col min="11029" max="11029" width="10.453125" style="18" bestFit="1" customWidth="1"/>
    <col min="11030" max="11264" width="9.453125" style="18"/>
    <col min="11265" max="11265" width="9" style="18" bestFit="1" customWidth="1"/>
    <col min="11266" max="11266" width="8.54296875" style="18" customWidth="1"/>
    <col min="11267" max="11267" width="9.54296875" style="18" customWidth="1"/>
    <col min="11268" max="11268" width="7.54296875" style="18" customWidth="1"/>
    <col min="11269" max="11269" width="11" style="18" bestFit="1" customWidth="1"/>
    <col min="11270" max="11270" width="10.453125" style="18" bestFit="1" customWidth="1"/>
    <col min="11271" max="11271" width="12.453125" style="18" bestFit="1" customWidth="1"/>
    <col min="11272" max="11272" width="14.453125" style="18" bestFit="1" customWidth="1"/>
    <col min="11273" max="11273" width="10" style="18" customWidth="1"/>
    <col min="11274" max="11274" width="24.453125" style="18" customWidth="1"/>
    <col min="11275" max="11275" width="19" style="18" customWidth="1"/>
    <col min="11276" max="11276" width="18.453125" style="18" customWidth="1"/>
    <col min="11277" max="11277" width="11" style="18" customWidth="1"/>
    <col min="11278" max="11278" width="10.54296875" style="18" customWidth="1"/>
    <col min="11279" max="11279" width="9.54296875" style="18" customWidth="1"/>
    <col min="11280" max="11280" width="32.453125" style="18" customWidth="1"/>
    <col min="11281" max="11281" width="7" style="18" customWidth="1"/>
    <col min="11282" max="11282" width="11" style="18" customWidth="1"/>
    <col min="11283" max="11283" width="9.453125" style="18"/>
    <col min="11284" max="11284" width="11" style="18" customWidth="1"/>
    <col min="11285" max="11285" width="10.453125" style="18" bestFit="1" customWidth="1"/>
    <col min="11286" max="11520" width="9.453125" style="18"/>
    <col min="11521" max="11521" width="9" style="18" bestFit="1" customWidth="1"/>
    <col min="11522" max="11522" width="8.54296875" style="18" customWidth="1"/>
    <col min="11523" max="11523" width="9.54296875" style="18" customWidth="1"/>
    <col min="11524" max="11524" width="7.54296875" style="18" customWidth="1"/>
    <col min="11525" max="11525" width="11" style="18" bestFit="1" customWidth="1"/>
    <col min="11526" max="11526" width="10.453125" style="18" bestFit="1" customWidth="1"/>
    <col min="11527" max="11527" width="12.453125" style="18" bestFit="1" customWidth="1"/>
    <col min="11528" max="11528" width="14.453125" style="18" bestFit="1" customWidth="1"/>
    <col min="11529" max="11529" width="10" style="18" customWidth="1"/>
    <col min="11530" max="11530" width="24.453125" style="18" customWidth="1"/>
    <col min="11531" max="11531" width="19" style="18" customWidth="1"/>
    <col min="11532" max="11532" width="18.453125" style="18" customWidth="1"/>
    <col min="11533" max="11533" width="11" style="18" customWidth="1"/>
    <col min="11534" max="11534" width="10.54296875" style="18" customWidth="1"/>
    <col min="11535" max="11535" width="9.54296875" style="18" customWidth="1"/>
    <col min="11536" max="11536" width="32.453125" style="18" customWidth="1"/>
    <col min="11537" max="11537" width="7" style="18" customWidth="1"/>
    <col min="11538" max="11538" width="11" style="18" customWidth="1"/>
    <col min="11539" max="11539" width="9.453125" style="18"/>
    <col min="11540" max="11540" width="11" style="18" customWidth="1"/>
    <col min="11541" max="11541" width="10.453125" style="18" bestFit="1" customWidth="1"/>
    <col min="11542" max="11776" width="9.453125" style="18"/>
    <col min="11777" max="11777" width="9" style="18" bestFit="1" customWidth="1"/>
    <col min="11778" max="11778" width="8.54296875" style="18" customWidth="1"/>
    <col min="11779" max="11779" width="9.54296875" style="18" customWidth="1"/>
    <col min="11780" max="11780" width="7.54296875" style="18" customWidth="1"/>
    <col min="11781" max="11781" width="11" style="18" bestFit="1" customWidth="1"/>
    <col min="11782" max="11782" width="10.453125" style="18" bestFit="1" customWidth="1"/>
    <col min="11783" max="11783" width="12.453125" style="18" bestFit="1" customWidth="1"/>
    <col min="11784" max="11784" width="14.453125" style="18" bestFit="1" customWidth="1"/>
    <col min="11785" max="11785" width="10" style="18" customWidth="1"/>
    <col min="11786" max="11786" width="24.453125" style="18" customWidth="1"/>
    <col min="11787" max="11787" width="19" style="18" customWidth="1"/>
    <col min="11788" max="11788" width="18.453125" style="18" customWidth="1"/>
    <col min="11789" max="11789" width="11" style="18" customWidth="1"/>
    <col min="11790" max="11790" width="10.54296875" style="18" customWidth="1"/>
    <col min="11791" max="11791" width="9.54296875" style="18" customWidth="1"/>
    <col min="11792" max="11792" width="32.453125" style="18" customWidth="1"/>
    <col min="11793" max="11793" width="7" style="18" customWidth="1"/>
    <col min="11794" max="11794" width="11" style="18" customWidth="1"/>
    <col min="11795" max="11795" width="9.453125" style="18"/>
    <col min="11796" max="11796" width="11" style="18" customWidth="1"/>
    <col min="11797" max="11797" width="10.453125" style="18" bestFit="1" customWidth="1"/>
    <col min="11798" max="12032" width="9.453125" style="18"/>
    <col min="12033" max="12033" width="9" style="18" bestFit="1" customWidth="1"/>
    <col min="12034" max="12034" width="8.54296875" style="18" customWidth="1"/>
    <col min="12035" max="12035" width="9.54296875" style="18" customWidth="1"/>
    <col min="12036" max="12036" width="7.54296875" style="18" customWidth="1"/>
    <col min="12037" max="12037" width="11" style="18" bestFit="1" customWidth="1"/>
    <col min="12038" max="12038" width="10.453125" style="18" bestFit="1" customWidth="1"/>
    <col min="12039" max="12039" width="12.453125" style="18" bestFit="1" customWidth="1"/>
    <col min="12040" max="12040" width="14.453125" style="18" bestFit="1" customWidth="1"/>
    <col min="12041" max="12041" width="10" style="18" customWidth="1"/>
    <col min="12042" max="12042" width="24.453125" style="18" customWidth="1"/>
    <col min="12043" max="12043" width="19" style="18" customWidth="1"/>
    <col min="12044" max="12044" width="18.453125" style="18" customWidth="1"/>
    <col min="12045" max="12045" width="11" style="18" customWidth="1"/>
    <col min="12046" max="12046" width="10.54296875" style="18" customWidth="1"/>
    <col min="12047" max="12047" width="9.54296875" style="18" customWidth="1"/>
    <col min="12048" max="12048" width="32.453125" style="18" customWidth="1"/>
    <col min="12049" max="12049" width="7" style="18" customWidth="1"/>
    <col min="12050" max="12050" width="11" style="18" customWidth="1"/>
    <col min="12051" max="12051" width="9.453125" style="18"/>
    <col min="12052" max="12052" width="11" style="18" customWidth="1"/>
    <col min="12053" max="12053" width="10.453125" style="18" bestFit="1" customWidth="1"/>
    <col min="12054" max="12288" width="9.453125" style="18"/>
    <col min="12289" max="12289" width="9" style="18" bestFit="1" customWidth="1"/>
    <col min="12290" max="12290" width="8.54296875" style="18" customWidth="1"/>
    <col min="12291" max="12291" width="9.54296875" style="18" customWidth="1"/>
    <col min="12292" max="12292" width="7.54296875" style="18" customWidth="1"/>
    <col min="12293" max="12293" width="11" style="18" bestFit="1" customWidth="1"/>
    <col min="12294" max="12294" width="10.453125" style="18" bestFit="1" customWidth="1"/>
    <col min="12295" max="12295" width="12.453125" style="18" bestFit="1" customWidth="1"/>
    <col min="12296" max="12296" width="14.453125" style="18" bestFit="1" customWidth="1"/>
    <col min="12297" max="12297" width="10" style="18" customWidth="1"/>
    <col min="12298" max="12298" width="24.453125" style="18" customWidth="1"/>
    <col min="12299" max="12299" width="19" style="18" customWidth="1"/>
    <col min="12300" max="12300" width="18.453125" style="18" customWidth="1"/>
    <col min="12301" max="12301" width="11" style="18" customWidth="1"/>
    <col min="12302" max="12302" width="10.54296875" style="18" customWidth="1"/>
    <col min="12303" max="12303" width="9.54296875" style="18" customWidth="1"/>
    <col min="12304" max="12304" width="32.453125" style="18" customWidth="1"/>
    <col min="12305" max="12305" width="7" style="18" customWidth="1"/>
    <col min="12306" max="12306" width="11" style="18" customWidth="1"/>
    <col min="12307" max="12307" width="9.453125" style="18"/>
    <col min="12308" max="12308" width="11" style="18" customWidth="1"/>
    <col min="12309" max="12309" width="10.453125" style="18" bestFit="1" customWidth="1"/>
    <col min="12310" max="12544" width="9.453125" style="18"/>
    <col min="12545" max="12545" width="9" style="18" bestFit="1" customWidth="1"/>
    <col min="12546" max="12546" width="8.54296875" style="18" customWidth="1"/>
    <col min="12547" max="12547" width="9.54296875" style="18" customWidth="1"/>
    <col min="12548" max="12548" width="7.54296875" style="18" customWidth="1"/>
    <col min="12549" max="12549" width="11" style="18" bestFit="1" customWidth="1"/>
    <col min="12550" max="12550" width="10.453125" style="18" bestFit="1" customWidth="1"/>
    <col min="12551" max="12551" width="12.453125" style="18" bestFit="1" customWidth="1"/>
    <col min="12552" max="12552" width="14.453125" style="18" bestFit="1" customWidth="1"/>
    <col min="12553" max="12553" width="10" style="18" customWidth="1"/>
    <col min="12554" max="12554" width="24.453125" style="18" customWidth="1"/>
    <col min="12555" max="12555" width="19" style="18" customWidth="1"/>
    <col min="12556" max="12556" width="18.453125" style="18" customWidth="1"/>
    <col min="12557" max="12557" width="11" style="18" customWidth="1"/>
    <col min="12558" max="12558" width="10.54296875" style="18" customWidth="1"/>
    <col min="12559" max="12559" width="9.54296875" style="18" customWidth="1"/>
    <col min="12560" max="12560" width="32.453125" style="18" customWidth="1"/>
    <col min="12561" max="12561" width="7" style="18" customWidth="1"/>
    <col min="12562" max="12562" width="11" style="18" customWidth="1"/>
    <col min="12563" max="12563" width="9.453125" style="18"/>
    <col min="12564" max="12564" width="11" style="18" customWidth="1"/>
    <col min="12565" max="12565" width="10.453125" style="18" bestFit="1" customWidth="1"/>
    <col min="12566" max="12800" width="9.453125" style="18"/>
    <col min="12801" max="12801" width="9" style="18" bestFit="1" customWidth="1"/>
    <col min="12802" max="12802" width="8.54296875" style="18" customWidth="1"/>
    <col min="12803" max="12803" width="9.54296875" style="18" customWidth="1"/>
    <col min="12804" max="12804" width="7.54296875" style="18" customWidth="1"/>
    <col min="12805" max="12805" width="11" style="18" bestFit="1" customWidth="1"/>
    <col min="12806" max="12806" width="10.453125" style="18" bestFit="1" customWidth="1"/>
    <col min="12807" max="12807" width="12.453125" style="18" bestFit="1" customWidth="1"/>
    <col min="12808" max="12808" width="14.453125" style="18" bestFit="1" customWidth="1"/>
    <col min="12809" max="12809" width="10" style="18" customWidth="1"/>
    <col min="12810" max="12810" width="24.453125" style="18" customWidth="1"/>
    <col min="12811" max="12811" width="19" style="18" customWidth="1"/>
    <col min="12812" max="12812" width="18.453125" style="18" customWidth="1"/>
    <col min="12813" max="12813" width="11" style="18" customWidth="1"/>
    <col min="12814" max="12814" width="10.54296875" style="18" customWidth="1"/>
    <col min="12815" max="12815" width="9.54296875" style="18" customWidth="1"/>
    <col min="12816" max="12816" width="32.453125" style="18" customWidth="1"/>
    <col min="12817" max="12817" width="7" style="18" customWidth="1"/>
    <col min="12818" max="12818" width="11" style="18" customWidth="1"/>
    <col min="12819" max="12819" width="9.453125" style="18"/>
    <col min="12820" max="12820" width="11" style="18" customWidth="1"/>
    <col min="12821" max="12821" width="10.453125" style="18" bestFit="1" customWidth="1"/>
    <col min="12822" max="13056" width="9.453125" style="18"/>
    <col min="13057" max="13057" width="9" style="18" bestFit="1" customWidth="1"/>
    <col min="13058" max="13058" width="8.54296875" style="18" customWidth="1"/>
    <col min="13059" max="13059" width="9.54296875" style="18" customWidth="1"/>
    <col min="13060" max="13060" width="7.54296875" style="18" customWidth="1"/>
    <col min="13061" max="13061" width="11" style="18" bestFit="1" customWidth="1"/>
    <col min="13062" max="13062" width="10.453125" style="18" bestFit="1" customWidth="1"/>
    <col min="13063" max="13063" width="12.453125" style="18" bestFit="1" customWidth="1"/>
    <col min="13064" max="13064" width="14.453125" style="18" bestFit="1" customWidth="1"/>
    <col min="13065" max="13065" width="10" style="18" customWidth="1"/>
    <col min="13066" max="13066" width="24.453125" style="18" customWidth="1"/>
    <col min="13067" max="13067" width="19" style="18" customWidth="1"/>
    <col min="13068" max="13068" width="18.453125" style="18" customWidth="1"/>
    <col min="13069" max="13069" width="11" style="18" customWidth="1"/>
    <col min="13070" max="13070" width="10.54296875" style="18" customWidth="1"/>
    <col min="13071" max="13071" width="9.54296875" style="18" customWidth="1"/>
    <col min="13072" max="13072" width="32.453125" style="18" customWidth="1"/>
    <col min="13073" max="13073" width="7" style="18" customWidth="1"/>
    <col min="13074" max="13074" width="11" style="18" customWidth="1"/>
    <col min="13075" max="13075" width="9.453125" style="18"/>
    <col min="13076" max="13076" width="11" style="18" customWidth="1"/>
    <col min="13077" max="13077" width="10.453125" style="18" bestFit="1" customWidth="1"/>
    <col min="13078" max="13312" width="9.453125" style="18"/>
    <col min="13313" max="13313" width="9" style="18" bestFit="1" customWidth="1"/>
    <col min="13314" max="13314" width="8.54296875" style="18" customWidth="1"/>
    <col min="13315" max="13315" width="9.54296875" style="18" customWidth="1"/>
    <col min="13316" max="13316" width="7.54296875" style="18" customWidth="1"/>
    <col min="13317" max="13317" width="11" style="18" bestFit="1" customWidth="1"/>
    <col min="13318" max="13318" width="10.453125" style="18" bestFit="1" customWidth="1"/>
    <col min="13319" max="13319" width="12.453125" style="18" bestFit="1" customWidth="1"/>
    <col min="13320" max="13320" width="14.453125" style="18" bestFit="1" customWidth="1"/>
    <col min="13321" max="13321" width="10" style="18" customWidth="1"/>
    <col min="13322" max="13322" width="24.453125" style="18" customWidth="1"/>
    <col min="13323" max="13323" width="19" style="18" customWidth="1"/>
    <col min="13324" max="13324" width="18.453125" style="18" customWidth="1"/>
    <col min="13325" max="13325" width="11" style="18" customWidth="1"/>
    <col min="13326" max="13326" width="10.54296875" style="18" customWidth="1"/>
    <col min="13327" max="13327" width="9.54296875" style="18" customWidth="1"/>
    <col min="13328" max="13328" width="32.453125" style="18" customWidth="1"/>
    <col min="13329" max="13329" width="7" style="18" customWidth="1"/>
    <col min="13330" max="13330" width="11" style="18" customWidth="1"/>
    <col min="13331" max="13331" width="9.453125" style="18"/>
    <col min="13332" max="13332" width="11" style="18" customWidth="1"/>
    <col min="13333" max="13333" width="10.453125" style="18" bestFit="1" customWidth="1"/>
    <col min="13334" max="13568" width="9.453125" style="18"/>
    <col min="13569" max="13569" width="9" style="18" bestFit="1" customWidth="1"/>
    <col min="13570" max="13570" width="8.54296875" style="18" customWidth="1"/>
    <col min="13571" max="13571" width="9.54296875" style="18" customWidth="1"/>
    <col min="13572" max="13572" width="7.54296875" style="18" customWidth="1"/>
    <col min="13573" max="13573" width="11" style="18" bestFit="1" customWidth="1"/>
    <col min="13574" max="13574" width="10.453125" style="18" bestFit="1" customWidth="1"/>
    <col min="13575" max="13575" width="12.453125" style="18" bestFit="1" customWidth="1"/>
    <col min="13576" max="13576" width="14.453125" style="18" bestFit="1" customWidth="1"/>
    <col min="13577" max="13577" width="10" style="18" customWidth="1"/>
    <col min="13578" max="13578" width="24.453125" style="18" customWidth="1"/>
    <col min="13579" max="13579" width="19" style="18" customWidth="1"/>
    <col min="13580" max="13580" width="18.453125" style="18" customWidth="1"/>
    <col min="13581" max="13581" width="11" style="18" customWidth="1"/>
    <col min="13582" max="13582" width="10.54296875" style="18" customWidth="1"/>
    <col min="13583" max="13583" width="9.54296875" style="18" customWidth="1"/>
    <col min="13584" max="13584" width="32.453125" style="18" customWidth="1"/>
    <col min="13585" max="13585" width="7" style="18" customWidth="1"/>
    <col min="13586" max="13586" width="11" style="18" customWidth="1"/>
    <col min="13587" max="13587" width="9.453125" style="18"/>
    <col min="13588" max="13588" width="11" style="18" customWidth="1"/>
    <col min="13589" max="13589" width="10.453125" style="18" bestFit="1" customWidth="1"/>
    <col min="13590" max="13824" width="9.453125" style="18"/>
    <col min="13825" max="13825" width="9" style="18" bestFit="1" customWidth="1"/>
    <col min="13826" max="13826" width="8.54296875" style="18" customWidth="1"/>
    <col min="13827" max="13827" width="9.54296875" style="18" customWidth="1"/>
    <col min="13828" max="13828" width="7.54296875" style="18" customWidth="1"/>
    <col min="13829" max="13829" width="11" style="18" bestFit="1" customWidth="1"/>
    <col min="13830" max="13830" width="10.453125" style="18" bestFit="1" customWidth="1"/>
    <col min="13831" max="13831" width="12.453125" style="18" bestFit="1" customWidth="1"/>
    <col min="13832" max="13832" width="14.453125" style="18" bestFit="1" customWidth="1"/>
    <col min="13833" max="13833" width="10" style="18" customWidth="1"/>
    <col min="13834" max="13834" width="24.453125" style="18" customWidth="1"/>
    <col min="13835" max="13835" width="19" style="18" customWidth="1"/>
    <col min="13836" max="13836" width="18.453125" style="18" customWidth="1"/>
    <col min="13837" max="13837" width="11" style="18" customWidth="1"/>
    <col min="13838" max="13838" width="10.54296875" style="18" customWidth="1"/>
    <col min="13839" max="13839" width="9.54296875" style="18" customWidth="1"/>
    <col min="13840" max="13840" width="32.453125" style="18" customWidth="1"/>
    <col min="13841" max="13841" width="7" style="18" customWidth="1"/>
    <col min="13842" max="13842" width="11" style="18" customWidth="1"/>
    <col min="13843" max="13843" width="9.453125" style="18"/>
    <col min="13844" max="13844" width="11" style="18" customWidth="1"/>
    <col min="13845" max="13845" width="10.453125" style="18" bestFit="1" customWidth="1"/>
    <col min="13846" max="14080" width="9.453125" style="18"/>
    <col min="14081" max="14081" width="9" style="18" bestFit="1" customWidth="1"/>
    <col min="14082" max="14082" width="8.54296875" style="18" customWidth="1"/>
    <col min="14083" max="14083" width="9.54296875" style="18" customWidth="1"/>
    <col min="14084" max="14084" width="7.54296875" style="18" customWidth="1"/>
    <col min="14085" max="14085" width="11" style="18" bestFit="1" customWidth="1"/>
    <col min="14086" max="14086" width="10.453125" style="18" bestFit="1" customWidth="1"/>
    <col min="14087" max="14087" width="12.453125" style="18" bestFit="1" customWidth="1"/>
    <col min="14088" max="14088" width="14.453125" style="18" bestFit="1" customWidth="1"/>
    <col min="14089" max="14089" width="10" style="18" customWidth="1"/>
    <col min="14090" max="14090" width="24.453125" style="18" customWidth="1"/>
    <col min="14091" max="14091" width="19" style="18" customWidth="1"/>
    <col min="14092" max="14092" width="18.453125" style="18" customWidth="1"/>
    <col min="14093" max="14093" width="11" style="18" customWidth="1"/>
    <col min="14094" max="14094" width="10.54296875" style="18" customWidth="1"/>
    <col min="14095" max="14095" width="9.54296875" style="18" customWidth="1"/>
    <col min="14096" max="14096" width="32.453125" style="18" customWidth="1"/>
    <col min="14097" max="14097" width="7" style="18" customWidth="1"/>
    <col min="14098" max="14098" width="11" style="18" customWidth="1"/>
    <col min="14099" max="14099" width="9.453125" style="18"/>
    <col min="14100" max="14100" width="11" style="18" customWidth="1"/>
    <col min="14101" max="14101" width="10.453125" style="18" bestFit="1" customWidth="1"/>
    <col min="14102" max="14336" width="9.453125" style="18"/>
    <col min="14337" max="14337" width="9" style="18" bestFit="1" customWidth="1"/>
    <col min="14338" max="14338" width="8.54296875" style="18" customWidth="1"/>
    <col min="14339" max="14339" width="9.54296875" style="18" customWidth="1"/>
    <col min="14340" max="14340" width="7.54296875" style="18" customWidth="1"/>
    <col min="14341" max="14341" width="11" style="18" bestFit="1" customWidth="1"/>
    <col min="14342" max="14342" width="10.453125" style="18" bestFit="1" customWidth="1"/>
    <col min="14343" max="14343" width="12.453125" style="18" bestFit="1" customWidth="1"/>
    <col min="14344" max="14344" width="14.453125" style="18" bestFit="1" customWidth="1"/>
    <col min="14345" max="14345" width="10" style="18" customWidth="1"/>
    <col min="14346" max="14346" width="24.453125" style="18" customWidth="1"/>
    <col min="14347" max="14347" width="19" style="18" customWidth="1"/>
    <col min="14348" max="14348" width="18.453125" style="18" customWidth="1"/>
    <col min="14349" max="14349" width="11" style="18" customWidth="1"/>
    <col min="14350" max="14350" width="10.54296875" style="18" customWidth="1"/>
    <col min="14351" max="14351" width="9.54296875" style="18" customWidth="1"/>
    <col min="14352" max="14352" width="32.453125" style="18" customWidth="1"/>
    <col min="14353" max="14353" width="7" style="18" customWidth="1"/>
    <col min="14354" max="14354" width="11" style="18" customWidth="1"/>
    <col min="14355" max="14355" width="9.453125" style="18"/>
    <col min="14356" max="14356" width="11" style="18" customWidth="1"/>
    <col min="14357" max="14357" width="10.453125" style="18" bestFit="1" customWidth="1"/>
    <col min="14358" max="14592" width="9.453125" style="18"/>
    <col min="14593" max="14593" width="9" style="18" bestFit="1" customWidth="1"/>
    <col min="14594" max="14594" width="8.54296875" style="18" customWidth="1"/>
    <col min="14595" max="14595" width="9.54296875" style="18" customWidth="1"/>
    <col min="14596" max="14596" width="7.54296875" style="18" customWidth="1"/>
    <col min="14597" max="14597" width="11" style="18" bestFit="1" customWidth="1"/>
    <col min="14598" max="14598" width="10.453125" style="18" bestFit="1" customWidth="1"/>
    <col min="14599" max="14599" width="12.453125" style="18" bestFit="1" customWidth="1"/>
    <col min="14600" max="14600" width="14.453125" style="18" bestFit="1" customWidth="1"/>
    <col min="14601" max="14601" width="10" style="18" customWidth="1"/>
    <col min="14602" max="14602" width="24.453125" style="18" customWidth="1"/>
    <col min="14603" max="14603" width="19" style="18" customWidth="1"/>
    <col min="14604" max="14604" width="18.453125" style="18" customWidth="1"/>
    <col min="14605" max="14605" width="11" style="18" customWidth="1"/>
    <col min="14606" max="14606" width="10.54296875" style="18" customWidth="1"/>
    <col min="14607" max="14607" width="9.54296875" style="18" customWidth="1"/>
    <col min="14608" max="14608" width="32.453125" style="18" customWidth="1"/>
    <col min="14609" max="14609" width="7" style="18" customWidth="1"/>
    <col min="14610" max="14610" width="11" style="18" customWidth="1"/>
    <col min="14611" max="14611" width="9.453125" style="18"/>
    <col min="14612" max="14612" width="11" style="18" customWidth="1"/>
    <col min="14613" max="14613" width="10.453125" style="18" bestFit="1" customWidth="1"/>
    <col min="14614" max="14848" width="9.453125" style="18"/>
    <col min="14849" max="14849" width="9" style="18" bestFit="1" customWidth="1"/>
    <col min="14850" max="14850" width="8.54296875" style="18" customWidth="1"/>
    <col min="14851" max="14851" width="9.54296875" style="18" customWidth="1"/>
    <col min="14852" max="14852" width="7.54296875" style="18" customWidth="1"/>
    <col min="14853" max="14853" width="11" style="18" bestFit="1" customWidth="1"/>
    <col min="14854" max="14854" width="10.453125" style="18" bestFit="1" customWidth="1"/>
    <col min="14855" max="14855" width="12.453125" style="18" bestFit="1" customWidth="1"/>
    <col min="14856" max="14856" width="14.453125" style="18" bestFit="1" customWidth="1"/>
    <col min="14857" max="14857" width="10" style="18" customWidth="1"/>
    <col min="14858" max="14858" width="24.453125" style="18" customWidth="1"/>
    <col min="14859" max="14859" width="19" style="18" customWidth="1"/>
    <col min="14860" max="14860" width="18.453125" style="18" customWidth="1"/>
    <col min="14861" max="14861" width="11" style="18" customWidth="1"/>
    <col min="14862" max="14862" width="10.54296875" style="18" customWidth="1"/>
    <col min="14863" max="14863" width="9.54296875" style="18" customWidth="1"/>
    <col min="14864" max="14864" width="32.453125" style="18" customWidth="1"/>
    <col min="14865" max="14865" width="7" style="18" customWidth="1"/>
    <col min="14866" max="14866" width="11" style="18" customWidth="1"/>
    <col min="14867" max="14867" width="9.453125" style="18"/>
    <col min="14868" max="14868" width="11" style="18" customWidth="1"/>
    <col min="14869" max="14869" width="10.453125" style="18" bestFit="1" customWidth="1"/>
    <col min="14870" max="15104" width="9.453125" style="18"/>
    <col min="15105" max="15105" width="9" style="18" bestFit="1" customWidth="1"/>
    <col min="15106" max="15106" width="8.54296875" style="18" customWidth="1"/>
    <col min="15107" max="15107" width="9.54296875" style="18" customWidth="1"/>
    <col min="15108" max="15108" width="7.54296875" style="18" customWidth="1"/>
    <col min="15109" max="15109" width="11" style="18" bestFit="1" customWidth="1"/>
    <col min="15110" max="15110" width="10.453125" style="18" bestFit="1" customWidth="1"/>
    <col min="15111" max="15111" width="12.453125" style="18" bestFit="1" customWidth="1"/>
    <col min="15112" max="15112" width="14.453125" style="18" bestFit="1" customWidth="1"/>
    <col min="15113" max="15113" width="10" style="18" customWidth="1"/>
    <col min="15114" max="15114" width="24.453125" style="18" customWidth="1"/>
    <col min="15115" max="15115" width="19" style="18" customWidth="1"/>
    <col min="15116" max="15116" width="18.453125" style="18" customWidth="1"/>
    <col min="15117" max="15117" width="11" style="18" customWidth="1"/>
    <col min="15118" max="15118" width="10.54296875" style="18" customWidth="1"/>
    <col min="15119" max="15119" width="9.54296875" style="18" customWidth="1"/>
    <col min="15120" max="15120" width="32.453125" style="18" customWidth="1"/>
    <col min="15121" max="15121" width="7" style="18" customWidth="1"/>
    <col min="15122" max="15122" width="11" style="18" customWidth="1"/>
    <col min="15123" max="15123" width="9.453125" style="18"/>
    <col min="15124" max="15124" width="11" style="18" customWidth="1"/>
    <col min="15125" max="15125" width="10.453125" style="18" bestFit="1" customWidth="1"/>
    <col min="15126" max="15360" width="9.453125" style="18"/>
    <col min="15361" max="15361" width="9" style="18" bestFit="1" customWidth="1"/>
    <col min="15362" max="15362" width="8.54296875" style="18" customWidth="1"/>
    <col min="15363" max="15363" width="9.54296875" style="18" customWidth="1"/>
    <col min="15364" max="15364" width="7.54296875" style="18" customWidth="1"/>
    <col min="15365" max="15365" width="11" style="18" bestFit="1" customWidth="1"/>
    <col min="15366" max="15366" width="10.453125" style="18" bestFit="1" customWidth="1"/>
    <col min="15367" max="15367" width="12.453125" style="18" bestFit="1" customWidth="1"/>
    <col min="15368" max="15368" width="14.453125" style="18" bestFit="1" customWidth="1"/>
    <col min="15369" max="15369" width="10" style="18" customWidth="1"/>
    <col min="15370" max="15370" width="24.453125" style="18" customWidth="1"/>
    <col min="15371" max="15371" width="19" style="18" customWidth="1"/>
    <col min="15372" max="15372" width="18.453125" style="18" customWidth="1"/>
    <col min="15373" max="15373" width="11" style="18" customWidth="1"/>
    <col min="15374" max="15374" width="10.54296875" style="18" customWidth="1"/>
    <col min="15375" max="15375" width="9.54296875" style="18" customWidth="1"/>
    <col min="15376" max="15376" width="32.453125" style="18" customWidth="1"/>
    <col min="15377" max="15377" width="7" style="18" customWidth="1"/>
    <col min="15378" max="15378" width="11" style="18" customWidth="1"/>
    <col min="15379" max="15379" width="9.453125" style="18"/>
    <col min="15380" max="15380" width="11" style="18" customWidth="1"/>
    <col min="15381" max="15381" width="10.453125" style="18" bestFit="1" customWidth="1"/>
    <col min="15382" max="15616" width="9.453125" style="18"/>
    <col min="15617" max="15617" width="9" style="18" bestFit="1" customWidth="1"/>
    <col min="15618" max="15618" width="8.54296875" style="18" customWidth="1"/>
    <col min="15619" max="15619" width="9.54296875" style="18" customWidth="1"/>
    <col min="15620" max="15620" width="7.54296875" style="18" customWidth="1"/>
    <col min="15621" max="15621" width="11" style="18" bestFit="1" customWidth="1"/>
    <col min="15622" max="15622" width="10.453125" style="18" bestFit="1" customWidth="1"/>
    <col min="15623" max="15623" width="12.453125" style="18" bestFit="1" customWidth="1"/>
    <col min="15624" max="15624" width="14.453125" style="18" bestFit="1" customWidth="1"/>
    <col min="15625" max="15625" width="10" style="18" customWidth="1"/>
    <col min="15626" max="15626" width="24.453125" style="18" customWidth="1"/>
    <col min="15627" max="15627" width="19" style="18" customWidth="1"/>
    <col min="15628" max="15628" width="18.453125" style="18" customWidth="1"/>
    <col min="15629" max="15629" width="11" style="18" customWidth="1"/>
    <col min="15630" max="15630" width="10.54296875" style="18" customWidth="1"/>
    <col min="15631" max="15631" width="9.54296875" style="18" customWidth="1"/>
    <col min="15632" max="15632" width="32.453125" style="18" customWidth="1"/>
    <col min="15633" max="15633" width="7" style="18" customWidth="1"/>
    <col min="15634" max="15634" width="11" style="18" customWidth="1"/>
    <col min="15635" max="15635" width="9.453125" style="18"/>
    <col min="15636" max="15636" width="11" style="18" customWidth="1"/>
    <col min="15637" max="15637" width="10.453125" style="18" bestFit="1" customWidth="1"/>
    <col min="15638" max="15872" width="9.453125" style="18"/>
    <col min="15873" max="15873" width="9" style="18" bestFit="1" customWidth="1"/>
    <col min="15874" max="15874" width="8.54296875" style="18" customWidth="1"/>
    <col min="15875" max="15875" width="9.54296875" style="18" customWidth="1"/>
    <col min="15876" max="15876" width="7.54296875" style="18" customWidth="1"/>
    <col min="15877" max="15877" width="11" style="18" bestFit="1" customWidth="1"/>
    <col min="15878" max="15878" width="10.453125" style="18" bestFit="1" customWidth="1"/>
    <col min="15879" max="15879" width="12.453125" style="18" bestFit="1" customWidth="1"/>
    <col min="15880" max="15880" width="14.453125" style="18" bestFit="1" customWidth="1"/>
    <col min="15881" max="15881" width="10" style="18" customWidth="1"/>
    <col min="15882" max="15882" width="24.453125" style="18" customWidth="1"/>
    <col min="15883" max="15883" width="19" style="18" customWidth="1"/>
    <col min="15884" max="15884" width="18.453125" style="18" customWidth="1"/>
    <col min="15885" max="15885" width="11" style="18" customWidth="1"/>
    <col min="15886" max="15886" width="10.54296875" style="18" customWidth="1"/>
    <col min="15887" max="15887" width="9.54296875" style="18" customWidth="1"/>
    <col min="15888" max="15888" width="32.453125" style="18" customWidth="1"/>
    <col min="15889" max="15889" width="7" style="18" customWidth="1"/>
    <col min="15890" max="15890" width="11" style="18" customWidth="1"/>
    <col min="15891" max="15891" width="9.453125" style="18"/>
    <col min="15892" max="15892" width="11" style="18" customWidth="1"/>
    <col min="15893" max="15893" width="10.453125" style="18" bestFit="1" customWidth="1"/>
    <col min="15894" max="16128" width="9.453125" style="18"/>
    <col min="16129" max="16129" width="9" style="18" bestFit="1" customWidth="1"/>
    <col min="16130" max="16130" width="8.54296875" style="18" customWidth="1"/>
    <col min="16131" max="16131" width="9.54296875" style="18" customWidth="1"/>
    <col min="16132" max="16132" width="7.54296875" style="18" customWidth="1"/>
    <col min="16133" max="16133" width="11" style="18" bestFit="1" customWidth="1"/>
    <col min="16134" max="16134" width="10.453125" style="18" bestFit="1" customWidth="1"/>
    <col min="16135" max="16135" width="12.453125" style="18" bestFit="1" customWidth="1"/>
    <col min="16136" max="16136" width="14.453125" style="18" bestFit="1" customWidth="1"/>
    <col min="16137" max="16137" width="10" style="18" customWidth="1"/>
    <col min="16138" max="16138" width="24.453125" style="18" customWidth="1"/>
    <col min="16139" max="16139" width="19" style="18" customWidth="1"/>
    <col min="16140" max="16140" width="18.453125" style="18" customWidth="1"/>
    <col min="16141" max="16141" width="11" style="18" customWidth="1"/>
    <col min="16142" max="16142" width="10.54296875" style="18" customWidth="1"/>
    <col min="16143" max="16143" width="9.54296875" style="18" customWidth="1"/>
    <col min="16144" max="16144" width="32.453125" style="18" customWidth="1"/>
    <col min="16145" max="16145" width="7" style="18" customWidth="1"/>
    <col min="16146" max="16146" width="11" style="18" customWidth="1"/>
    <col min="16147" max="16147" width="9.453125" style="18"/>
    <col min="16148" max="16148" width="11" style="18" customWidth="1"/>
    <col min="16149" max="16149" width="10.453125" style="18" bestFit="1" customWidth="1"/>
    <col min="16150" max="16384" width="9.453125" style="18"/>
  </cols>
  <sheetData>
    <row r="1" spans="1:22" ht="14.5">
      <c r="G1" s="19">
        <f>SUBTOTAL(9,G3:G461)</f>
        <v>-2647840.6099999975</v>
      </c>
      <c r="H1" s="19">
        <f>SUBTOTAL(9,H3:H461)</f>
        <v>-353225232.13</v>
      </c>
    </row>
    <row r="2" spans="1:22" s="20" customFormat="1" ht="37.5">
      <c r="A2" s="75" t="s">
        <v>592</v>
      </c>
      <c r="B2" s="75" t="s">
        <v>571</v>
      </c>
      <c r="C2" s="76" t="s">
        <v>585</v>
      </c>
      <c r="D2" s="75" t="s">
        <v>684</v>
      </c>
      <c r="E2" s="75" t="s">
        <v>570</v>
      </c>
      <c r="F2" s="75" t="s">
        <v>583</v>
      </c>
      <c r="G2" s="77" t="s">
        <v>587</v>
      </c>
      <c r="H2" s="76" t="s">
        <v>588</v>
      </c>
      <c r="I2" s="76" t="s">
        <v>586</v>
      </c>
      <c r="J2" s="75" t="s">
        <v>589</v>
      </c>
      <c r="K2" s="75" t="s">
        <v>591</v>
      </c>
      <c r="L2" s="75" t="s">
        <v>590</v>
      </c>
      <c r="M2" s="75" t="s">
        <v>685</v>
      </c>
      <c r="N2" s="75" t="s">
        <v>656</v>
      </c>
      <c r="O2" s="75" t="s">
        <v>1127</v>
      </c>
      <c r="P2" s="75" t="s">
        <v>673</v>
      </c>
      <c r="Q2" s="75" t="s">
        <v>1128</v>
      </c>
      <c r="R2" s="75" t="s">
        <v>686</v>
      </c>
      <c r="S2" s="75" t="s">
        <v>659</v>
      </c>
      <c r="T2" s="75" t="s">
        <v>638</v>
      </c>
      <c r="U2" s="75" t="s">
        <v>584</v>
      </c>
      <c r="V2" s="76" t="s">
        <v>1129</v>
      </c>
    </row>
    <row r="3" spans="1:22" ht="14.5">
      <c r="A3" s="60" t="s">
        <v>1130</v>
      </c>
      <c r="B3" s="60" t="s">
        <v>1131</v>
      </c>
      <c r="C3" s="60" t="s">
        <v>1132</v>
      </c>
      <c r="D3" s="60" t="s">
        <v>1384</v>
      </c>
      <c r="E3" s="60" t="s">
        <v>2358</v>
      </c>
      <c r="F3" s="73">
        <v>44695</v>
      </c>
      <c r="G3" s="61">
        <v>6</v>
      </c>
      <c r="H3" s="61">
        <v>513</v>
      </c>
      <c r="I3" s="60" t="s">
        <v>20</v>
      </c>
      <c r="J3" s="60" t="s">
        <v>290</v>
      </c>
      <c r="K3" s="60" t="s">
        <v>660</v>
      </c>
      <c r="L3" s="60" t="s">
        <v>2359</v>
      </c>
      <c r="M3" s="60" t="s">
        <v>2358</v>
      </c>
      <c r="N3" s="60" t="s">
        <v>290</v>
      </c>
      <c r="O3" s="60" t="s">
        <v>735</v>
      </c>
      <c r="P3" s="60" t="s">
        <v>290</v>
      </c>
      <c r="Q3" s="60" t="s">
        <v>290</v>
      </c>
      <c r="R3" s="60" t="s">
        <v>1136</v>
      </c>
      <c r="S3" s="73"/>
      <c r="T3" s="60" t="s">
        <v>290</v>
      </c>
      <c r="U3" s="73">
        <v>44695</v>
      </c>
      <c r="V3" s="60" t="s">
        <v>735</v>
      </c>
    </row>
    <row r="4" spans="1:22" ht="14.5">
      <c r="A4" s="60" t="s">
        <v>1130</v>
      </c>
      <c r="B4" s="60" t="s">
        <v>1131</v>
      </c>
      <c r="C4" s="60" t="s">
        <v>1139</v>
      </c>
      <c r="D4" s="60" t="s">
        <v>1384</v>
      </c>
      <c r="E4" s="60" t="s">
        <v>2362</v>
      </c>
      <c r="F4" s="73">
        <v>44721</v>
      </c>
      <c r="G4" s="61">
        <v>263879.3</v>
      </c>
      <c r="H4" s="61">
        <v>23260960.300000001</v>
      </c>
      <c r="I4" s="60" t="s">
        <v>20</v>
      </c>
      <c r="J4" s="60" t="s">
        <v>290</v>
      </c>
      <c r="K4" s="60" t="s">
        <v>660</v>
      </c>
      <c r="L4" s="60" t="s">
        <v>2363</v>
      </c>
      <c r="M4" s="60" t="s">
        <v>2362</v>
      </c>
      <c r="N4" s="60" t="s">
        <v>290</v>
      </c>
      <c r="O4" s="60" t="s">
        <v>735</v>
      </c>
      <c r="P4" s="60" t="s">
        <v>290</v>
      </c>
      <c r="Q4" s="60" t="s">
        <v>290</v>
      </c>
      <c r="R4" s="60" t="s">
        <v>1136</v>
      </c>
      <c r="S4" s="73"/>
      <c r="T4" s="60" t="s">
        <v>290</v>
      </c>
      <c r="U4" s="73">
        <v>44721</v>
      </c>
      <c r="V4" s="60" t="s">
        <v>735</v>
      </c>
    </row>
    <row r="5" spans="1:22" ht="14.5">
      <c r="A5" s="60" t="s">
        <v>1130</v>
      </c>
      <c r="B5" s="60" t="s">
        <v>1131</v>
      </c>
      <c r="C5" s="60" t="s">
        <v>1139</v>
      </c>
      <c r="D5" s="60" t="s">
        <v>1384</v>
      </c>
      <c r="E5" s="60" t="s">
        <v>2364</v>
      </c>
      <c r="F5" s="73">
        <v>44730</v>
      </c>
      <c r="G5" s="61">
        <v>160321.89000000001</v>
      </c>
      <c r="H5" s="61">
        <v>14132374.6</v>
      </c>
      <c r="I5" s="60" t="s">
        <v>20</v>
      </c>
      <c r="J5" s="60" t="s">
        <v>290</v>
      </c>
      <c r="K5" s="60" t="s">
        <v>660</v>
      </c>
      <c r="L5" s="60" t="s">
        <v>2365</v>
      </c>
      <c r="M5" s="60" t="s">
        <v>2364</v>
      </c>
      <c r="N5" s="60" t="s">
        <v>290</v>
      </c>
      <c r="O5" s="60" t="s">
        <v>735</v>
      </c>
      <c r="P5" s="60" t="s">
        <v>290</v>
      </c>
      <c r="Q5" s="60" t="s">
        <v>290</v>
      </c>
      <c r="R5" s="60" t="s">
        <v>1136</v>
      </c>
      <c r="S5" s="73"/>
      <c r="T5" s="60" t="s">
        <v>290</v>
      </c>
      <c r="U5" s="73">
        <v>44730</v>
      </c>
      <c r="V5" s="60" t="s">
        <v>735</v>
      </c>
    </row>
    <row r="6" spans="1:22" ht="14.5">
      <c r="A6" s="60" t="s">
        <v>1130</v>
      </c>
      <c r="B6" s="60" t="s">
        <v>1131</v>
      </c>
      <c r="C6" s="60" t="s">
        <v>1139</v>
      </c>
      <c r="D6" s="60" t="s">
        <v>1384</v>
      </c>
      <c r="E6" s="60" t="s">
        <v>2366</v>
      </c>
      <c r="F6" s="73">
        <v>44732</v>
      </c>
      <c r="G6" s="61">
        <v>94084.11</v>
      </c>
      <c r="H6" s="61">
        <v>8293514.2999999998</v>
      </c>
      <c r="I6" s="60" t="s">
        <v>20</v>
      </c>
      <c r="J6" s="60" t="s">
        <v>290</v>
      </c>
      <c r="K6" s="60" t="s">
        <v>660</v>
      </c>
      <c r="L6" s="60" t="s">
        <v>2367</v>
      </c>
      <c r="M6" s="60" t="s">
        <v>2366</v>
      </c>
      <c r="N6" s="60" t="s">
        <v>290</v>
      </c>
      <c r="O6" s="60" t="s">
        <v>735</v>
      </c>
      <c r="P6" s="60" t="s">
        <v>290</v>
      </c>
      <c r="Q6" s="60" t="s">
        <v>290</v>
      </c>
      <c r="R6" s="60" t="s">
        <v>1136</v>
      </c>
      <c r="S6" s="73"/>
      <c r="T6" s="60" t="s">
        <v>290</v>
      </c>
      <c r="U6" s="73">
        <v>44732</v>
      </c>
      <c r="V6" s="60" t="s">
        <v>735</v>
      </c>
    </row>
    <row r="7" spans="1:22" ht="14.5">
      <c r="A7" s="60" t="s">
        <v>1130</v>
      </c>
      <c r="B7" s="60" t="s">
        <v>1131</v>
      </c>
      <c r="C7" s="60" t="s">
        <v>1139</v>
      </c>
      <c r="D7" s="60" t="s">
        <v>1384</v>
      </c>
      <c r="E7" s="60" t="s">
        <v>2368</v>
      </c>
      <c r="F7" s="73">
        <v>44732</v>
      </c>
      <c r="G7" s="61">
        <v>65352.85</v>
      </c>
      <c r="H7" s="61">
        <v>5760853.7300000004</v>
      </c>
      <c r="I7" s="60" t="s">
        <v>20</v>
      </c>
      <c r="J7" s="60" t="s">
        <v>290</v>
      </c>
      <c r="K7" s="60" t="s">
        <v>660</v>
      </c>
      <c r="L7" s="60" t="s">
        <v>2369</v>
      </c>
      <c r="M7" s="60" t="s">
        <v>2368</v>
      </c>
      <c r="N7" s="60" t="s">
        <v>290</v>
      </c>
      <c r="O7" s="60" t="s">
        <v>735</v>
      </c>
      <c r="P7" s="60" t="s">
        <v>290</v>
      </c>
      <c r="Q7" s="60" t="s">
        <v>290</v>
      </c>
      <c r="R7" s="60" t="s">
        <v>1136</v>
      </c>
      <c r="S7" s="73"/>
      <c r="T7" s="60" t="s">
        <v>290</v>
      </c>
      <c r="U7" s="73">
        <v>44732</v>
      </c>
      <c r="V7" s="60" t="s">
        <v>735</v>
      </c>
    </row>
    <row r="8" spans="1:22" ht="14.5">
      <c r="A8" s="60" t="s">
        <v>1130</v>
      </c>
      <c r="B8" s="60" t="s">
        <v>1131</v>
      </c>
      <c r="C8" s="60" t="s">
        <v>1139</v>
      </c>
      <c r="D8" s="60" t="s">
        <v>1384</v>
      </c>
      <c r="E8" s="60" t="s">
        <v>2370</v>
      </c>
      <c r="F8" s="73">
        <v>44732</v>
      </c>
      <c r="G8" s="61">
        <v>93087.96</v>
      </c>
      <c r="H8" s="61">
        <v>8205703.6699999999</v>
      </c>
      <c r="I8" s="60" t="s">
        <v>20</v>
      </c>
      <c r="J8" s="60" t="s">
        <v>290</v>
      </c>
      <c r="K8" s="60" t="s">
        <v>660</v>
      </c>
      <c r="L8" s="60" t="s">
        <v>2371</v>
      </c>
      <c r="M8" s="60" t="s">
        <v>2370</v>
      </c>
      <c r="N8" s="60" t="s">
        <v>290</v>
      </c>
      <c r="O8" s="60" t="s">
        <v>735</v>
      </c>
      <c r="P8" s="60" t="s">
        <v>290</v>
      </c>
      <c r="Q8" s="60" t="s">
        <v>290</v>
      </c>
      <c r="R8" s="60" t="s">
        <v>1136</v>
      </c>
      <c r="S8" s="73"/>
      <c r="T8" s="60" t="s">
        <v>290</v>
      </c>
      <c r="U8" s="73">
        <v>44732</v>
      </c>
      <c r="V8" s="60" t="s">
        <v>735</v>
      </c>
    </row>
    <row r="9" spans="1:22" ht="14.5">
      <c r="A9" s="60" t="s">
        <v>1130</v>
      </c>
      <c r="B9" s="60" t="s">
        <v>1131</v>
      </c>
      <c r="C9" s="60" t="s">
        <v>1139</v>
      </c>
      <c r="D9" s="60" t="s">
        <v>1384</v>
      </c>
      <c r="E9" s="60" t="s">
        <v>2372</v>
      </c>
      <c r="F9" s="73">
        <v>44732</v>
      </c>
      <c r="G9" s="61">
        <v>19911.98</v>
      </c>
      <c r="H9" s="61">
        <v>1755241.04</v>
      </c>
      <c r="I9" s="60" t="s">
        <v>20</v>
      </c>
      <c r="J9" s="60" t="s">
        <v>290</v>
      </c>
      <c r="K9" s="60" t="s">
        <v>660</v>
      </c>
      <c r="L9" s="60" t="s">
        <v>2373</v>
      </c>
      <c r="M9" s="60" t="s">
        <v>2372</v>
      </c>
      <c r="N9" s="60" t="s">
        <v>290</v>
      </c>
      <c r="O9" s="60" t="s">
        <v>735</v>
      </c>
      <c r="P9" s="60" t="s">
        <v>290</v>
      </c>
      <c r="Q9" s="60" t="s">
        <v>290</v>
      </c>
      <c r="R9" s="60" t="s">
        <v>1136</v>
      </c>
      <c r="S9" s="73"/>
      <c r="T9" s="60" t="s">
        <v>290</v>
      </c>
      <c r="U9" s="73">
        <v>44732</v>
      </c>
      <c r="V9" s="60" t="s">
        <v>735</v>
      </c>
    </row>
    <row r="10" spans="1:22" ht="14.5">
      <c r="A10" s="60" t="s">
        <v>1130</v>
      </c>
      <c r="B10" s="60" t="s">
        <v>1131</v>
      </c>
      <c r="C10" s="60" t="s">
        <v>1139</v>
      </c>
      <c r="D10" s="60" t="s">
        <v>1384</v>
      </c>
      <c r="E10" s="60" t="s">
        <v>2374</v>
      </c>
      <c r="F10" s="73">
        <v>44732</v>
      </c>
      <c r="G10" s="61">
        <v>36295.26</v>
      </c>
      <c r="H10" s="61">
        <v>3199427.17</v>
      </c>
      <c r="I10" s="60" t="s">
        <v>20</v>
      </c>
      <c r="J10" s="60" t="s">
        <v>290</v>
      </c>
      <c r="K10" s="60" t="s">
        <v>660</v>
      </c>
      <c r="L10" s="60" t="s">
        <v>2375</v>
      </c>
      <c r="M10" s="60" t="s">
        <v>2374</v>
      </c>
      <c r="N10" s="60" t="s">
        <v>290</v>
      </c>
      <c r="O10" s="60" t="s">
        <v>735</v>
      </c>
      <c r="P10" s="60" t="s">
        <v>290</v>
      </c>
      <c r="Q10" s="60" t="s">
        <v>290</v>
      </c>
      <c r="R10" s="60" t="s">
        <v>1136</v>
      </c>
      <c r="S10" s="73"/>
      <c r="T10" s="60" t="s">
        <v>290</v>
      </c>
      <c r="U10" s="73">
        <v>44732</v>
      </c>
      <c r="V10" s="60" t="s">
        <v>735</v>
      </c>
    </row>
    <row r="11" spans="1:22" ht="14.5">
      <c r="A11" s="60" t="s">
        <v>1130</v>
      </c>
      <c r="B11" s="60" t="s">
        <v>1131</v>
      </c>
      <c r="C11" s="60" t="s">
        <v>1139</v>
      </c>
      <c r="D11" s="60" t="s">
        <v>1384</v>
      </c>
      <c r="E11" s="60" t="s">
        <v>2376</v>
      </c>
      <c r="F11" s="73">
        <v>44732</v>
      </c>
      <c r="G11" s="61">
        <v>42848.57</v>
      </c>
      <c r="H11" s="61">
        <v>3777101.45</v>
      </c>
      <c r="I11" s="60" t="s">
        <v>20</v>
      </c>
      <c r="J11" s="60" t="s">
        <v>290</v>
      </c>
      <c r="K11" s="60" t="s">
        <v>660</v>
      </c>
      <c r="L11" s="60" t="s">
        <v>2377</v>
      </c>
      <c r="M11" s="60" t="s">
        <v>2376</v>
      </c>
      <c r="N11" s="60" t="s">
        <v>290</v>
      </c>
      <c r="O11" s="60" t="s">
        <v>735</v>
      </c>
      <c r="P11" s="60" t="s">
        <v>290</v>
      </c>
      <c r="Q11" s="60" t="s">
        <v>290</v>
      </c>
      <c r="R11" s="60" t="s">
        <v>1136</v>
      </c>
      <c r="S11" s="73"/>
      <c r="T11" s="60" t="s">
        <v>290</v>
      </c>
      <c r="U11" s="73">
        <v>44732</v>
      </c>
      <c r="V11" s="60" t="s">
        <v>735</v>
      </c>
    </row>
    <row r="12" spans="1:22" ht="14.5">
      <c r="A12" s="60" t="s">
        <v>1130</v>
      </c>
      <c r="B12" s="60" t="s">
        <v>1131</v>
      </c>
      <c r="C12" s="60" t="s">
        <v>1139</v>
      </c>
      <c r="D12" s="60" t="s">
        <v>1384</v>
      </c>
      <c r="E12" s="60" t="s">
        <v>2378</v>
      </c>
      <c r="F12" s="73">
        <v>44732</v>
      </c>
      <c r="G12" s="61">
        <v>2442.23</v>
      </c>
      <c r="H12" s="61">
        <v>215282.57</v>
      </c>
      <c r="I12" s="60" t="s">
        <v>20</v>
      </c>
      <c r="J12" s="60" t="s">
        <v>290</v>
      </c>
      <c r="K12" s="60" t="s">
        <v>660</v>
      </c>
      <c r="L12" s="60" t="s">
        <v>2379</v>
      </c>
      <c r="M12" s="60" t="s">
        <v>2378</v>
      </c>
      <c r="N12" s="60" t="s">
        <v>290</v>
      </c>
      <c r="O12" s="60" t="s">
        <v>735</v>
      </c>
      <c r="P12" s="60" t="s">
        <v>290</v>
      </c>
      <c r="Q12" s="60" t="s">
        <v>290</v>
      </c>
      <c r="R12" s="60" t="s">
        <v>1136</v>
      </c>
      <c r="S12" s="73"/>
      <c r="T12" s="60" t="s">
        <v>290</v>
      </c>
      <c r="U12" s="73">
        <v>44732</v>
      </c>
      <c r="V12" s="60" t="s">
        <v>735</v>
      </c>
    </row>
    <row r="13" spans="1:22" ht="14.5">
      <c r="A13" s="60" t="s">
        <v>1130</v>
      </c>
      <c r="B13" s="60" t="s">
        <v>1131</v>
      </c>
      <c r="C13" s="60" t="s">
        <v>1139</v>
      </c>
      <c r="D13" s="60" t="s">
        <v>1384</v>
      </c>
      <c r="E13" s="60" t="s">
        <v>2380</v>
      </c>
      <c r="F13" s="73">
        <v>44735</v>
      </c>
      <c r="G13" s="61">
        <v>5227.8</v>
      </c>
      <c r="H13" s="61">
        <v>460830.57</v>
      </c>
      <c r="I13" s="60" t="s">
        <v>20</v>
      </c>
      <c r="J13" s="60" t="s">
        <v>290</v>
      </c>
      <c r="K13" s="60" t="s">
        <v>660</v>
      </c>
      <c r="L13" s="60" t="s">
        <v>2381</v>
      </c>
      <c r="M13" s="60" t="s">
        <v>2380</v>
      </c>
      <c r="N13" s="60" t="s">
        <v>290</v>
      </c>
      <c r="O13" s="60" t="s">
        <v>735</v>
      </c>
      <c r="P13" s="60" t="s">
        <v>290</v>
      </c>
      <c r="Q13" s="60" t="s">
        <v>290</v>
      </c>
      <c r="R13" s="60" t="s">
        <v>1136</v>
      </c>
      <c r="S13" s="73"/>
      <c r="T13" s="60" t="s">
        <v>290</v>
      </c>
      <c r="U13" s="73">
        <v>44735</v>
      </c>
      <c r="V13" s="60" t="s">
        <v>735</v>
      </c>
    </row>
    <row r="14" spans="1:22" ht="14.5">
      <c r="A14" s="60" t="s">
        <v>1130</v>
      </c>
      <c r="B14" s="60" t="s">
        <v>1131</v>
      </c>
      <c r="C14" s="60" t="s">
        <v>1139</v>
      </c>
      <c r="D14" s="60" t="s">
        <v>1384</v>
      </c>
      <c r="E14" s="60" t="s">
        <v>2382</v>
      </c>
      <c r="F14" s="73">
        <v>44734</v>
      </c>
      <c r="G14" s="61">
        <v>12098.42</v>
      </c>
      <c r="H14" s="61">
        <v>1066475.72</v>
      </c>
      <c r="I14" s="60" t="s">
        <v>20</v>
      </c>
      <c r="J14" s="60" t="s">
        <v>290</v>
      </c>
      <c r="K14" s="60" t="s">
        <v>660</v>
      </c>
      <c r="L14" s="60" t="s">
        <v>2383</v>
      </c>
      <c r="M14" s="60" t="s">
        <v>2382</v>
      </c>
      <c r="N14" s="60" t="s">
        <v>290</v>
      </c>
      <c r="O14" s="60" t="s">
        <v>735</v>
      </c>
      <c r="P14" s="60" t="s">
        <v>290</v>
      </c>
      <c r="Q14" s="60" t="s">
        <v>290</v>
      </c>
      <c r="R14" s="60" t="s">
        <v>1136</v>
      </c>
      <c r="S14" s="73"/>
      <c r="T14" s="60" t="s">
        <v>290</v>
      </c>
      <c r="U14" s="73">
        <v>44734</v>
      </c>
      <c r="V14" s="60" t="s">
        <v>735</v>
      </c>
    </row>
    <row r="15" spans="1:22" ht="14.5">
      <c r="A15" s="60" t="s">
        <v>1130</v>
      </c>
      <c r="B15" s="60" t="s">
        <v>1131</v>
      </c>
      <c r="C15" s="60" t="s">
        <v>1139</v>
      </c>
      <c r="D15" s="60" t="s">
        <v>1384</v>
      </c>
      <c r="E15" s="60" t="s">
        <v>2384</v>
      </c>
      <c r="F15" s="73">
        <v>44733</v>
      </c>
      <c r="G15" s="61">
        <v>94266.85</v>
      </c>
      <c r="H15" s="61">
        <v>8309622.8300000001</v>
      </c>
      <c r="I15" s="60" t="s">
        <v>20</v>
      </c>
      <c r="J15" s="60" t="s">
        <v>290</v>
      </c>
      <c r="K15" s="60" t="s">
        <v>660</v>
      </c>
      <c r="L15" s="60" t="s">
        <v>2385</v>
      </c>
      <c r="M15" s="60" t="s">
        <v>2384</v>
      </c>
      <c r="N15" s="60" t="s">
        <v>290</v>
      </c>
      <c r="O15" s="60" t="s">
        <v>735</v>
      </c>
      <c r="P15" s="60" t="s">
        <v>290</v>
      </c>
      <c r="Q15" s="60" t="s">
        <v>290</v>
      </c>
      <c r="R15" s="60" t="s">
        <v>1136</v>
      </c>
      <c r="S15" s="73"/>
      <c r="T15" s="60" t="s">
        <v>290</v>
      </c>
      <c r="U15" s="73">
        <v>44733</v>
      </c>
      <c r="V15" s="60" t="s">
        <v>735</v>
      </c>
    </row>
    <row r="16" spans="1:22" ht="14.5">
      <c r="A16" s="60" t="s">
        <v>1130</v>
      </c>
      <c r="B16" s="60" t="s">
        <v>1131</v>
      </c>
      <c r="C16" s="60" t="s">
        <v>1139</v>
      </c>
      <c r="D16" s="60" t="s">
        <v>1384</v>
      </c>
      <c r="E16" s="60" t="s">
        <v>2386</v>
      </c>
      <c r="F16" s="73">
        <v>44733</v>
      </c>
      <c r="G16" s="61">
        <v>132439.82</v>
      </c>
      <c r="H16" s="61">
        <v>11674570.130000001</v>
      </c>
      <c r="I16" s="60" t="s">
        <v>20</v>
      </c>
      <c r="J16" s="60" t="s">
        <v>290</v>
      </c>
      <c r="K16" s="60" t="s">
        <v>660</v>
      </c>
      <c r="L16" s="60" t="s">
        <v>2387</v>
      </c>
      <c r="M16" s="60" t="s">
        <v>2386</v>
      </c>
      <c r="N16" s="60" t="s">
        <v>290</v>
      </c>
      <c r="O16" s="60" t="s">
        <v>735</v>
      </c>
      <c r="P16" s="60" t="s">
        <v>290</v>
      </c>
      <c r="Q16" s="60" t="s">
        <v>290</v>
      </c>
      <c r="R16" s="60" t="s">
        <v>1136</v>
      </c>
      <c r="S16" s="73"/>
      <c r="T16" s="60" t="s">
        <v>290</v>
      </c>
      <c r="U16" s="73">
        <v>44733</v>
      </c>
      <c r="V16" s="60" t="s">
        <v>735</v>
      </c>
    </row>
    <row r="17" spans="1:22" ht="14.5">
      <c r="A17" s="60" t="s">
        <v>1130</v>
      </c>
      <c r="B17" s="60" t="s">
        <v>1131</v>
      </c>
      <c r="C17" s="60" t="s">
        <v>1139</v>
      </c>
      <c r="D17" s="60" t="s">
        <v>1384</v>
      </c>
      <c r="E17" s="60" t="s">
        <v>2388</v>
      </c>
      <c r="F17" s="73">
        <v>44721</v>
      </c>
      <c r="G17" s="61">
        <v>42164.88</v>
      </c>
      <c r="H17" s="61">
        <v>3716834.17</v>
      </c>
      <c r="I17" s="60" t="s">
        <v>20</v>
      </c>
      <c r="J17" s="60" t="s">
        <v>290</v>
      </c>
      <c r="K17" s="60" t="s">
        <v>660</v>
      </c>
      <c r="L17" s="60" t="s">
        <v>2389</v>
      </c>
      <c r="M17" s="60" t="s">
        <v>2388</v>
      </c>
      <c r="N17" s="60" t="s">
        <v>290</v>
      </c>
      <c r="O17" s="60" t="s">
        <v>735</v>
      </c>
      <c r="P17" s="60" t="s">
        <v>290</v>
      </c>
      <c r="Q17" s="60" t="s">
        <v>290</v>
      </c>
      <c r="R17" s="60" t="s">
        <v>1136</v>
      </c>
      <c r="S17" s="73"/>
      <c r="T17" s="60" t="s">
        <v>290</v>
      </c>
      <c r="U17" s="73">
        <v>44721</v>
      </c>
      <c r="V17" s="60" t="s">
        <v>735</v>
      </c>
    </row>
    <row r="18" spans="1:22" ht="14.5">
      <c r="A18" s="60" t="s">
        <v>1130</v>
      </c>
      <c r="B18" s="60" t="s">
        <v>1131</v>
      </c>
      <c r="C18" s="60" t="s">
        <v>1139</v>
      </c>
      <c r="D18" s="60" t="s">
        <v>1384</v>
      </c>
      <c r="E18" s="60" t="s">
        <v>2390</v>
      </c>
      <c r="F18" s="73">
        <v>44731</v>
      </c>
      <c r="G18" s="61">
        <v>34884.17</v>
      </c>
      <c r="H18" s="61">
        <v>3075039.59</v>
      </c>
      <c r="I18" s="60" t="s">
        <v>20</v>
      </c>
      <c r="J18" s="60" t="s">
        <v>290</v>
      </c>
      <c r="K18" s="60" t="s">
        <v>660</v>
      </c>
      <c r="L18" s="60" t="s">
        <v>2391</v>
      </c>
      <c r="M18" s="60" t="s">
        <v>2390</v>
      </c>
      <c r="N18" s="60" t="s">
        <v>290</v>
      </c>
      <c r="O18" s="60" t="s">
        <v>735</v>
      </c>
      <c r="P18" s="60" t="s">
        <v>290</v>
      </c>
      <c r="Q18" s="60" t="s">
        <v>290</v>
      </c>
      <c r="R18" s="60" t="s">
        <v>1136</v>
      </c>
      <c r="S18" s="73"/>
      <c r="T18" s="60" t="s">
        <v>290</v>
      </c>
      <c r="U18" s="73">
        <v>44731</v>
      </c>
      <c r="V18" s="60" t="s">
        <v>735</v>
      </c>
    </row>
    <row r="19" spans="1:22" ht="14.5">
      <c r="A19" s="60" t="s">
        <v>1130</v>
      </c>
      <c r="B19" s="60" t="s">
        <v>1131</v>
      </c>
      <c r="C19" s="60" t="s">
        <v>1139</v>
      </c>
      <c r="D19" s="60" t="s">
        <v>1384</v>
      </c>
      <c r="E19" s="60" t="s">
        <v>2392</v>
      </c>
      <c r="F19" s="73">
        <v>44731</v>
      </c>
      <c r="G19" s="61">
        <v>26595.3</v>
      </c>
      <c r="H19" s="61">
        <v>2344375.7000000002</v>
      </c>
      <c r="I19" s="60" t="s">
        <v>20</v>
      </c>
      <c r="J19" s="60" t="s">
        <v>290</v>
      </c>
      <c r="K19" s="60" t="s">
        <v>660</v>
      </c>
      <c r="L19" s="60" t="s">
        <v>2393</v>
      </c>
      <c r="M19" s="60" t="s">
        <v>2392</v>
      </c>
      <c r="N19" s="60" t="s">
        <v>290</v>
      </c>
      <c r="O19" s="60" t="s">
        <v>735</v>
      </c>
      <c r="P19" s="60" t="s">
        <v>290</v>
      </c>
      <c r="Q19" s="60" t="s">
        <v>290</v>
      </c>
      <c r="R19" s="60" t="s">
        <v>1136</v>
      </c>
      <c r="S19" s="73"/>
      <c r="T19" s="60" t="s">
        <v>290</v>
      </c>
      <c r="U19" s="73">
        <v>44731</v>
      </c>
      <c r="V19" s="60" t="s">
        <v>735</v>
      </c>
    </row>
    <row r="20" spans="1:22" ht="14.5">
      <c r="A20" s="60" t="s">
        <v>1130</v>
      </c>
      <c r="B20" s="60" t="s">
        <v>1131</v>
      </c>
      <c r="C20" s="60" t="s">
        <v>1139</v>
      </c>
      <c r="D20" s="60" t="s">
        <v>1384</v>
      </c>
      <c r="E20" s="60" t="s">
        <v>2394</v>
      </c>
      <c r="F20" s="73">
        <v>44732</v>
      </c>
      <c r="G20" s="61">
        <v>170626.8</v>
      </c>
      <c r="H20" s="61">
        <v>15040752.42</v>
      </c>
      <c r="I20" s="60" t="s">
        <v>20</v>
      </c>
      <c r="J20" s="60" t="s">
        <v>290</v>
      </c>
      <c r="K20" s="60" t="s">
        <v>660</v>
      </c>
      <c r="L20" s="60" t="s">
        <v>2395</v>
      </c>
      <c r="M20" s="60" t="s">
        <v>2394</v>
      </c>
      <c r="N20" s="60" t="s">
        <v>290</v>
      </c>
      <c r="O20" s="60" t="s">
        <v>735</v>
      </c>
      <c r="P20" s="60" t="s">
        <v>290</v>
      </c>
      <c r="Q20" s="60" t="s">
        <v>290</v>
      </c>
      <c r="R20" s="60" t="s">
        <v>1136</v>
      </c>
      <c r="S20" s="73"/>
      <c r="T20" s="60" t="s">
        <v>290</v>
      </c>
      <c r="U20" s="73">
        <v>44732</v>
      </c>
      <c r="V20" s="60" t="s">
        <v>735</v>
      </c>
    </row>
    <row r="21" spans="1:22" ht="14.5">
      <c r="A21" s="60" t="s">
        <v>1130</v>
      </c>
      <c r="B21" s="60" t="s">
        <v>1131</v>
      </c>
      <c r="C21" s="60" t="s">
        <v>1139</v>
      </c>
      <c r="D21" s="60" t="s">
        <v>1384</v>
      </c>
      <c r="E21" s="60" t="s">
        <v>2396</v>
      </c>
      <c r="F21" s="73">
        <v>44732</v>
      </c>
      <c r="G21" s="61">
        <v>253523.85</v>
      </c>
      <c r="H21" s="61">
        <v>22348127.379999999</v>
      </c>
      <c r="I21" s="60" t="s">
        <v>20</v>
      </c>
      <c r="J21" s="60" t="s">
        <v>290</v>
      </c>
      <c r="K21" s="60" t="s">
        <v>660</v>
      </c>
      <c r="L21" s="60" t="s">
        <v>2397</v>
      </c>
      <c r="M21" s="60" t="s">
        <v>2396</v>
      </c>
      <c r="N21" s="60" t="s">
        <v>290</v>
      </c>
      <c r="O21" s="60" t="s">
        <v>735</v>
      </c>
      <c r="P21" s="60" t="s">
        <v>290</v>
      </c>
      <c r="Q21" s="60" t="s">
        <v>290</v>
      </c>
      <c r="R21" s="60" t="s">
        <v>1136</v>
      </c>
      <c r="S21" s="73"/>
      <c r="T21" s="60" t="s">
        <v>290</v>
      </c>
      <c r="U21" s="73">
        <v>44732</v>
      </c>
      <c r="V21" s="60" t="s">
        <v>735</v>
      </c>
    </row>
    <row r="22" spans="1:22" ht="14.5">
      <c r="A22" s="60" t="s">
        <v>1130</v>
      </c>
      <c r="B22" s="60" t="s">
        <v>1131</v>
      </c>
      <c r="C22" s="60" t="s">
        <v>1139</v>
      </c>
      <c r="D22" s="60" t="s">
        <v>1384</v>
      </c>
      <c r="E22" s="60" t="s">
        <v>2398</v>
      </c>
      <c r="F22" s="73">
        <v>44732</v>
      </c>
      <c r="G22" s="61">
        <v>122669.44</v>
      </c>
      <c r="H22" s="61">
        <v>10813311.140000001</v>
      </c>
      <c r="I22" s="60" t="s">
        <v>20</v>
      </c>
      <c r="J22" s="60" t="s">
        <v>290</v>
      </c>
      <c r="K22" s="60" t="s">
        <v>660</v>
      </c>
      <c r="L22" s="60" t="s">
        <v>2399</v>
      </c>
      <c r="M22" s="60" t="s">
        <v>2398</v>
      </c>
      <c r="N22" s="60" t="s">
        <v>290</v>
      </c>
      <c r="O22" s="60" t="s">
        <v>735</v>
      </c>
      <c r="P22" s="60" t="s">
        <v>290</v>
      </c>
      <c r="Q22" s="60" t="s">
        <v>290</v>
      </c>
      <c r="R22" s="60" t="s">
        <v>1136</v>
      </c>
      <c r="S22" s="73"/>
      <c r="T22" s="60" t="s">
        <v>290</v>
      </c>
      <c r="U22" s="73">
        <v>44732</v>
      </c>
      <c r="V22" s="60" t="s">
        <v>735</v>
      </c>
    </row>
    <row r="23" spans="1:22" ht="14.5">
      <c r="A23" s="60" t="s">
        <v>1130</v>
      </c>
      <c r="B23" s="60" t="s">
        <v>1131</v>
      </c>
      <c r="C23" s="60" t="s">
        <v>1139</v>
      </c>
      <c r="D23" s="60" t="s">
        <v>1384</v>
      </c>
      <c r="E23" s="60" t="s">
        <v>2400</v>
      </c>
      <c r="F23" s="73">
        <v>44732</v>
      </c>
      <c r="G23" s="61">
        <v>153959</v>
      </c>
      <c r="H23" s="61">
        <v>13571485.85</v>
      </c>
      <c r="I23" s="60" t="s">
        <v>20</v>
      </c>
      <c r="J23" s="60" t="s">
        <v>290</v>
      </c>
      <c r="K23" s="60" t="s">
        <v>660</v>
      </c>
      <c r="L23" s="60" t="s">
        <v>2401</v>
      </c>
      <c r="M23" s="60" t="s">
        <v>2400</v>
      </c>
      <c r="N23" s="60" t="s">
        <v>290</v>
      </c>
      <c r="O23" s="60" t="s">
        <v>735</v>
      </c>
      <c r="P23" s="60" t="s">
        <v>290</v>
      </c>
      <c r="Q23" s="60" t="s">
        <v>290</v>
      </c>
      <c r="R23" s="60" t="s">
        <v>1136</v>
      </c>
      <c r="S23" s="73"/>
      <c r="T23" s="60" t="s">
        <v>290</v>
      </c>
      <c r="U23" s="73">
        <v>44732</v>
      </c>
      <c r="V23" s="60" t="s">
        <v>735</v>
      </c>
    </row>
    <row r="24" spans="1:22" ht="14.5">
      <c r="A24" s="60" t="s">
        <v>1130</v>
      </c>
      <c r="B24" s="60" t="s">
        <v>1131</v>
      </c>
      <c r="C24" s="60" t="s">
        <v>1139</v>
      </c>
      <c r="D24" s="60" t="s">
        <v>1384</v>
      </c>
      <c r="E24" s="60" t="s">
        <v>2402</v>
      </c>
      <c r="F24" s="73">
        <v>44732</v>
      </c>
      <c r="G24" s="61">
        <v>9075.35</v>
      </c>
      <c r="H24" s="61">
        <v>799992.1</v>
      </c>
      <c r="I24" s="60" t="s">
        <v>20</v>
      </c>
      <c r="J24" s="60" t="s">
        <v>290</v>
      </c>
      <c r="K24" s="60" t="s">
        <v>660</v>
      </c>
      <c r="L24" s="60" t="s">
        <v>2343</v>
      </c>
      <c r="M24" s="60" t="s">
        <v>2402</v>
      </c>
      <c r="N24" s="60" t="s">
        <v>290</v>
      </c>
      <c r="O24" s="60" t="s">
        <v>735</v>
      </c>
      <c r="P24" s="60" t="s">
        <v>290</v>
      </c>
      <c r="Q24" s="60" t="s">
        <v>290</v>
      </c>
      <c r="R24" s="60" t="s">
        <v>1136</v>
      </c>
      <c r="S24" s="73"/>
      <c r="T24" s="60" t="s">
        <v>290</v>
      </c>
      <c r="U24" s="73">
        <v>44732</v>
      </c>
      <c r="V24" s="60" t="s">
        <v>735</v>
      </c>
    </row>
    <row r="25" spans="1:22" ht="14.5">
      <c r="A25" s="60" t="s">
        <v>1130</v>
      </c>
      <c r="B25" s="60" t="s">
        <v>1131</v>
      </c>
      <c r="C25" s="60" t="s">
        <v>1139</v>
      </c>
      <c r="D25" s="60" t="s">
        <v>1384</v>
      </c>
      <c r="E25" s="60" t="s">
        <v>2403</v>
      </c>
      <c r="F25" s="73">
        <v>44732</v>
      </c>
      <c r="G25" s="61">
        <v>14542.43</v>
      </c>
      <c r="H25" s="61">
        <v>1281915.2</v>
      </c>
      <c r="I25" s="60" t="s">
        <v>20</v>
      </c>
      <c r="J25" s="60" t="s">
        <v>290</v>
      </c>
      <c r="K25" s="60" t="s">
        <v>660</v>
      </c>
      <c r="L25" s="60" t="s">
        <v>2344</v>
      </c>
      <c r="M25" s="60" t="s">
        <v>2403</v>
      </c>
      <c r="N25" s="60" t="s">
        <v>290</v>
      </c>
      <c r="O25" s="60" t="s">
        <v>735</v>
      </c>
      <c r="P25" s="60" t="s">
        <v>290</v>
      </c>
      <c r="Q25" s="60" t="s">
        <v>290</v>
      </c>
      <c r="R25" s="60" t="s">
        <v>1136</v>
      </c>
      <c r="S25" s="73"/>
      <c r="T25" s="60" t="s">
        <v>290</v>
      </c>
      <c r="U25" s="73">
        <v>44732</v>
      </c>
      <c r="V25" s="60" t="s">
        <v>735</v>
      </c>
    </row>
    <row r="26" spans="1:22" ht="14.5">
      <c r="A26" s="60" t="s">
        <v>1130</v>
      </c>
      <c r="B26" s="60" t="s">
        <v>1131</v>
      </c>
      <c r="C26" s="60" t="s">
        <v>1139</v>
      </c>
      <c r="D26" s="60" t="s">
        <v>1384</v>
      </c>
      <c r="E26" s="60" t="s">
        <v>2404</v>
      </c>
      <c r="F26" s="73">
        <v>44732</v>
      </c>
      <c r="G26" s="61">
        <v>26788.69</v>
      </c>
      <c r="H26" s="61">
        <v>2361423.02</v>
      </c>
      <c r="I26" s="60" t="s">
        <v>20</v>
      </c>
      <c r="J26" s="60" t="s">
        <v>290</v>
      </c>
      <c r="K26" s="60" t="s">
        <v>660</v>
      </c>
      <c r="L26" s="60" t="s">
        <v>2345</v>
      </c>
      <c r="M26" s="60" t="s">
        <v>2404</v>
      </c>
      <c r="N26" s="60" t="s">
        <v>290</v>
      </c>
      <c r="O26" s="60" t="s">
        <v>735</v>
      </c>
      <c r="P26" s="60" t="s">
        <v>290</v>
      </c>
      <c r="Q26" s="60" t="s">
        <v>290</v>
      </c>
      <c r="R26" s="60" t="s">
        <v>1136</v>
      </c>
      <c r="S26" s="73"/>
      <c r="T26" s="60" t="s">
        <v>290</v>
      </c>
      <c r="U26" s="73">
        <v>44732</v>
      </c>
      <c r="V26" s="60" t="s">
        <v>735</v>
      </c>
    </row>
    <row r="27" spans="1:22" ht="14.5">
      <c r="A27" s="60" t="s">
        <v>1130</v>
      </c>
      <c r="B27" s="60" t="s">
        <v>1131</v>
      </c>
      <c r="C27" s="60" t="s">
        <v>1139</v>
      </c>
      <c r="D27" s="60" t="s">
        <v>1384</v>
      </c>
      <c r="E27" s="60" t="s">
        <v>2405</v>
      </c>
      <c r="F27" s="73">
        <v>44732</v>
      </c>
      <c r="G27" s="61">
        <v>33458.53</v>
      </c>
      <c r="H27" s="61">
        <v>2949369.42</v>
      </c>
      <c r="I27" s="60" t="s">
        <v>20</v>
      </c>
      <c r="J27" s="60" t="s">
        <v>290</v>
      </c>
      <c r="K27" s="60" t="s">
        <v>660</v>
      </c>
      <c r="L27" s="60" t="s">
        <v>2346</v>
      </c>
      <c r="M27" s="60" t="s">
        <v>2405</v>
      </c>
      <c r="N27" s="60" t="s">
        <v>290</v>
      </c>
      <c r="O27" s="60" t="s">
        <v>735</v>
      </c>
      <c r="P27" s="60" t="s">
        <v>290</v>
      </c>
      <c r="Q27" s="60" t="s">
        <v>290</v>
      </c>
      <c r="R27" s="60" t="s">
        <v>1136</v>
      </c>
      <c r="S27" s="73"/>
      <c r="T27" s="60" t="s">
        <v>290</v>
      </c>
      <c r="U27" s="73">
        <v>44732</v>
      </c>
      <c r="V27" s="60" t="s">
        <v>735</v>
      </c>
    </row>
    <row r="28" spans="1:22" ht="14.5">
      <c r="A28" s="60" t="s">
        <v>1130</v>
      </c>
      <c r="B28" s="60" t="s">
        <v>1131</v>
      </c>
      <c r="C28" s="60" t="s">
        <v>1139</v>
      </c>
      <c r="D28" s="60" t="s">
        <v>1384</v>
      </c>
      <c r="E28" s="60" t="s">
        <v>2406</v>
      </c>
      <c r="F28" s="73">
        <v>44733</v>
      </c>
      <c r="G28" s="61">
        <v>313188.34000000003</v>
      </c>
      <c r="H28" s="61">
        <v>27607552.170000002</v>
      </c>
      <c r="I28" s="60" t="s">
        <v>20</v>
      </c>
      <c r="J28" s="60" t="s">
        <v>290</v>
      </c>
      <c r="K28" s="60" t="s">
        <v>660</v>
      </c>
      <c r="L28" s="60" t="s">
        <v>2347</v>
      </c>
      <c r="M28" s="60" t="s">
        <v>2406</v>
      </c>
      <c r="N28" s="60" t="s">
        <v>290</v>
      </c>
      <c r="O28" s="60" t="s">
        <v>735</v>
      </c>
      <c r="P28" s="60" t="s">
        <v>290</v>
      </c>
      <c r="Q28" s="60" t="s">
        <v>290</v>
      </c>
      <c r="R28" s="60" t="s">
        <v>1136</v>
      </c>
      <c r="S28" s="73"/>
      <c r="T28" s="60" t="s">
        <v>290</v>
      </c>
      <c r="U28" s="73">
        <v>44733</v>
      </c>
      <c r="V28" s="60" t="s">
        <v>735</v>
      </c>
    </row>
    <row r="29" spans="1:22" ht="14.5">
      <c r="A29" s="60" t="s">
        <v>1130</v>
      </c>
      <c r="B29" s="60" t="s">
        <v>1131</v>
      </c>
      <c r="C29" s="60" t="s">
        <v>1139</v>
      </c>
      <c r="D29" s="60" t="s">
        <v>1384</v>
      </c>
      <c r="E29" s="60" t="s">
        <v>2407</v>
      </c>
      <c r="F29" s="73">
        <v>44735</v>
      </c>
      <c r="G29" s="61">
        <v>6525.36</v>
      </c>
      <c r="H29" s="61">
        <v>575210.48</v>
      </c>
      <c r="I29" s="60" t="s">
        <v>20</v>
      </c>
      <c r="J29" s="60" t="s">
        <v>290</v>
      </c>
      <c r="K29" s="60" t="s">
        <v>660</v>
      </c>
      <c r="L29" s="60" t="s">
        <v>2408</v>
      </c>
      <c r="M29" s="60" t="s">
        <v>2407</v>
      </c>
      <c r="N29" s="60" t="s">
        <v>290</v>
      </c>
      <c r="O29" s="60" t="s">
        <v>735</v>
      </c>
      <c r="P29" s="60" t="s">
        <v>290</v>
      </c>
      <c r="Q29" s="60" t="s">
        <v>290</v>
      </c>
      <c r="R29" s="60" t="s">
        <v>1136</v>
      </c>
      <c r="S29" s="73"/>
      <c r="T29" s="60" t="s">
        <v>290</v>
      </c>
      <c r="U29" s="73">
        <v>44735</v>
      </c>
      <c r="V29" s="60" t="s">
        <v>735</v>
      </c>
    </row>
    <row r="30" spans="1:22" ht="14.5">
      <c r="A30" s="60" t="s">
        <v>1130</v>
      </c>
      <c r="B30" s="60" t="s">
        <v>1131</v>
      </c>
      <c r="C30" s="60" t="s">
        <v>1139</v>
      </c>
      <c r="D30" s="60" t="s">
        <v>1384</v>
      </c>
      <c r="E30" s="60" t="s">
        <v>2409</v>
      </c>
      <c r="F30" s="73">
        <v>44738</v>
      </c>
      <c r="G30" s="61">
        <v>29050.92</v>
      </c>
      <c r="H30" s="61">
        <v>2560838.6</v>
      </c>
      <c r="I30" s="60" t="s">
        <v>20</v>
      </c>
      <c r="J30" s="60" t="s">
        <v>290</v>
      </c>
      <c r="K30" s="60" t="s">
        <v>660</v>
      </c>
      <c r="L30" s="60" t="s">
        <v>2410</v>
      </c>
      <c r="M30" s="60" t="s">
        <v>2409</v>
      </c>
      <c r="N30" s="60" t="s">
        <v>290</v>
      </c>
      <c r="O30" s="60" t="s">
        <v>735</v>
      </c>
      <c r="P30" s="60" t="s">
        <v>290</v>
      </c>
      <c r="Q30" s="60" t="s">
        <v>290</v>
      </c>
      <c r="R30" s="60" t="s">
        <v>1136</v>
      </c>
      <c r="S30" s="73"/>
      <c r="T30" s="60" t="s">
        <v>290</v>
      </c>
      <c r="U30" s="73">
        <v>44738</v>
      </c>
      <c r="V30" s="60" t="s">
        <v>735</v>
      </c>
    </row>
    <row r="31" spans="1:22" ht="14.5">
      <c r="A31" s="60" t="s">
        <v>1130</v>
      </c>
      <c r="B31" s="60" t="s">
        <v>1131</v>
      </c>
      <c r="C31" s="60" t="s">
        <v>1139</v>
      </c>
      <c r="D31" s="60" t="s">
        <v>1384</v>
      </c>
      <c r="E31" s="60" t="s">
        <v>2411</v>
      </c>
      <c r="F31" s="73">
        <v>44738</v>
      </c>
      <c r="G31" s="61">
        <v>104389.8</v>
      </c>
      <c r="H31" s="61">
        <v>9201960.8699999992</v>
      </c>
      <c r="I31" s="60" t="s">
        <v>20</v>
      </c>
      <c r="J31" s="60" t="s">
        <v>290</v>
      </c>
      <c r="K31" s="60" t="s">
        <v>660</v>
      </c>
      <c r="L31" s="60" t="s">
        <v>2412</v>
      </c>
      <c r="M31" s="60" t="s">
        <v>2411</v>
      </c>
      <c r="N31" s="60" t="s">
        <v>290</v>
      </c>
      <c r="O31" s="60" t="s">
        <v>735</v>
      </c>
      <c r="P31" s="60" t="s">
        <v>290</v>
      </c>
      <c r="Q31" s="60" t="s">
        <v>290</v>
      </c>
      <c r="R31" s="60" t="s">
        <v>1136</v>
      </c>
      <c r="S31" s="73"/>
      <c r="T31" s="60" t="s">
        <v>290</v>
      </c>
      <c r="U31" s="73">
        <v>44738</v>
      </c>
      <c r="V31" s="60" t="s">
        <v>735</v>
      </c>
    </row>
    <row r="32" spans="1:22" ht="14.5">
      <c r="A32" s="60" t="s">
        <v>1130</v>
      </c>
      <c r="B32" s="60" t="s">
        <v>1131</v>
      </c>
      <c r="C32" s="60" t="s">
        <v>1139</v>
      </c>
      <c r="D32" s="60" t="s">
        <v>1384</v>
      </c>
      <c r="E32" s="60" t="s">
        <v>2413</v>
      </c>
      <c r="F32" s="73">
        <v>44738</v>
      </c>
      <c r="G32" s="61">
        <v>9184.69</v>
      </c>
      <c r="H32" s="61">
        <v>809630.42</v>
      </c>
      <c r="I32" s="60" t="s">
        <v>20</v>
      </c>
      <c r="J32" s="60" t="s">
        <v>290</v>
      </c>
      <c r="K32" s="60" t="s">
        <v>660</v>
      </c>
      <c r="L32" s="60" t="s">
        <v>2414</v>
      </c>
      <c r="M32" s="60" t="s">
        <v>2413</v>
      </c>
      <c r="N32" s="60" t="s">
        <v>290</v>
      </c>
      <c r="O32" s="60" t="s">
        <v>735</v>
      </c>
      <c r="P32" s="60" t="s">
        <v>290</v>
      </c>
      <c r="Q32" s="60" t="s">
        <v>290</v>
      </c>
      <c r="R32" s="60" t="s">
        <v>1136</v>
      </c>
      <c r="S32" s="73"/>
      <c r="T32" s="60" t="s">
        <v>290</v>
      </c>
      <c r="U32" s="73">
        <v>44738</v>
      </c>
      <c r="V32" s="60" t="s">
        <v>735</v>
      </c>
    </row>
    <row r="33" spans="1:22" ht="14.5">
      <c r="A33" s="60" t="s">
        <v>1130</v>
      </c>
      <c r="B33" s="60" t="s">
        <v>1131</v>
      </c>
      <c r="C33" s="60" t="s">
        <v>1139</v>
      </c>
      <c r="D33" s="60" t="s">
        <v>1384</v>
      </c>
      <c r="E33" s="60" t="s">
        <v>2415</v>
      </c>
      <c r="F33" s="73">
        <v>44738</v>
      </c>
      <c r="G33" s="61">
        <v>14323.75</v>
      </c>
      <c r="H33" s="61">
        <v>1262638.56</v>
      </c>
      <c r="I33" s="60" t="s">
        <v>20</v>
      </c>
      <c r="J33" s="60" t="s">
        <v>290</v>
      </c>
      <c r="K33" s="60" t="s">
        <v>660</v>
      </c>
      <c r="L33" s="60" t="s">
        <v>2416</v>
      </c>
      <c r="M33" s="60" t="s">
        <v>2415</v>
      </c>
      <c r="N33" s="60" t="s">
        <v>290</v>
      </c>
      <c r="O33" s="60" t="s">
        <v>735</v>
      </c>
      <c r="P33" s="60" t="s">
        <v>290</v>
      </c>
      <c r="Q33" s="60" t="s">
        <v>290</v>
      </c>
      <c r="R33" s="60" t="s">
        <v>1136</v>
      </c>
      <c r="S33" s="73"/>
      <c r="T33" s="60" t="s">
        <v>290</v>
      </c>
      <c r="U33" s="73">
        <v>44738</v>
      </c>
      <c r="V33" s="60" t="s">
        <v>735</v>
      </c>
    </row>
    <row r="34" spans="1:22" ht="14.5">
      <c r="A34" s="60" t="s">
        <v>1130</v>
      </c>
      <c r="B34" s="60" t="s">
        <v>1131</v>
      </c>
      <c r="C34" s="60" t="s">
        <v>1139</v>
      </c>
      <c r="D34" s="60" t="s">
        <v>1384</v>
      </c>
      <c r="E34" s="60" t="s">
        <v>2417</v>
      </c>
      <c r="F34" s="73">
        <v>44738</v>
      </c>
      <c r="G34" s="61">
        <v>27047.05</v>
      </c>
      <c r="H34" s="61">
        <v>2384197.46</v>
      </c>
      <c r="I34" s="60" t="s">
        <v>20</v>
      </c>
      <c r="J34" s="60" t="s">
        <v>290</v>
      </c>
      <c r="K34" s="60" t="s">
        <v>660</v>
      </c>
      <c r="L34" s="60" t="s">
        <v>2418</v>
      </c>
      <c r="M34" s="60" t="s">
        <v>2417</v>
      </c>
      <c r="N34" s="60" t="s">
        <v>290</v>
      </c>
      <c r="O34" s="60" t="s">
        <v>735</v>
      </c>
      <c r="P34" s="60" t="s">
        <v>290</v>
      </c>
      <c r="Q34" s="60" t="s">
        <v>290</v>
      </c>
      <c r="R34" s="60" t="s">
        <v>1136</v>
      </c>
      <c r="S34" s="73"/>
      <c r="T34" s="60" t="s">
        <v>290</v>
      </c>
      <c r="U34" s="73">
        <v>44738</v>
      </c>
      <c r="V34" s="60" t="s">
        <v>735</v>
      </c>
    </row>
    <row r="35" spans="1:22" ht="14.5">
      <c r="A35" s="60" t="s">
        <v>1130</v>
      </c>
      <c r="B35" s="60" t="s">
        <v>1131</v>
      </c>
      <c r="C35" s="60" t="s">
        <v>1139</v>
      </c>
      <c r="D35" s="60" t="s">
        <v>1384</v>
      </c>
      <c r="E35" s="60" t="s">
        <v>2419</v>
      </c>
      <c r="F35" s="73">
        <v>44738</v>
      </c>
      <c r="G35" s="61">
        <v>27116.720000000001</v>
      </c>
      <c r="H35" s="61">
        <v>2390338.87</v>
      </c>
      <c r="I35" s="60" t="s">
        <v>20</v>
      </c>
      <c r="J35" s="60" t="s">
        <v>290</v>
      </c>
      <c r="K35" s="60" t="s">
        <v>660</v>
      </c>
      <c r="L35" s="60" t="s">
        <v>2420</v>
      </c>
      <c r="M35" s="60" t="s">
        <v>2419</v>
      </c>
      <c r="N35" s="60" t="s">
        <v>290</v>
      </c>
      <c r="O35" s="60" t="s">
        <v>735</v>
      </c>
      <c r="P35" s="60" t="s">
        <v>290</v>
      </c>
      <c r="Q35" s="60" t="s">
        <v>290</v>
      </c>
      <c r="R35" s="60" t="s">
        <v>1136</v>
      </c>
      <c r="S35" s="73"/>
      <c r="T35" s="60" t="s">
        <v>290</v>
      </c>
      <c r="U35" s="73">
        <v>44738</v>
      </c>
      <c r="V35" s="60" t="s">
        <v>735</v>
      </c>
    </row>
    <row r="36" spans="1:22" ht="14.5">
      <c r="A36" s="60" t="s">
        <v>1130</v>
      </c>
      <c r="B36" s="60" t="s">
        <v>1131</v>
      </c>
      <c r="C36" s="60" t="s">
        <v>1139</v>
      </c>
      <c r="D36" s="60" t="s">
        <v>1384</v>
      </c>
      <c r="E36" s="60" t="s">
        <v>2421</v>
      </c>
      <c r="F36" s="73">
        <v>44738</v>
      </c>
      <c r="G36" s="61">
        <v>32474.46</v>
      </c>
      <c r="H36" s="61">
        <v>2862623.65</v>
      </c>
      <c r="I36" s="60" t="s">
        <v>20</v>
      </c>
      <c r="J36" s="60" t="s">
        <v>290</v>
      </c>
      <c r="K36" s="60" t="s">
        <v>660</v>
      </c>
      <c r="L36" s="60" t="s">
        <v>2422</v>
      </c>
      <c r="M36" s="60" t="s">
        <v>2421</v>
      </c>
      <c r="N36" s="60" t="s">
        <v>290</v>
      </c>
      <c r="O36" s="60" t="s">
        <v>735</v>
      </c>
      <c r="P36" s="60" t="s">
        <v>290</v>
      </c>
      <c r="Q36" s="60" t="s">
        <v>290</v>
      </c>
      <c r="R36" s="60" t="s">
        <v>1136</v>
      </c>
      <c r="S36" s="73"/>
      <c r="T36" s="60" t="s">
        <v>290</v>
      </c>
      <c r="U36" s="73">
        <v>44738</v>
      </c>
      <c r="V36" s="60" t="s">
        <v>735</v>
      </c>
    </row>
    <row r="37" spans="1:22" ht="14.5">
      <c r="A37" s="60" t="s">
        <v>1130</v>
      </c>
      <c r="B37" s="60" t="s">
        <v>1131</v>
      </c>
      <c r="C37" s="60" t="s">
        <v>1139</v>
      </c>
      <c r="D37" s="60" t="s">
        <v>1384</v>
      </c>
      <c r="E37" s="60" t="s">
        <v>2423</v>
      </c>
      <c r="F37" s="73">
        <v>44739</v>
      </c>
      <c r="G37" s="61">
        <v>69541.259999999995</v>
      </c>
      <c r="H37" s="61">
        <v>6130062.0700000003</v>
      </c>
      <c r="I37" s="60" t="s">
        <v>20</v>
      </c>
      <c r="J37" s="60" t="s">
        <v>290</v>
      </c>
      <c r="K37" s="60" t="s">
        <v>660</v>
      </c>
      <c r="L37" s="60" t="s">
        <v>2424</v>
      </c>
      <c r="M37" s="60" t="s">
        <v>2423</v>
      </c>
      <c r="N37" s="60" t="s">
        <v>290</v>
      </c>
      <c r="O37" s="60" t="s">
        <v>735</v>
      </c>
      <c r="P37" s="60" t="s">
        <v>290</v>
      </c>
      <c r="Q37" s="60" t="s">
        <v>290</v>
      </c>
      <c r="R37" s="60" t="s">
        <v>1136</v>
      </c>
      <c r="S37" s="73"/>
      <c r="T37" s="60" t="s">
        <v>290</v>
      </c>
      <c r="U37" s="73">
        <v>44739</v>
      </c>
      <c r="V37" s="60" t="s">
        <v>735</v>
      </c>
    </row>
    <row r="38" spans="1:22" ht="14.5">
      <c r="A38" s="60" t="s">
        <v>1130</v>
      </c>
      <c r="B38" s="60" t="s">
        <v>1131</v>
      </c>
      <c r="C38" s="60" t="s">
        <v>1139</v>
      </c>
      <c r="D38" s="60" t="s">
        <v>1384</v>
      </c>
      <c r="E38" s="60" t="s">
        <v>2425</v>
      </c>
      <c r="F38" s="73">
        <v>44739</v>
      </c>
      <c r="G38" s="61">
        <v>81350.149999999994</v>
      </c>
      <c r="H38" s="61">
        <v>7171015.7199999997</v>
      </c>
      <c r="I38" s="60" t="s">
        <v>20</v>
      </c>
      <c r="J38" s="60" t="s">
        <v>290</v>
      </c>
      <c r="K38" s="60" t="s">
        <v>660</v>
      </c>
      <c r="L38" s="60" t="s">
        <v>2426</v>
      </c>
      <c r="M38" s="60" t="s">
        <v>2425</v>
      </c>
      <c r="N38" s="60" t="s">
        <v>290</v>
      </c>
      <c r="O38" s="60" t="s">
        <v>735</v>
      </c>
      <c r="P38" s="60" t="s">
        <v>290</v>
      </c>
      <c r="Q38" s="60" t="s">
        <v>290</v>
      </c>
      <c r="R38" s="60" t="s">
        <v>1136</v>
      </c>
      <c r="S38" s="73"/>
      <c r="T38" s="60" t="s">
        <v>290</v>
      </c>
      <c r="U38" s="73">
        <v>44739</v>
      </c>
      <c r="V38" s="60" t="s">
        <v>735</v>
      </c>
    </row>
    <row r="39" spans="1:22" ht="14.5">
      <c r="A39" s="60" t="s">
        <v>1130</v>
      </c>
      <c r="B39" s="60" t="s">
        <v>1131</v>
      </c>
      <c r="C39" s="60" t="s">
        <v>1139</v>
      </c>
      <c r="D39" s="60" t="s">
        <v>1384</v>
      </c>
      <c r="E39" s="60" t="s">
        <v>2427</v>
      </c>
      <c r="F39" s="73">
        <v>44739</v>
      </c>
      <c r="G39" s="61">
        <v>528.96</v>
      </c>
      <c r="H39" s="61">
        <v>46627.82</v>
      </c>
      <c r="I39" s="60" t="s">
        <v>20</v>
      </c>
      <c r="J39" s="60" t="s">
        <v>290</v>
      </c>
      <c r="K39" s="60" t="s">
        <v>660</v>
      </c>
      <c r="L39" s="60" t="s">
        <v>2428</v>
      </c>
      <c r="M39" s="60" t="s">
        <v>2427</v>
      </c>
      <c r="N39" s="60" t="s">
        <v>290</v>
      </c>
      <c r="O39" s="60" t="s">
        <v>735</v>
      </c>
      <c r="P39" s="60" t="s">
        <v>290</v>
      </c>
      <c r="Q39" s="60" t="s">
        <v>290</v>
      </c>
      <c r="R39" s="60" t="s">
        <v>1136</v>
      </c>
      <c r="S39" s="73"/>
      <c r="T39" s="60" t="s">
        <v>290</v>
      </c>
      <c r="U39" s="73">
        <v>44739</v>
      </c>
      <c r="V39" s="60" t="s">
        <v>735</v>
      </c>
    </row>
    <row r="40" spans="1:22" ht="14.5">
      <c r="A40" s="60" t="s">
        <v>1130</v>
      </c>
      <c r="B40" s="60" t="s">
        <v>1131</v>
      </c>
      <c r="C40" s="60" t="s">
        <v>1139</v>
      </c>
      <c r="D40" s="60" t="s">
        <v>1384</v>
      </c>
      <c r="E40" s="60" t="s">
        <v>2429</v>
      </c>
      <c r="F40" s="73">
        <v>44739</v>
      </c>
      <c r="G40" s="61">
        <v>3306.03</v>
      </c>
      <c r="H40" s="61">
        <v>291426.53999999998</v>
      </c>
      <c r="I40" s="60" t="s">
        <v>20</v>
      </c>
      <c r="J40" s="60" t="s">
        <v>290</v>
      </c>
      <c r="K40" s="60" t="s">
        <v>660</v>
      </c>
      <c r="L40" s="60" t="s">
        <v>2430</v>
      </c>
      <c r="M40" s="60" t="s">
        <v>2429</v>
      </c>
      <c r="N40" s="60" t="s">
        <v>290</v>
      </c>
      <c r="O40" s="60" t="s">
        <v>735</v>
      </c>
      <c r="P40" s="60" t="s">
        <v>290</v>
      </c>
      <c r="Q40" s="60" t="s">
        <v>290</v>
      </c>
      <c r="R40" s="60" t="s">
        <v>1136</v>
      </c>
      <c r="S40" s="73"/>
      <c r="T40" s="60" t="s">
        <v>290</v>
      </c>
      <c r="U40" s="73">
        <v>44739</v>
      </c>
      <c r="V40" s="60" t="s">
        <v>735</v>
      </c>
    </row>
    <row r="41" spans="1:22" ht="14.5">
      <c r="A41" s="60" t="s">
        <v>1130</v>
      </c>
      <c r="B41" s="60" t="s">
        <v>1131</v>
      </c>
      <c r="C41" s="60" t="s">
        <v>1139</v>
      </c>
      <c r="D41" s="60" t="s">
        <v>1384</v>
      </c>
      <c r="E41" s="60" t="s">
        <v>2431</v>
      </c>
      <c r="F41" s="73">
        <v>44739</v>
      </c>
      <c r="G41" s="61">
        <v>175733.94</v>
      </c>
      <c r="H41" s="61">
        <v>15490946.810000001</v>
      </c>
      <c r="I41" s="60" t="s">
        <v>20</v>
      </c>
      <c r="J41" s="60" t="s">
        <v>290</v>
      </c>
      <c r="K41" s="60" t="s">
        <v>660</v>
      </c>
      <c r="L41" s="60" t="s">
        <v>2432</v>
      </c>
      <c r="M41" s="60" t="s">
        <v>2431</v>
      </c>
      <c r="N41" s="60" t="s">
        <v>290</v>
      </c>
      <c r="O41" s="60" t="s">
        <v>735</v>
      </c>
      <c r="P41" s="60" t="s">
        <v>290</v>
      </c>
      <c r="Q41" s="60" t="s">
        <v>290</v>
      </c>
      <c r="R41" s="60" t="s">
        <v>1136</v>
      </c>
      <c r="S41" s="73"/>
      <c r="T41" s="60" t="s">
        <v>290</v>
      </c>
      <c r="U41" s="73">
        <v>44739</v>
      </c>
      <c r="V41" s="60" t="s">
        <v>735</v>
      </c>
    </row>
    <row r="42" spans="1:22" ht="14.5">
      <c r="A42" s="60" t="s">
        <v>1130</v>
      </c>
      <c r="B42" s="60" t="s">
        <v>1131</v>
      </c>
      <c r="C42" s="60" t="s">
        <v>1139</v>
      </c>
      <c r="D42" s="60" t="s">
        <v>1384</v>
      </c>
      <c r="E42" s="60" t="s">
        <v>2433</v>
      </c>
      <c r="F42" s="73">
        <v>44738</v>
      </c>
      <c r="G42" s="61">
        <v>11372.75</v>
      </c>
      <c r="H42" s="61">
        <v>1002507.91</v>
      </c>
      <c r="I42" s="60" t="s">
        <v>20</v>
      </c>
      <c r="J42" s="60" t="s">
        <v>290</v>
      </c>
      <c r="K42" s="60" t="s">
        <v>660</v>
      </c>
      <c r="L42" s="60" t="s">
        <v>2434</v>
      </c>
      <c r="M42" s="60" t="s">
        <v>2433</v>
      </c>
      <c r="N42" s="60" t="s">
        <v>290</v>
      </c>
      <c r="O42" s="60" t="s">
        <v>735</v>
      </c>
      <c r="P42" s="60" t="s">
        <v>290</v>
      </c>
      <c r="Q42" s="60" t="s">
        <v>290</v>
      </c>
      <c r="R42" s="60" t="s">
        <v>1136</v>
      </c>
      <c r="S42" s="73"/>
      <c r="T42" s="60" t="s">
        <v>290</v>
      </c>
      <c r="U42" s="73">
        <v>44738</v>
      </c>
      <c r="V42" s="60" t="s">
        <v>735</v>
      </c>
    </row>
    <row r="43" spans="1:22" ht="14.5">
      <c r="A43" s="60" t="s">
        <v>1130</v>
      </c>
      <c r="B43" s="60" t="s">
        <v>1131</v>
      </c>
      <c r="C43" s="60" t="s">
        <v>1139</v>
      </c>
      <c r="D43" s="60" t="s">
        <v>1384</v>
      </c>
      <c r="E43" s="60" t="s">
        <v>2435</v>
      </c>
      <c r="F43" s="73">
        <v>44738</v>
      </c>
      <c r="G43" s="61">
        <v>16485.12</v>
      </c>
      <c r="H43" s="61">
        <v>1453163.33</v>
      </c>
      <c r="I43" s="60" t="s">
        <v>20</v>
      </c>
      <c r="J43" s="60" t="s">
        <v>290</v>
      </c>
      <c r="K43" s="60" t="s">
        <v>660</v>
      </c>
      <c r="L43" s="60" t="s">
        <v>2436</v>
      </c>
      <c r="M43" s="60" t="s">
        <v>2435</v>
      </c>
      <c r="N43" s="60" t="s">
        <v>290</v>
      </c>
      <c r="O43" s="60" t="s">
        <v>735</v>
      </c>
      <c r="P43" s="60" t="s">
        <v>290</v>
      </c>
      <c r="Q43" s="60" t="s">
        <v>290</v>
      </c>
      <c r="R43" s="60" t="s">
        <v>1136</v>
      </c>
      <c r="S43" s="73"/>
      <c r="T43" s="60" t="s">
        <v>290</v>
      </c>
      <c r="U43" s="73">
        <v>44738</v>
      </c>
      <c r="V43" s="60" t="s">
        <v>735</v>
      </c>
    </row>
    <row r="44" spans="1:22" ht="14.5">
      <c r="A44" s="60" t="s">
        <v>1130</v>
      </c>
      <c r="B44" s="60" t="s">
        <v>1131</v>
      </c>
      <c r="C44" s="60" t="s">
        <v>1139</v>
      </c>
      <c r="D44" s="60" t="s">
        <v>1384</v>
      </c>
      <c r="E44" s="60" t="s">
        <v>2437</v>
      </c>
      <c r="F44" s="73">
        <v>44739</v>
      </c>
      <c r="G44" s="61">
        <v>11666.59</v>
      </c>
      <c r="H44" s="61">
        <v>1028409.91</v>
      </c>
      <c r="I44" s="60" t="s">
        <v>20</v>
      </c>
      <c r="J44" s="60" t="s">
        <v>290</v>
      </c>
      <c r="K44" s="60" t="s">
        <v>660</v>
      </c>
      <c r="L44" s="60" t="s">
        <v>2438</v>
      </c>
      <c r="M44" s="60" t="s">
        <v>2437</v>
      </c>
      <c r="N44" s="60" t="s">
        <v>290</v>
      </c>
      <c r="O44" s="60" t="s">
        <v>735</v>
      </c>
      <c r="P44" s="60" t="s">
        <v>290</v>
      </c>
      <c r="Q44" s="60" t="s">
        <v>290</v>
      </c>
      <c r="R44" s="60" t="s">
        <v>1136</v>
      </c>
      <c r="S44" s="73"/>
      <c r="T44" s="60" t="s">
        <v>290</v>
      </c>
      <c r="U44" s="73">
        <v>44739</v>
      </c>
      <c r="V44" s="60" t="s">
        <v>735</v>
      </c>
    </row>
    <row r="45" spans="1:22" ht="14.5">
      <c r="A45" s="60" t="s">
        <v>1130</v>
      </c>
      <c r="B45" s="60" t="s">
        <v>1131</v>
      </c>
      <c r="C45" s="60" t="s">
        <v>1139</v>
      </c>
      <c r="D45" s="60" t="s">
        <v>1384</v>
      </c>
      <c r="E45" s="60" t="s">
        <v>2439</v>
      </c>
      <c r="F45" s="73">
        <v>44739</v>
      </c>
      <c r="G45" s="61">
        <v>65947.240000000005</v>
      </c>
      <c r="H45" s="61">
        <v>5813249.21</v>
      </c>
      <c r="I45" s="60" t="s">
        <v>20</v>
      </c>
      <c r="J45" s="60" t="s">
        <v>290</v>
      </c>
      <c r="K45" s="60" t="s">
        <v>660</v>
      </c>
      <c r="L45" s="60" t="s">
        <v>2440</v>
      </c>
      <c r="M45" s="60" t="s">
        <v>2439</v>
      </c>
      <c r="N45" s="60" t="s">
        <v>290</v>
      </c>
      <c r="O45" s="60" t="s">
        <v>735</v>
      </c>
      <c r="P45" s="60" t="s">
        <v>290</v>
      </c>
      <c r="Q45" s="60" t="s">
        <v>290</v>
      </c>
      <c r="R45" s="60" t="s">
        <v>1136</v>
      </c>
      <c r="S45" s="73"/>
      <c r="T45" s="60" t="s">
        <v>290</v>
      </c>
      <c r="U45" s="73">
        <v>44739</v>
      </c>
      <c r="V45" s="60" t="s">
        <v>735</v>
      </c>
    </row>
    <row r="46" spans="1:22" ht="14.5">
      <c r="A46" s="60" t="s">
        <v>1130</v>
      </c>
      <c r="B46" s="60" t="s">
        <v>1131</v>
      </c>
      <c r="C46" s="60" t="s">
        <v>1139</v>
      </c>
      <c r="D46" s="60" t="s">
        <v>1384</v>
      </c>
      <c r="E46" s="60" t="s">
        <v>2441</v>
      </c>
      <c r="F46" s="73">
        <v>44739</v>
      </c>
      <c r="G46" s="61">
        <v>131518.85999999999</v>
      </c>
      <c r="H46" s="61">
        <v>11593387.51</v>
      </c>
      <c r="I46" s="60" t="s">
        <v>20</v>
      </c>
      <c r="J46" s="60" t="s">
        <v>290</v>
      </c>
      <c r="K46" s="60" t="s">
        <v>660</v>
      </c>
      <c r="L46" s="60" t="s">
        <v>2442</v>
      </c>
      <c r="M46" s="60" t="s">
        <v>2441</v>
      </c>
      <c r="N46" s="60" t="s">
        <v>290</v>
      </c>
      <c r="O46" s="60" t="s">
        <v>735</v>
      </c>
      <c r="P46" s="60" t="s">
        <v>290</v>
      </c>
      <c r="Q46" s="60" t="s">
        <v>290</v>
      </c>
      <c r="R46" s="60" t="s">
        <v>1136</v>
      </c>
      <c r="S46" s="73"/>
      <c r="T46" s="60" t="s">
        <v>290</v>
      </c>
      <c r="U46" s="73">
        <v>44739</v>
      </c>
      <c r="V46" s="60" t="s">
        <v>735</v>
      </c>
    </row>
    <row r="47" spans="1:22" ht="14.5">
      <c r="A47" s="60" t="s">
        <v>1130</v>
      </c>
      <c r="B47" s="60" t="s">
        <v>1131</v>
      </c>
      <c r="C47" s="60" t="s">
        <v>1139</v>
      </c>
      <c r="D47" s="60" t="s">
        <v>1384</v>
      </c>
      <c r="E47" s="60" t="s">
        <v>2443</v>
      </c>
      <c r="F47" s="73">
        <v>44739</v>
      </c>
      <c r="G47" s="61">
        <v>3687.83</v>
      </c>
      <c r="H47" s="61">
        <v>325082.21000000002</v>
      </c>
      <c r="I47" s="60" t="s">
        <v>20</v>
      </c>
      <c r="J47" s="60" t="s">
        <v>290</v>
      </c>
      <c r="K47" s="60" t="s">
        <v>660</v>
      </c>
      <c r="L47" s="60" t="s">
        <v>2444</v>
      </c>
      <c r="M47" s="60" t="s">
        <v>2443</v>
      </c>
      <c r="N47" s="60" t="s">
        <v>290</v>
      </c>
      <c r="O47" s="60" t="s">
        <v>735</v>
      </c>
      <c r="P47" s="60" t="s">
        <v>290</v>
      </c>
      <c r="Q47" s="60" t="s">
        <v>290</v>
      </c>
      <c r="R47" s="60" t="s">
        <v>1136</v>
      </c>
      <c r="S47" s="73"/>
      <c r="T47" s="60" t="s">
        <v>290</v>
      </c>
      <c r="U47" s="73">
        <v>44739</v>
      </c>
      <c r="V47" s="60" t="s">
        <v>735</v>
      </c>
    </row>
    <row r="48" spans="1:22" ht="14.5">
      <c r="A48" s="60" t="s">
        <v>1130</v>
      </c>
      <c r="B48" s="60" t="s">
        <v>1131</v>
      </c>
      <c r="C48" s="60" t="s">
        <v>1139</v>
      </c>
      <c r="D48" s="60" t="s">
        <v>1384</v>
      </c>
      <c r="E48" s="60" t="s">
        <v>2445</v>
      </c>
      <c r="F48" s="73">
        <v>44735</v>
      </c>
      <c r="G48" s="61">
        <v>130320.52</v>
      </c>
      <c r="H48" s="61">
        <v>11487753.84</v>
      </c>
      <c r="I48" s="60" t="s">
        <v>20</v>
      </c>
      <c r="J48" s="60" t="s">
        <v>290</v>
      </c>
      <c r="K48" s="60" t="s">
        <v>660</v>
      </c>
      <c r="L48" s="60" t="s">
        <v>2446</v>
      </c>
      <c r="M48" s="60" t="s">
        <v>2445</v>
      </c>
      <c r="N48" s="60" t="s">
        <v>290</v>
      </c>
      <c r="O48" s="60" t="s">
        <v>735</v>
      </c>
      <c r="P48" s="60" t="s">
        <v>290</v>
      </c>
      <c r="Q48" s="60" t="s">
        <v>290</v>
      </c>
      <c r="R48" s="60" t="s">
        <v>1136</v>
      </c>
      <c r="S48" s="73"/>
      <c r="T48" s="60" t="s">
        <v>290</v>
      </c>
      <c r="U48" s="73">
        <v>44735</v>
      </c>
      <c r="V48" s="60" t="s">
        <v>735</v>
      </c>
    </row>
    <row r="49" spans="1:22" ht="14.5">
      <c r="A49" s="60" t="s">
        <v>1130</v>
      </c>
      <c r="B49" s="60" t="s">
        <v>1131</v>
      </c>
      <c r="C49" s="60" t="s">
        <v>1139</v>
      </c>
      <c r="D49" s="60" t="s">
        <v>1384</v>
      </c>
      <c r="E49" s="60" t="s">
        <v>2447</v>
      </c>
      <c r="F49" s="73">
        <v>44741</v>
      </c>
      <c r="G49" s="61">
        <v>13481.4</v>
      </c>
      <c r="H49" s="61">
        <v>1188385.4099999999</v>
      </c>
      <c r="I49" s="60" t="s">
        <v>20</v>
      </c>
      <c r="J49" s="60" t="s">
        <v>290</v>
      </c>
      <c r="K49" s="60" t="s">
        <v>660</v>
      </c>
      <c r="L49" s="60" t="s">
        <v>2448</v>
      </c>
      <c r="M49" s="60" t="s">
        <v>2447</v>
      </c>
      <c r="N49" s="60" t="s">
        <v>290</v>
      </c>
      <c r="O49" s="60" t="s">
        <v>735</v>
      </c>
      <c r="P49" s="60" t="s">
        <v>290</v>
      </c>
      <c r="Q49" s="60" t="s">
        <v>290</v>
      </c>
      <c r="R49" s="60" t="s">
        <v>1136</v>
      </c>
      <c r="S49" s="73"/>
      <c r="T49" s="60" t="s">
        <v>290</v>
      </c>
      <c r="U49" s="73">
        <v>44741</v>
      </c>
      <c r="V49" s="60" t="s">
        <v>735</v>
      </c>
    </row>
    <row r="50" spans="1:22" ht="14.5">
      <c r="A50" s="60" t="s">
        <v>1130</v>
      </c>
      <c r="B50" s="60" t="s">
        <v>1131</v>
      </c>
      <c r="C50" s="60" t="s">
        <v>1139</v>
      </c>
      <c r="D50" s="60" t="s">
        <v>1384</v>
      </c>
      <c r="E50" s="60" t="s">
        <v>2449</v>
      </c>
      <c r="F50" s="73">
        <v>44741</v>
      </c>
      <c r="G50" s="61">
        <v>25666.5</v>
      </c>
      <c r="H50" s="61">
        <v>2262501.98</v>
      </c>
      <c r="I50" s="60" t="s">
        <v>20</v>
      </c>
      <c r="J50" s="60" t="s">
        <v>290</v>
      </c>
      <c r="K50" s="60" t="s">
        <v>660</v>
      </c>
      <c r="L50" s="60" t="s">
        <v>2450</v>
      </c>
      <c r="M50" s="60" t="s">
        <v>2449</v>
      </c>
      <c r="N50" s="60" t="s">
        <v>290</v>
      </c>
      <c r="O50" s="60" t="s">
        <v>735</v>
      </c>
      <c r="P50" s="60" t="s">
        <v>290</v>
      </c>
      <c r="Q50" s="60" t="s">
        <v>290</v>
      </c>
      <c r="R50" s="60" t="s">
        <v>1136</v>
      </c>
      <c r="S50" s="73"/>
      <c r="T50" s="60" t="s">
        <v>290</v>
      </c>
      <c r="U50" s="73">
        <v>44741</v>
      </c>
      <c r="V50" s="60" t="s">
        <v>735</v>
      </c>
    </row>
    <row r="51" spans="1:22" ht="14.5">
      <c r="A51" s="60" t="s">
        <v>1130</v>
      </c>
      <c r="B51" s="60" t="s">
        <v>1131</v>
      </c>
      <c r="C51" s="60" t="s">
        <v>1139</v>
      </c>
      <c r="D51" s="60" t="s">
        <v>1384</v>
      </c>
      <c r="E51" s="60" t="s">
        <v>2451</v>
      </c>
      <c r="F51" s="73">
        <v>44741</v>
      </c>
      <c r="G51" s="61">
        <v>30851.65</v>
      </c>
      <c r="H51" s="61">
        <v>2719572.95</v>
      </c>
      <c r="I51" s="60" t="s">
        <v>20</v>
      </c>
      <c r="J51" s="60" t="s">
        <v>290</v>
      </c>
      <c r="K51" s="60" t="s">
        <v>660</v>
      </c>
      <c r="L51" s="60" t="s">
        <v>2452</v>
      </c>
      <c r="M51" s="60" t="s">
        <v>2451</v>
      </c>
      <c r="N51" s="60" t="s">
        <v>290</v>
      </c>
      <c r="O51" s="60" t="s">
        <v>735</v>
      </c>
      <c r="P51" s="60" t="s">
        <v>290</v>
      </c>
      <c r="Q51" s="60" t="s">
        <v>290</v>
      </c>
      <c r="R51" s="60" t="s">
        <v>1136</v>
      </c>
      <c r="S51" s="73"/>
      <c r="T51" s="60" t="s">
        <v>290</v>
      </c>
      <c r="U51" s="73">
        <v>44741</v>
      </c>
      <c r="V51" s="60" t="s">
        <v>735</v>
      </c>
    </row>
    <row r="52" spans="1:22" ht="14.5">
      <c r="A52" s="60" t="s">
        <v>1130</v>
      </c>
      <c r="B52" s="60" t="s">
        <v>1131</v>
      </c>
      <c r="C52" s="60" t="s">
        <v>1139</v>
      </c>
      <c r="D52" s="60" t="s">
        <v>1384</v>
      </c>
      <c r="E52" s="60" t="s">
        <v>2453</v>
      </c>
      <c r="F52" s="73">
        <v>44739</v>
      </c>
      <c r="G52" s="61">
        <v>7389.15</v>
      </c>
      <c r="H52" s="61">
        <v>651353.56999999995</v>
      </c>
      <c r="I52" s="60" t="s">
        <v>20</v>
      </c>
      <c r="J52" s="60" t="s">
        <v>290</v>
      </c>
      <c r="K52" s="60" t="s">
        <v>660</v>
      </c>
      <c r="L52" s="60" t="s">
        <v>2454</v>
      </c>
      <c r="M52" s="60" t="s">
        <v>2453</v>
      </c>
      <c r="N52" s="60" t="s">
        <v>290</v>
      </c>
      <c r="O52" s="60" t="s">
        <v>735</v>
      </c>
      <c r="P52" s="60" t="s">
        <v>290</v>
      </c>
      <c r="Q52" s="60" t="s">
        <v>290</v>
      </c>
      <c r="R52" s="60" t="s">
        <v>1136</v>
      </c>
      <c r="S52" s="73"/>
      <c r="T52" s="60" t="s">
        <v>290</v>
      </c>
      <c r="U52" s="73">
        <v>44739</v>
      </c>
      <c r="V52" s="60" t="s">
        <v>735</v>
      </c>
    </row>
    <row r="53" spans="1:22" ht="14.5">
      <c r="A53" s="60" t="s">
        <v>1130</v>
      </c>
      <c r="B53" s="60" t="s">
        <v>1131</v>
      </c>
      <c r="C53" s="60" t="s">
        <v>1139</v>
      </c>
      <c r="D53" s="60" t="s">
        <v>1384</v>
      </c>
      <c r="E53" s="60" t="s">
        <v>2455</v>
      </c>
      <c r="F53" s="73">
        <v>44741</v>
      </c>
      <c r="G53" s="61">
        <v>13250.5</v>
      </c>
      <c r="H53" s="61">
        <v>1168031.58</v>
      </c>
      <c r="I53" s="60" t="s">
        <v>20</v>
      </c>
      <c r="J53" s="60" t="s">
        <v>290</v>
      </c>
      <c r="K53" s="60" t="s">
        <v>660</v>
      </c>
      <c r="L53" s="60" t="s">
        <v>2456</v>
      </c>
      <c r="M53" s="60" t="s">
        <v>2455</v>
      </c>
      <c r="N53" s="60" t="s">
        <v>290</v>
      </c>
      <c r="O53" s="60" t="s">
        <v>735</v>
      </c>
      <c r="P53" s="60" t="s">
        <v>290</v>
      </c>
      <c r="Q53" s="60" t="s">
        <v>290</v>
      </c>
      <c r="R53" s="60" t="s">
        <v>1136</v>
      </c>
      <c r="S53" s="73"/>
      <c r="T53" s="60" t="s">
        <v>290</v>
      </c>
      <c r="U53" s="73">
        <v>44741</v>
      </c>
      <c r="V53" s="60" t="s">
        <v>735</v>
      </c>
    </row>
    <row r="54" spans="1:22" ht="14.5">
      <c r="A54" s="60" t="s">
        <v>1130</v>
      </c>
      <c r="B54" s="60" t="s">
        <v>1131</v>
      </c>
      <c r="C54" s="60" t="s">
        <v>1139</v>
      </c>
      <c r="D54" s="60" t="s">
        <v>1384</v>
      </c>
      <c r="E54" s="60" t="s">
        <v>2519</v>
      </c>
      <c r="F54" s="73">
        <v>44726</v>
      </c>
      <c r="G54" s="61">
        <v>32099.83</v>
      </c>
      <c r="H54" s="61">
        <v>2829600.01</v>
      </c>
      <c r="I54" s="60" t="s">
        <v>20</v>
      </c>
      <c r="J54" s="60" t="s">
        <v>290</v>
      </c>
      <c r="K54" s="60" t="s">
        <v>1749</v>
      </c>
      <c r="L54" s="60" t="s">
        <v>2520</v>
      </c>
      <c r="M54" s="60" t="s">
        <v>2519</v>
      </c>
      <c r="N54" s="60" t="s">
        <v>290</v>
      </c>
      <c r="O54" s="60" t="s">
        <v>1750</v>
      </c>
      <c r="P54" s="60" t="s">
        <v>290</v>
      </c>
      <c r="Q54" s="60" t="s">
        <v>290</v>
      </c>
      <c r="R54" s="60" t="s">
        <v>1136</v>
      </c>
      <c r="S54" s="73"/>
      <c r="T54" s="60" t="s">
        <v>290</v>
      </c>
      <c r="U54" s="73">
        <v>44726</v>
      </c>
      <c r="V54" s="60" t="s">
        <v>1750</v>
      </c>
    </row>
    <row r="55" spans="1:22" ht="14.5">
      <c r="A55" s="60" t="s">
        <v>1130</v>
      </c>
      <c r="B55" s="60" t="s">
        <v>1131</v>
      </c>
      <c r="C55" s="60" t="s">
        <v>1139</v>
      </c>
      <c r="D55" s="60" t="s">
        <v>1384</v>
      </c>
      <c r="E55" s="60" t="s">
        <v>2457</v>
      </c>
      <c r="F55" s="73">
        <v>44741</v>
      </c>
      <c r="G55" s="61">
        <v>12533.56</v>
      </c>
      <c r="H55" s="61">
        <v>1104833.31</v>
      </c>
      <c r="I55" s="60" t="s">
        <v>20</v>
      </c>
      <c r="J55" s="60" t="s">
        <v>290</v>
      </c>
      <c r="K55" s="60" t="s">
        <v>660</v>
      </c>
      <c r="L55" s="60" t="s">
        <v>2458</v>
      </c>
      <c r="M55" s="60" t="s">
        <v>2457</v>
      </c>
      <c r="N55" s="60" t="s">
        <v>290</v>
      </c>
      <c r="O55" s="60" t="s">
        <v>735</v>
      </c>
      <c r="P55" s="60" t="s">
        <v>290</v>
      </c>
      <c r="Q55" s="60" t="s">
        <v>290</v>
      </c>
      <c r="R55" s="60" t="s">
        <v>1136</v>
      </c>
      <c r="S55" s="73"/>
      <c r="T55" s="60" t="s">
        <v>290</v>
      </c>
      <c r="U55" s="73">
        <v>44741</v>
      </c>
      <c r="V55" s="60" t="s">
        <v>735</v>
      </c>
    </row>
    <row r="56" spans="1:22" ht="14.5">
      <c r="A56" s="60" t="s">
        <v>1130</v>
      </c>
      <c r="B56" s="60" t="s">
        <v>1131</v>
      </c>
      <c r="C56" s="60" t="s">
        <v>1139</v>
      </c>
      <c r="D56" s="60" t="s">
        <v>1384</v>
      </c>
      <c r="E56" s="60" t="s">
        <v>2459</v>
      </c>
      <c r="F56" s="73">
        <v>44732</v>
      </c>
      <c r="G56" s="61">
        <v>88311.38</v>
      </c>
      <c r="H56" s="61">
        <v>7784648.1500000004</v>
      </c>
      <c r="I56" s="60" t="s">
        <v>20</v>
      </c>
      <c r="J56" s="60" t="s">
        <v>290</v>
      </c>
      <c r="K56" s="60" t="s">
        <v>660</v>
      </c>
      <c r="L56" s="60" t="s">
        <v>2348</v>
      </c>
      <c r="M56" s="60" t="s">
        <v>2459</v>
      </c>
      <c r="N56" s="60" t="s">
        <v>290</v>
      </c>
      <c r="O56" s="60" t="s">
        <v>735</v>
      </c>
      <c r="P56" s="60" t="s">
        <v>290</v>
      </c>
      <c r="Q56" s="60" t="s">
        <v>290</v>
      </c>
      <c r="R56" s="60" t="s">
        <v>1136</v>
      </c>
      <c r="S56" s="73"/>
      <c r="T56" s="60" t="s">
        <v>290</v>
      </c>
      <c r="U56" s="73">
        <v>44732</v>
      </c>
      <c r="V56" s="60" t="s">
        <v>735</v>
      </c>
    </row>
    <row r="57" spans="1:22" ht="14.5">
      <c r="A57" s="60" t="s">
        <v>1130</v>
      </c>
      <c r="B57" s="60" t="s">
        <v>1131</v>
      </c>
      <c r="C57" s="60" t="s">
        <v>1139</v>
      </c>
      <c r="D57" s="60" t="s">
        <v>1384</v>
      </c>
      <c r="E57" s="60" t="s">
        <v>2460</v>
      </c>
      <c r="F57" s="73">
        <v>44738</v>
      </c>
      <c r="G57" s="61">
        <v>3100.8</v>
      </c>
      <c r="H57" s="61">
        <v>273335.52</v>
      </c>
      <c r="I57" s="60" t="s">
        <v>20</v>
      </c>
      <c r="J57" s="60" t="s">
        <v>290</v>
      </c>
      <c r="K57" s="60" t="s">
        <v>660</v>
      </c>
      <c r="L57" s="60" t="s">
        <v>2349</v>
      </c>
      <c r="M57" s="60" t="s">
        <v>2460</v>
      </c>
      <c r="N57" s="60" t="s">
        <v>290</v>
      </c>
      <c r="O57" s="60" t="s">
        <v>735</v>
      </c>
      <c r="P57" s="60" t="s">
        <v>290</v>
      </c>
      <c r="Q57" s="60" t="s">
        <v>290</v>
      </c>
      <c r="R57" s="60" t="s">
        <v>1136</v>
      </c>
      <c r="S57" s="73"/>
      <c r="T57" s="60" t="s">
        <v>290</v>
      </c>
      <c r="U57" s="73">
        <v>44738</v>
      </c>
      <c r="V57" s="60" t="s">
        <v>735</v>
      </c>
    </row>
    <row r="58" spans="1:22" ht="14.5">
      <c r="A58" s="60" t="s">
        <v>1130</v>
      </c>
      <c r="B58" s="60" t="s">
        <v>1131</v>
      </c>
      <c r="C58" s="60" t="s">
        <v>1139</v>
      </c>
      <c r="D58" s="60" t="s">
        <v>1384</v>
      </c>
      <c r="E58" s="60" t="s">
        <v>2461</v>
      </c>
      <c r="F58" s="73">
        <v>44714</v>
      </c>
      <c r="G58" s="61">
        <v>143231.89000000001</v>
      </c>
      <c r="H58" s="61">
        <v>12625891.1</v>
      </c>
      <c r="I58" s="60" t="s">
        <v>20</v>
      </c>
      <c r="J58" s="60" t="s">
        <v>290</v>
      </c>
      <c r="K58" s="60" t="s">
        <v>660</v>
      </c>
      <c r="L58" s="60" t="s">
        <v>2462</v>
      </c>
      <c r="M58" s="60" t="s">
        <v>2461</v>
      </c>
      <c r="N58" s="60" t="s">
        <v>290</v>
      </c>
      <c r="O58" s="60" t="s">
        <v>735</v>
      </c>
      <c r="P58" s="60" t="s">
        <v>290</v>
      </c>
      <c r="Q58" s="60" t="s">
        <v>290</v>
      </c>
      <c r="R58" s="60" t="s">
        <v>1136</v>
      </c>
      <c r="S58" s="73"/>
      <c r="T58" s="60" t="s">
        <v>290</v>
      </c>
      <c r="U58" s="73">
        <v>44714</v>
      </c>
      <c r="V58" s="60" t="s">
        <v>735</v>
      </c>
    </row>
    <row r="59" spans="1:22" ht="14.5">
      <c r="A59" s="60" t="s">
        <v>1130</v>
      </c>
      <c r="B59" s="60" t="s">
        <v>1131</v>
      </c>
      <c r="C59" s="60" t="s">
        <v>1139</v>
      </c>
      <c r="D59" s="60" t="s">
        <v>1384</v>
      </c>
      <c r="E59" s="60" t="s">
        <v>2463</v>
      </c>
      <c r="F59" s="73">
        <v>44714</v>
      </c>
      <c r="G59" s="61">
        <v>17357.82</v>
      </c>
      <c r="H59" s="61">
        <v>1530091.83</v>
      </c>
      <c r="I59" s="60" t="s">
        <v>20</v>
      </c>
      <c r="J59" s="60" t="s">
        <v>290</v>
      </c>
      <c r="K59" s="60" t="s">
        <v>660</v>
      </c>
      <c r="L59" s="60" t="s">
        <v>2464</v>
      </c>
      <c r="M59" s="60" t="s">
        <v>2463</v>
      </c>
      <c r="N59" s="60" t="s">
        <v>290</v>
      </c>
      <c r="O59" s="60" t="s">
        <v>735</v>
      </c>
      <c r="P59" s="60" t="s">
        <v>290</v>
      </c>
      <c r="Q59" s="60" t="s">
        <v>290</v>
      </c>
      <c r="R59" s="60" t="s">
        <v>1136</v>
      </c>
      <c r="S59" s="73"/>
      <c r="T59" s="60" t="s">
        <v>290</v>
      </c>
      <c r="U59" s="73">
        <v>44714</v>
      </c>
      <c r="V59" s="60" t="s">
        <v>735</v>
      </c>
    </row>
    <row r="60" spans="1:22" ht="14.5">
      <c r="A60" s="60" t="s">
        <v>1130</v>
      </c>
      <c r="B60" s="60" t="s">
        <v>1131</v>
      </c>
      <c r="C60" s="60" t="s">
        <v>1139</v>
      </c>
      <c r="D60" s="60" t="s">
        <v>1384</v>
      </c>
      <c r="E60" s="60" t="s">
        <v>2465</v>
      </c>
      <c r="F60" s="73">
        <v>44723</v>
      </c>
      <c r="G60" s="61">
        <v>43204.95</v>
      </c>
      <c r="H60" s="61">
        <v>3808516.34</v>
      </c>
      <c r="I60" s="60" t="s">
        <v>20</v>
      </c>
      <c r="J60" s="60" t="s">
        <v>290</v>
      </c>
      <c r="K60" s="60" t="s">
        <v>660</v>
      </c>
      <c r="L60" s="60" t="s">
        <v>2466</v>
      </c>
      <c r="M60" s="60" t="s">
        <v>2465</v>
      </c>
      <c r="N60" s="60" t="s">
        <v>290</v>
      </c>
      <c r="O60" s="60" t="s">
        <v>735</v>
      </c>
      <c r="P60" s="60" t="s">
        <v>290</v>
      </c>
      <c r="Q60" s="60" t="s">
        <v>290</v>
      </c>
      <c r="R60" s="60" t="s">
        <v>1136</v>
      </c>
      <c r="S60" s="73"/>
      <c r="T60" s="60" t="s">
        <v>290</v>
      </c>
      <c r="U60" s="73">
        <v>44723</v>
      </c>
      <c r="V60" s="60" t="s">
        <v>735</v>
      </c>
    </row>
    <row r="61" spans="1:22" ht="14.5">
      <c r="A61" s="60" t="s">
        <v>1130</v>
      </c>
      <c r="B61" s="60" t="s">
        <v>1131</v>
      </c>
      <c r="C61" s="60" t="s">
        <v>1139</v>
      </c>
      <c r="D61" s="60" t="s">
        <v>1384</v>
      </c>
      <c r="E61" s="60" t="s">
        <v>2467</v>
      </c>
      <c r="F61" s="73">
        <v>44732</v>
      </c>
      <c r="G61" s="61">
        <v>71726.17</v>
      </c>
      <c r="H61" s="61">
        <v>6322661.8899999997</v>
      </c>
      <c r="I61" s="60" t="s">
        <v>20</v>
      </c>
      <c r="J61" s="60" t="s">
        <v>290</v>
      </c>
      <c r="K61" s="60" t="s">
        <v>660</v>
      </c>
      <c r="L61" s="60" t="s">
        <v>2468</v>
      </c>
      <c r="M61" s="60" t="s">
        <v>2467</v>
      </c>
      <c r="N61" s="60" t="s">
        <v>290</v>
      </c>
      <c r="O61" s="60" t="s">
        <v>735</v>
      </c>
      <c r="P61" s="60" t="s">
        <v>290</v>
      </c>
      <c r="Q61" s="60" t="s">
        <v>290</v>
      </c>
      <c r="R61" s="60" t="s">
        <v>1136</v>
      </c>
      <c r="S61" s="73"/>
      <c r="T61" s="60" t="s">
        <v>290</v>
      </c>
      <c r="U61" s="73">
        <v>44732</v>
      </c>
      <c r="V61" s="60" t="s">
        <v>735</v>
      </c>
    </row>
    <row r="62" spans="1:22" ht="14.5">
      <c r="A62" s="60" t="s">
        <v>1130</v>
      </c>
      <c r="B62" s="60" t="s">
        <v>1131</v>
      </c>
      <c r="C62" s="60" t="s">
        <v>1139</v>
      </c>
      <c r="D62" s="60" t="s">
        <v>1384</v>
      </c>
      <c r="E62" s="60" t="s">
        <v>2469</v>
      </c>
      <c r="F62" s="73">
        <v>44732</v>
      </c>
      <c r="G62" s="61">
        <v>19721.88</v>
      </c>
      <c r="H62" s="61">
        <v>1738483.72</v>
      </c>
      <c r="I62" s="60" t="s">
        <v>20</v>
      </c>
      <c r="J62" s="60" t="s">
        <v>290</v>
      </c>
      <c r="K62" s="60" t="s">
        <v>660</v>
      </c>
      <c r="L62" s="60" t="s">
        <v>2470</v>
      </c>
      <c r="M62" s="60" t="s">
        <v>2469</v>
      </c>
      <c r="N62" s="60" t="s">
        <v>290</v>
      </c>
      <c r="O62" s="60" t="s">
        <v>735</v>
      </c>
      <c r="P62" s="60" t="s">
        <v>290</v>
      </c>
      <c r="Q62" s="60" t="s">
        <v>290</v>
      </c>
      <c r="R62" s="60" t="s">
        <v>1136</v>
      </c>
      <c r="S62" s="73"/>
      <c r="T62" s="60" t="s">
        <v>290</v>
      </c>
      <c r="U62" s="73">
        <v>44732</v>
      </c>
      <c r="V62" s="60" t="s">
        <v>735</v>
      </c>
    </row>
    <row r="63" spans="1:22" ht="14.5">
      <c r="A63" s="60" t="s">
        <v>1130</v>
      </c>
      <c r="B63" s="60" t="s">
        <v>1131</v>
      </c>
      <c r="C63" s="60" t="s">
        <v>1139</v>
      </c>
      <c r="D63" s="60" t="s">
        <v>1384</v>
      </c>
      <c r="E63" s="60" t="s">
        <v>2471</v>
      </c>
      <c r="F63" s="73">
        <v>44739</v>
      </c>
      <c r="G63" s="61">
        <v>29828.11</v>
      </c>
      <c r="H63" s="61">
        <v>2629347.9</v>
      </c>
      <c r="I63" s="60" t="s">
        <v>20</v>
      </c>
      <c r="J63" s="60" t="s">
        <v>290</v>
      </c>
      <c r="K63" s="60" t="s">
        <v>660</v>
      </c>
      <c r="L63" s="60" t="s">
        <v>2472</v>
      </c>
      <c r="M63" s="60" t="s">
        <v>2471</v>
      </c>
      <c r="N63" s="60" t="s">
        <v>290</v>
      </c>
      <c r="O63" s="60" t="s">
        <v>735</v>
      </c>
      <c r="P63" s="60" t="s">
        <v>290</v>
      </c>
      <c r="Q63" s="60" t="s">
        <v>290</v>
      </c>
      <c r="R63" s="60" t="s">
        <v>1136</v>
      </c>
      <c r="S63" s="73"/>
      <c r="T63" s="60" t="s">
        <v>290</v>
      </c>
      <c r="U63" s="73">
        <v>44739</v>
      </c>
      <c r="V63" s="60" t="s">
        <v>735</v>
      </c>
    </row>
    <row r="64" spans="1:22" ht="14.5">
      <c r="A64" s="60" t="s">
        <v>1130</v>
      </c>
      <c r="B64" s="60" t="s">
        <v>1131</v>
      </c>
      <c r="C64" s="60" t="s">
        <v>1139</v>
      </c>
      <c r="D64" s="60" t="s">
        <v>1384</v>
      </c>
      <c r="E64" s="60" t="s">
        <v>2473</v>
      </c>
      <c r="F64" s="73">
        <v>44740</v>
      </c>
      <c r="G64" s="61">
        <v>107838.06</v>
      </c>
      <c r="H64" s="61">
        <v>9505924.9900000002</v>
      </c>
      <c r="I64" s="60" t="s">
        <v>20</v>
      </c>
      <c r="J64" s="60" t="s">
        <v>290</v>
      </c>
      <c r="K64" s="60" t="s">
        <v>660</v>
      </c>
      <c r="L64" s="60" t="s">
        <v>2474</v>
      </c>
      <c r="M64" s="60" t="s">
        <v>2473</v>
      </c>
      <c r="N64" s="60" t="s">
        <v>290</v>
      </c>
      <c r="O64" s="60" t="s">
        <v>735</v>
      </c>
      <c r="P64" s="60" t="s">
        <v>290</v>
      </c>
      <c r="Q64" s="60" t="s">
        <v>290</v>
      </c>
      <c r="R64" s="60" t="s">
        <v>1136</v>
      </c>
      <c r="S64" s="73"/>
      <c r="T64" s="60" t="s">
        <v>290</v>
      </c>
      <c r="U64" s="73">
        <v>44740</v>
      </c>
      <c r="V64" s="60" t="s">
        <v>735</v>
      </c>
    </row>
    <row r="65" spans="1:22" ht="14.5">
      <c r="A65" s="60" t="s">
        <v>1130</v>
      </c>
      <c r="B65" s="60" t="s">
        <v>1131</v>
      </c>
      <c r="C65" s="60" t="s">
        <v>1139</v>
      </c>
      <c r="D65" s="60" t="s">
        <v>1384</v>
      </c>
      <c r="E65" s="60" t="s">
        <v>2475</v>
      </c>
      <c r="F65" s="73">
        <v>44742</v>
      </c>
      <c r="G65" s="61">
        <v>135336.57999999999</v>
      </c>
      <c r="H65" s="61">
        <v>12518633.65</v>
      </c>
      <c r="I65" s="60" t="s">
        <v>20</v>
      </c>
      <c r="J65" s="60" t="s">
        <v>290</v>
      </c>
      <c r="K65" s="60" t="s">
        <v>660</v>
      </c>
      <c r="L65" s="60" t="s">
        <v>2476</v>
      </c>
      <c r="M65" s="60" t="s">
        <v>2475</v>
      </c>
      <c r="N65" s="60" t="s">
        <v>290</v>
      </c>
      <c r="O65" s="60" t="s">
        <v>735</v>
      </c>
      <c r="P65" s="60" t="s">
        <v>290</v>
      </c>
      <c r="Q65" s="60" t="s">
        <v>290</v>
      </c>
      <c r="R65" s="60" t="s">
        <v>1136</v>
      </c>
      <c r="S65" s="73"/>
      <c r="T65" s="60" t="s">
        <v>290</v>
      </c>
      <c r="U65" s="73">
        <v>44742</v>
      </c>
      <c r="V65" s="60" t="s">
        <v>735</v>
      </c>
    </row>
    <row r="66" spans="1:22" ht="14.5">
      <c r="A66" s="60" t="s">
        <v>1130</v>
      </c>
      <c r="B66" s="60" t="s">
        <v>1131</v>
      </c>
      <c r="C66" s="60" t="s">
        <v>1139</v>
      </c>
      <c r="D66" s="60" t="s">
        <v>1384</v>
      </c>
      <c r="E66" s="60" t="s">
        <v>2477</v>
      </c>
      <c r="F66" s="73">
        <v>44742</v>
      </c>
      <c r="G66" s="61">
        <v>93507.06</v>
      </c>
      <c r="H66" s="61">
        <v>8649403.0500000007</v>
      </c>
      <c r="I66" s="60" t="s">
        <v>20</v>
      </c>
      <c r="J66" s="60" t="s">
        <v>290</v>
      </c>
      <c r="K66" s="60" t="s">
        <v>660</v>
      </c>
      <c r="L66" s="60" t="s">
        <v>2478</v>
      </c>
      <c r="M66" s="60" t="s">
        <v>2477</v>
      </c>
      <c r="N66" s="60" t="s">
        <v>290</v>
      </c>
      <c r="O66" s="60" t="s">
        <v>735</v>
      </c>
      <c r="P66" s="60" t="s">
        <v>290</v>
      </c>
      <c r="Q66" s="60" t="s">
        <v>290</v>
      </c>
      <c r="R66" s="60" t="s">
        <v>1136</v>
      </c>
      <c r="S66" s="73"/>
      <c r="T66" s="60" t="s">
        <v>290</v>
      </c>
      <c r="U66" s="73">
        <v>44742</v>
      </c>
      <c r="V66" s="60" t="s">
        <v>735</v>
      </c>
    </row>
    <row r="67" spans="1:22" ht="14.5">
      <c r="A67" s="60" t="s">
        <v>1130</v>
      </c>
      <c r="B67" s="60" t="s">
        <v>1131</v>
      </c>
      <c r="C67" s="60" t="s">
        <v>1139</v>
      </c>
      <c r="D67" s="60" t="s">
        <v>1384</v>
      </c>
      <c r="E67" s="60" t="s">
        <v>2479</v>
      </c>
      <c r="F67" s="73">
        <v>44742</v>
      </c>
      <c r="G67" s="61">
        <v>7839.22</v>
      </c>
      <c r="H67" s="61">
        <v>725127.85</v>
      </c>
      <c r="I67" s="60" t="s">
        <v>20</v>
      </c>
      <c r="J67" s="60" t="s">
        <v>290</v>
      </c>
      <c r="K67" s="60" t="s">
        <v>660</v>
      </c>
      <c r="L67" s="60" t="s">
        <v>2480</v>
      </c>
      <c r="M67" s="60" t="s">
        <v>2479</v>
      </c>
      <c r="N67" s="60" t="s">
        <v>290</v>
      </c>
      <c r="O67" s="60" t="s">
        <v>735</v>
      </c>
      <c r="P67" s="60" t="s">
        <v>290</v>
      </c>
      <c r="Q67" s="60" t="s">
        <v>290</v>
      </c>
      <c r="R67" s="60" t="s">
        <v>1136</v>
      </c>
      <c r="S67" s="73"/>
      <c r="T67" s="60" t="s">
        <v>290</v>
      </c>
      <c r="U67" s="73">
        <v>44742</v>
      </c>
      <c r="V67" s="60" t="s">
        <v>735</v>
      </c>
    </row>
    <row r="68" spans="1:22" ht="14.5">
      <c r="A68" s="60" t="s">
        <v>1130</v>
      </c>
      <c r="B68" s="60" t="s">
        <v>1131</v>
      </c>
      <c r="C68" s="60" t="s">
        <v>1139</v>
      </c>
      <c r="D68" s="60" t="s">
        <v>1384</v>
      </c>
      <c r="E68" s="60" t="s">
        <v>2481</v>
      </c>
      <c r="F68" s="73">
        <v>44740</v>
      </c>
      <c r="G68" s="61">
        <v>5251.57</v>
      </c>
      <c r="H68" s="61">
        <v>462925.9</v>
      </c>
      <c r="I68" s="60" t="s">
        <v>20</v>
      </c>
      <c r="J68" s="60" t="s">
        <v>290</v>
      </c>
      <c r="K68" s="60" t="s">
        <v>660</v>
      </c>
      <c r="L68" s="60" t="s">
        <v>2482</v>
      </c>
      <c r="M68" s="60" t="s">
        <v>2481</v>
      </c>
      <c r="N68" s="60" t="s">
        <v>290</v>
      </c>
      <c r="O68" s="60" t="s">
        <v>735</v>
      </c>
      <c r="P68" s="60" t="s">
        <v>290</v>
      </c>
      <c r="Q68" s="60" t="s">
        <v>290</v>
      </c>
      <c r="R68" s="60" t="s">
        <v>1136</v>
      </c>
      <c r="S68" s="73"/>
      <c r="T68" s="60" t="s">
        <v>290</v>
      </c>
      <c r="U68" s="73">
        <v>44740</v>
      </c>
      <c r="V68" s="60" t="s">
        <v>735</v>
      </c>
    </row>
    <row r="69" spans="1:22" ht="14.5">
      <c r="A69" s="60" t="s">
        <v>1130</v>
      </c>
      <c r="B69" s="60" t="s">
        <v>1131</v>
      </c>
      <c r="C69" s="60" t="s">
        <v>1139</v>
      </c>
      <c r="D69" s="60" t="s">
        <v>1384</v>
      </c>
      <c r="E69" s="60" t="s">
        <v>2483</v>
      </c>
      <c r="F69" s="73">
        <v>44742</v>
      </c>
      <c r="G69" s="61">
        <v>1781.6</v>
      </c>
      <c r="H69" s="61">
        <v>164798</v>
      </c>
      <c r="I69" s="60" t="s">
        <v>20</v>
      </c>
      <c r="J69" s="60" t="s">
        <v>290</v>
      </c>
      <c r="K69" s="60" t="s">
        <v>660</v>
      </c>
      <c r="L69" s="60" t="s">
        <v>2484</v>
      </c>
      <c r="M69" s="60" t="s">
        <v>2483</v>
      </c>
      <c r="N69" s="60" t="s">
        <v>290</v>
      </c>
      <c r="O69" s="60" t="s">
        <v>735</v>
      </c>
      <c r="P69" s="60" t="s">
        <v>290</v>
      </c>
      <c r="Q69" s="60" t="s">
        <v>290</v>
      </c>
      <c r="R69" s="60" t="s">
        <v>1136</v>
      </c>
      <c r="S69" s="73"/>
      <c r="T69" s="60" t="s">
        <v>290</v>
      </c>
      <c r="U69" s="73">
        <v>44742</v>
      </c>
      <c r="V69" s="60" t="s">
        <v>735</v>
      </c>
    </row>
    <row r="70" spans="1:22" ht="14.5">
      <c r="A70" s="60" t="s">
        <v>1130</v>
      </c>
      <c r="B70" s="60" t="s">
        <v>1131</v>
      </c>
      <c r="C70" s="60" t="s">
        <v>1139</v>
      </c>
      <c r="D70" s="60" t="s">
        <v>1384</v>
      </c>
      <c r="E70" s="60" t="s">
        <v>2521</v>
      </c>
      <c r="F70" s="73">
        <v>44738</v>
      </c>
      <c r="G70" s="61">
        <v>4259.3900000000003</v>
      </c>
      <c r="H70" s="61">
        <v>375465.23</v>
      </c>
      <c r="I70" s="60" t="s">
        <v>20</v>
      </c>
      <c r="J70" s="60" t="s">
        <v>290</v>
      </c>
      <c r="K70" s="60" t="s">
        <v>1749</v>
      </c>
      <c r="L70" s="60" t="s">
        <v>2522</v>
      </c>
      <c r="M70" s="60" t="s">
        <v>2521</v>
      </c>
      <c r="N70" s="60" t="s">
        <v>290</v>
      </c>
      <c r="O70" s="60" t="s">
        <v>1750</v>
      </c>
      <c r="P70" s="60" t="s">
        <v>290</v>
      </c>
      <c r="Q70" s="60" t="s">
        <v>290</v>
      </c>
      <c r="R70" s="60" t="s">
        <v>1136</v>
      </c>
      <c r="S70" s="73"/>
      <c r="T70" s="60" t="s">
        <v>290</v>
      </c>
      <c r="U70" s="73">
        <v>44738</v>
      </c>
      <c r="V70" s="60" t="s">
        <v>1750</v>
      </c>
    </row>
    <row r="71" spans="1:22" ht="14.5">
      <c r="A71" s="60" t="s">
        <v>1130</v>
      </c>
      <c r="B71" s="60" t="s">
        <v>1131</v>
      </c>
      <c r="C71" s="60" t="s">
        <v>1139</v>
      </c>
      <c r="D71" s="60" t="s">
        <v>1384</v>
      </c>
      <c r="E71" s="60" t="s">
        <v>2485</v>
      </c>
      <c r="F71" s="73">
        <v>44740</v>
      </c>
      <c r="G71" s="61">
        <v>31408.54</v>
      </c>
      <c r="H71" s="61">
        <v>2768662.8</v>
      </c>
      <c r="I71" s="60" t="s">
        <v>20</v>
      </c>
      <c r="J71" s="60" t="s">
        <v>290</v>
      </c>
      <c r="K71" s="60" t="s">
        <v>660</v>
      </c>
      <c r="L71" s="60" t="s">
        <v>2486</v>
      </c>
      <c r="M71" s="60" t="s">
        <v>2485</v>
      </c>
      <c r="N71" s="60" t="s">
        <v>290</v>
      </c>
      <c r="O71" s="60" t="s">
        <v>735</v>
      </c>
      <c r="P71" s="60" t="s">
        <v>290</v>
      </c>
      <c r="Q71" s="60" t="s">
        <v>290</v>
      </c>
      <c r="R71" s="60" t="s">
        <v>1136</v>
      </c>
      <c r="S71" s="73"/>
      <c r="T71" s="60" t="s">
        <v>290</v>
      </c>
      <c r="U71" s="73">
        <v>44740</v>
      </c>
      <c r="V71" s="60" t="s">
        <v>735</v>
      </c>
    </row>
    <row r="72" spans="1:22" ht="14.5">
      <c r="A72" s="60" t="s">
        <v>1130</v>
      </c>
      <c r="B72" s="60" t="s">
        <v>1131</v>
      </c>
      <c r="C72" s="60" t="s">
        <v>1139</v>
      </c>
      <c r="D72" s="60" t="s">
        <v>1384</v>
      </c>
      <c r="E72" s="60" t="s">
        <v>2487</v>
      </c>
      <c r="F72" s="73">
        <v>44742</v>
      </c>
      <c r="G72" s="61">
        <v>67110.149999999994</v>
      </c>
      <c r="H72" s="61">
        <v>6207688.8799999999</v>
      </c>
      <c r="I72" s="60" t="s">
        <v>20</v>
      </c>
      <c r="J72" s="60" t="s">
        <v>290</v>
      </c>
      <c r="K72" s="60" t="s">
        <v>660</v>
      </c>
      <c r="L72" s="60" t="s">
        <v>2488</v>
      </c>
      <c r="M72" s="60" t="s">
        <v>2487</v>
      </c>
      <c r="N72" s="60" t="s">
        <v>290</v>
      </c>
      <c r="O72" s="60" t="s">
        <v>735</v>
      </c>
      <c r="P72" s="60" t="s">
        <v>290</v>
      </c>
      <c r="Q72" s="60" t="s">
        <v>290</v>
      </c>
      <c r="R72" s="60" t="s">
        <v>1136</v>
      </c>
      <c r="S72" s="73"/>
      <c r="T72" s="60" t="s">
        <v>290</v>
      </c>
      <c r="U72" s="73">
        <v>44742</v>
      </c>
      <c r="V72" s="60" t="s">
        <v>735</v>
      </c>
    </row>
    <row r="73" spans="1:22" ht="14.5">
      <c r="A73" s="60" t="s">
        <v>1130</v>
      </c>
      <c r="B73" s="60" t="s">
        <v>1131</v>
      </c>
      <c r="C73" s="60" t="s">
        <v>1139</v>
      </c>
      <c r="D73" s="60" t="s">
        <v>1384</v>
      </c>
      <c r="E73" s="60" t="s">
        <v>2523</v>
      </c>
      <c r="F73" s="73">
        <v>44741</v>
      </c>
      <c r="G73" s="61">
        <v>16466.54</v>
      </c>
      <c r="H73" s="61">
        <v>1451525.5</v>
      </c>
      <c r="I73" s="60" t="s">
        <v>20</v>
      </c>
      <c r="J73" s="60" t="s">
        <v>290</v>
      </c>
      <c r="K73" s="60" t="s">
        <v>1749</v>
      </c>
      <c r="L73" s="60" t="s">
        <v>2524</v>
      </c>
      <c r="M73" s="60" t="s">
        <v>2523</v>
      </c>
      <c r="N73" s="60" t="s">
        <v>290</v>
      </c>
      <c r="O73" s="60" t="s">
        <v>1750</v>
      </c>
      <c r="P73" s="60" t="s">
        <v>290</v>
      </c>
      <c r="Q73" s="60" t="s">
        <v>290</v>
      </c>
      <c r="R73" s="60" t="s">
        <v>1136</v>
      </c>
      <c r="S73" s="73"/>
      <c r="T73" s="60" t="s">
        <v>290</v>
      </c>
      <c r="U73" s="73">
        <v>44741</v>
      </c>
      <c r="V73" s="60" t="s">
        <v>1750</v>
      </c>
    </row>
    <row r="74" spans="1:22" ht="14.5">
      <c r="A74" s="60" t="s">
        <v>1130</v>
      </c>
      <c r="B74" s="60" t="s">
        <v>1131</v>
      </c>
      <c r="C74" s="60" t="s">
        <v>1139</v>
      </c>
      <c r="D74" s="60" t="s">
        <v>1384</v>
      </c>
      <c r="E74" s="60" t="s">
        <v>2489</v>
      </c>
      <c r="F74" s="73">
        <v>44738</v>
      </c>
      <c r="G74" s="61">
        <v>1230.21</v>
      </c>
      <c r="H74" s="61">
        <v>108443.01</v>
      </c>
      <c r="I74" s="60" t="s">
        <v>20</v>
      </c>
      <c r="J74" s="60" t="s">
        <v>290</v>
      </c>
      <c r="K74" s="60" t="s">
        <v>660</v>
      </c>
      <c r="L74" s="60" t="s">
        <v>2490</v>
      </c>
      <c r="M74" s="60" t="s">
        <v>2489</v>
      </c>
      <c r="N74" s="60" t="s">
        <v>290</v>
      </c>
      <c r="O74" s="60" t="s">
        <v>735</v>
      </c>
      <c r="P74" s="60" t="s">
        <v>290</v>
      </c>
      <c r="Q74" s="60" t="s">
        <v>290</v>
      </c>
      <c r="R74" s="60" t="s">
        <v>1136</v>
      </c>
      <c r="S74" s="73"/>
      <c r="T74" s="60" t="s">
        <v>290</v>
      </c>
      <c r="U74" s="73">
        <v>44738</v>
      </c>
      <c r="V74" s="60" t="s">
        <v>735</v>
      </c>
    </row>
    <row r="75" spans="1:22" ht="14.5">
      <c r="A75" s="60" t="s">
        <v>1130</v>
      </c>
      <c r="B75" s="60" t="s">
        <v>1131</v>
      </c>
      <c r="C75" s="60" t="s">
        <v>1139</v>
      </c>
      <c r="D75" s="60" t="s">
        <v>1384</v>
      </c>
      <c r="E75" s="60" t="s">
        <v>2491</v>
      </c>
      <c r="F75" s="73">
        <v>44742</v>
      </c>
      <c r="G75" s="61">
        <v>210662.06</v>
      </c>
      <c r="H75" s="61">
        <v>19486240.550000001</v>
      </c>
      <c r="I75" s="60" t="s">
        <v>20</v>
      </c>
      <c r="J75" s="60" t="s">
        <v>290</v>
      </c>
      <c r="K75" s="60" t="s">
        <v>660</v>
      </c>
      <c r="L75" s="60" t="s">
        <v>2492</v>
      </c>
      <c r="M75" s="60" t="s">
        <v>2491</v>
      </c>
      <c r="N75" s="60" t="s">
        <v>290</v>
      </c>
      <c r="O75" s="60" t="s">
        <v>735</v>
      </c>
      <c r="P75" s="60" t="s">
        <v>290</v>
      </c>
      <c r="Q75" s="60" t="s">
        <v>290</v>
      </c>
      <c r="R75" s="60" t="s">
        <v>1136</v>
      </c>
      <c r="S75" s="73"/>
      <c r="T75" s="60" t="s">
        <v>290</v>
      </c>
      <c r="U75" s="73">
        <v>44742</v>
      </c>
      <c r="V75" s="60" t="s">
        <v>735</v>
      </c>
    </row>
    <row r="76" spans="1:22" ht="14.5">
      <c r="A76" s="60" t="s">
        <v>1130</v>
      </c>
      <c r="B76" s="60" t="s">
        <v>1131</v>
      </c>
      <c r="C76" s="60" t="s">
        <v>1139</v>
      </c>
      <c r="D76" s="60" t="s">
        <v>1384</v>
      </c>
      <c r="E76" s="60" t="s">
        <v>2493</v>
      </c>
      <c r="F76" s="73">
        <v>44740</v>
      </c>
      <c r="G76" s="61">
        <v>10335.26</v>
      </c>
      <c r="H76" s="61">
        <v>911053.17</v>
      </c>
      <c r="I76" s="60" t="s">
        <v>20</v>
      </c>
      <c r="J76" s="60" t="s">
        <v>290</v>
      </c>
      <c r="K76" s="60" t="s">
        <v>660</v>
      </c>
      <c r="L76" s="60" t="s">
        <v>2350</v>
      </c>
      <c r="M76" s="60" t="s">
        <v>2493</v>
      </c>
      <c r="N76" s="60" t="s">
        <v>290</v>
      </c>
      <c r="O76" s="60" t="s">
        <v>735</v>
      </c>
      <c r="P76" s="60" t="s">
        <v>290</v>
      </c>
      <c r="Q76" s="60" t="s">
        <v>290</v>
      </c>
      <c r="R76" s="60" t="s">
        <v>1136</v>
      </c>
      <c r="S76" s="73"/>
      <c r="T76" s="60" t="s">
        <v>290</v>
      </c>
      <c r="U76" s="73">
        <v>44740</v>
      </c>
      <c r="V76" s="60" t="s">
        <v>735</v>
      </c>
    </row>
    <row r="77" spans="1:22" ht="14.5">
      <c r="A77" s="60" t="s">
        <v>1130</v>
      </c>
      <c r="B77" s="60" t="s">
        <v>1131</v>
      </c>
      <c r="C77" s="60" t="s">
        <v>1139</v>
      </c>
      <c r="D77" s="60" t="s">
        <v>1384</v>
      </c>
      <c r="E77" s="60" t="s">
        <v>2494</v>
      </c>
      <c r="F77" s="73">
        <v>44742</v>
      </c>
      <c r="G77" s="61">
        <v>270303.19</v>
      </c>
      <c r="H77" s="61">
        <v>25003045.079999998</v>
      </c>
      <c r="I77" s="60" t="s">
        <v>20</v>
      </c>
      <c r="J77" s="60" t="s">
        <v>290</v>
      </c>
      <c r="K77" s="60" t="s">
        <v>660</v>
      </c>
      <c r="L77" s="60" t="s">
        <v>2351</v>
      </c>
      <c r="M77" s="60" t="s">
        <v>2494</v>
      </c>
      <c r="N77" s="60" t="s">
        <v>290</v>
      </c>
      <c r="O77" s="60" t="s">
        <v>735</v>
      </c>
      <c r="P77" s="60" t="s">
        <v>290</v>
      </c>
      <c r="Q77" s="60" t="s">
        <v>290</v>
      </c>
      <c r="R77" s="60" t="s">
        <v>1136</v>
      </c>
      <c r="S77" s="73"/>
      <c r="T77" s="60" t="s">
        <v>290</v>
      </c>
      <c r="U77" s="73">
        <v>44742</v>
      </c>
      <c r="V77" s="60" t="s">
        <v>735</v>
      </c>
    </row>
    <row r="78" spans="1:22" ht="14.5">
      <c r="A78" s="60" t="s">
        <v>1130</v>
      </c>
      <c r="B78" s="60" t="s">
        <v>1131</v>
      </c>
      <c r="C78" s="60" t="s">
        <v>1139</v>
      </c>
      <c r="D78" s="60" t="s">
        <v>1384</v>
      </c>
      <c r="E78" s="60" t="s">
        <v>2495</v>
      </c>
      <c r="F78" s="73">
        <v>44730</v>
      </c>
      <c r="G78" s="61">
        <v>22127.33</v>
      </c>
      <c r="H78" s="61">
        <v>1950524.14</v>
      </c>
      <c r="I78" s="60" t="s">
        <v>20</v>
      </c>
      <c r="J78" s="60" t="s">
        <v>290</v>
      </c>
      <c r="K78" s="60" t="s">
        <v>660</v>
      </c>
      <c r="L78" s="60" t="s">
        <v>2496</v>
      </c>
      <c r="M78" s="60" t="s">
        <v>2495</v>
      </c>
      <c r="N78" s="60" t="s">
        <v>290</v>
      </c>
      <c r="O78" s="60" t="s">
        <v>735</v>
      </c>
      <c r="P78" s="60" t="s">
        <v>290</v>
      </c>
      <c r="Q78" s="60" t="s">
        <v>290</v>
      </c>
      <c r="R78" s="60" t="s">
        <v>1136</v>
      </c>
      <c r="S78" s="73"/>
      <c r="T78" s="60" t="s">
        <v>290</v>
      </c>
      <c r="U78" s="73">
        <v>44730</v>
      </c>
      <c r="V78" s="60" t="s">
        <v>735</v>
      </c>
    </row>
    <row r="79" spans="1:22" ht="14.5">
      <c r="A79" s="60" t="s">
        <v>1130</v>
      </c>
      <c r="B79" s="60" t="s">
        <v>1131</v>
      </c>
      <c r="C79" s="60" t="s">
        <v>1139</v>
      </c>
      <c r="D79" s="60" t="s">
        <v>1384</v>
      </c>
      <c r="E79" s="60" t="s">
        <v>2497</v>
      </c>
      <c r="F79" s="73">
        <v>44730</v>
      </c>
      <c r="G79" s="61">
        <v>29621.97</v>
      </c>
      <c r="H79" s="61">
        <v>2611176.66</v>
      </c>
      <c r="I79" s="60" t="s">
        <v>20</v>
      </c>
      <c r="J79" s="60" t="s">
        <v>290</v>
      </c>
      <c r="K79" s="60" t="s">
        <v>660</v>
      </c>
      <c r="L79" s="60" t="s">
        <v>2498</v>
      </c>
      <c r="M79" s="60" t="s">
        <v>2497</v>
      </c>
      <c r="N79" s="60" t="s">
        <v>290</v>
      </c>
      <c r="O79" s="60" t="s">
        <v>735</v>
      </c>
      <c r="P79" s="60" t="s">
        <v>290</v>
      </c>
      <c r="Q79" s="60" t="s">
        <v>290</v>
      </c>
      <c r="R79" s="60" t="s">
        <v>1136</v>
      </c>
      <c r="S79" s="73"/>
      <c r="T79" s="60" t="s">
        <v>290</v>
      </c>
      <c r="U79" s="73">
        <v>44730</v>
      </c>
      <c r="V79" s="60" t="s">
        <v>735</v>
      </c>
    </row>
    <row r="80" spans="1:22" ht="14.5">
      <c r="A80" s="60" t="s">
        <v>1130</v>
      </c>
      <c r="B80" s="60" t="s">
        <v>1131</v>
      </c>
      <c r="C80" s="60" t="s">
        <v>1139</v>
      </c>
      <c r="D80" s="60" t="s">
        <v>1384</v>
      </c>
      <c r="E80" s="60" t="s">
        <v>2499</v>
      </c>
      <c r="F80" s="73">
        <v>44740</v>
      </c>
      <c r="G80" s="61">
        <v>128686.65</v>
      </c>
      <c r="H80" s="61">
        <v>11343728.199999999</v>
      </c>
      <c r="I80" s="60" t="s">
        <v>20</v>
      </c>
      <c r="J80" s="60" t="s">
        <v>290</v>
      </c>
      <c r="K80" s="60" t="s">
        <v>660</v>
      </c>
      <c r="L80" s="60" t="s">
        <v>2500</v>
      </c>
      <c r="M80" s="60" t="s">
        <v>2499</v>
      </c>
      <c r="N80" s="60" t="s">
        <v>290</v>
      </c>
      <c r="O80" s="60" t="s">
        <v>735</v>
      </c>
      <c r="P80" s="60" t="s">
        <v>290</v>
      </c>
      <c r="Q80" s="60" t="s">
        <v>290</v>
      </c>
      <c r="R80" s="60" t="s">
        <v>1136</v>
      </c>
      <c r="S80" s="73"/>
      <c r="T80" s="60" t="s">
        <v>290</v>
      </c>
      <c r="U80" s="73">
        <v>44740</v>
      </c>
      <c r="V80" s="60" t="s">
        <v>735</v>
      </c>
    </row>
    <row r="81" spans="1:22" ht="14.5">
      <c r="A81" s="60" t="s">
        <v>1130</v>
      </c>
      <c r="B81" s="60" t="s">
        <v>1131</v>
      </c>
      <c r="C81" s="60" t="s">
        <v>1139</v>
      </c>
      <c r="D81" s="60" t="s">
        <v>1384</v>
      </c>
      <c r="E81" s="60" t="s">
        <v>2501</v>
      </c>
      <c r="F81" s="73">
        <v>44736</v>
      </c>
      <c r="G81" s="61">
        <v>28272.89</v>
      </c>
      <c r="H81" s="61">
        <v>2492255.25</v>
      </c>
      <c r="I81" s="60" t="s">
        <v>20</v>
      </c>
      <c r="J81" s="60" t="s">
        <v>290</v>
      </c>
      <c r="K81" s="60" t="s">
        <v>660</v>
      </c>
      <c r="L81" s="60" t="s">
        <v>2502</v>
      </c>
      <c r="M81" s="60" t="s">
        <v>2501</v>
      </c>
      <c r="N81" s="60" t="s">
        <v>290</v>
      </c>
      <c r="O81" s="60" t="s">
        <v>735</v>
      </c>
      <c r="P81" s="60" t="s">
        <v>290</v>
      </c>
      <c r="Q81" s="60" t="s">
        <v>290</v>
      </c>
      <c r="R81" s="60" t="s">
        <v>1136</v>
      </c>
      <c r="S81" s="73"/>
      <c r="T81" s="60" t="s">
        <v>290</v>
      </c>
      <c r="U81" s="73">
        <v>44736</v>
      </c>
      <c r="V81" s="60" t="s">
        <v>735</v>
      </c>
    </row>
    <row r="82" spans="1:22" ht="14.5">
      <c r="A82" s="60" t="s">
        <v>1130</v>
      </c>
      <c r="B82" s="60" t="s">
        <v>1131</v>
      </c>
      <c r="C82" s="60" t="s">
        <v>1139</v>
      </c>
      <c r="D82" s="60" t="s">
        <v>1384</v>
      </c>
      <c r="E82" s="60" t="s">
        <v>2503</v>
      </c>
      <c r="F82" s="73">
        <v>44740</v>
      </c>
      <c r="G82" s="61">
        <v>36528.07</v>
      </c>
      <c r="H82" s="61">
        <v>3219949.37</v>
      </c>
      <c r="I82" s="60" t="s">
        <v>20</v>
      </c>
      <c r="J82" s="60" t="s">
        <v>290</v>
      </c>
      <c r="K82" s="60" t="s">
        <v>660</v>
      </c>
      <c r="L82" s="60" t="s">
        <v>2504</v>
      </c>
      <c r="M82" s="60" t="s">
        <v>2503</v>
      </c>
      <c r="N82" s="60" t="s">
        <v>290</v>
      </c>
      <c r="O82" s="60" t="s">
        <v>735</v>
      </c>
      <c r="P82" s="60" t="s">
        <v>290</v>
      </c>
      <c r="Q82" s="60" t="s">
        <v>290</v>
      </c>
      <c r="R82" s="60" t="s">
        <v>1136</v>
      </c>
      <c r="S82" s="73"/>
      <c r="T82" s="60" t="s">
        <v>290</v>
      </c>
      <c r="U82" s="73">
        <v>44740</v>
      </c>
      <c r="V82" s="60" t="s">
        <v>735</v>
      </c>
    </row>
    <row r="83" spans="1:22" ht="14.5">
      <c r="A83" s="60" t="s">
        <v>1130</v>
      </c>
      <c r="B83" s="60" t="s">
        <v>1131</v>
      </c>
      <c r="C83" s="60" t="s">
        <v>1139</v>
      </c>
      <c r="D83" s="60" t="s">
        <v>1384</v>
      </c>
      <c r="E83" s="60" t="s">
        <v>2505</v>
      </c>
      <c r="F83" s="73">
        <v>44740</v>
      </c>
      <c r="G83" s="61">
        <v>26716.91</v>
      </c>
      <c r="H83" s="61">
        <v>2355095.62</v>
      </c>
      <c r="I83" s="60" t="s">
        <v>20</v>
      </c>
      <c r="J83" s="60" t="s">
        <v>290</v>
      </c>
      <c r="K83" s="60" t="s">
        <v>660</v>
      </c>
      <c r="L83" s="60" t="s">
        <v>2506</v>
      </c>
      <c r="M83" s="60" t="s">
        <v>2505</v>
      </c>
      <c r="N83" s="60" t="s">
        <v>290</v>
      </c>
      <c r="O83" s="60" t="s">
        <v>735</v>
      </c>
      <c r="P83" s="60" t="s">
        <v>290</v>
      </c>
      <c r="Q83" s="60" t="s">
        <v>290</v>
      </c>
      <c r="R83" s="60" t="s">
        <v>1136</v>
      </c>
      <c r="S83" s="73"/>
      <c r="T83" s="60" t="s">
        <v>290</v>
      </c>
      <c r="U83" s="73">
        <v>44740</v>
      </c>
      <c r="V83" s="60" t="s">
        <v>735</v>
      </c>
    </row>
    <row r="84" spans="1:22" ht="14.5">
      <c r="A84" s="60" t="s">
        <v>1130</v>
      </c>
      <c r="B84" s="60" t="s">
        <v>1131</v>
      </c>
      <c r="C84" s="60" t="s">
        <v>1139</v>
      </c>
      <c r="D84" s="60" t="s">
        <v>1384</v>
      </c>
      <c r="E84" s="60" t="s">
        <v>2507</v>
      </c>
      <c r="F84" s="73">
        <v>44741</v>
      </c>
      <c r="G84" s="61">
        <v>28676.27</v>
      </c>
      <c r="H84" s="61">
        <v>2527813.2000000002</v>
      </c>
      <c r="I84" s="60" t="s">
        <v>20</v>
      </c>
      <c r="J84" s="60" t="s">
        <v>290</v>
      </c>
      <c r="K84" s="60" t="s">
        <v>660</v>
      </c>
      <c r="L84" s="60" t="s">
        <v>2508</v>
      </c>
      <c r="M84" s="60" t="s">
        <v>2507</v>
      </c>
      <c r="N84" s="60" t="s">
        <v>290</v>
      </c>
      <c r="O84" s="60" t="s">
        <v>735</v>
      </c>
      <c r="P84" s="60" t="s">
        <v>290</v>
      </c>
      <c r="Q84" s="60" t="s">
        <v>290</v>
      </c>
      <c r="R84" s="60" t="s">
        <v>1136</v>
      </c>
      <c r="S84" s="73"/>
      <c r="T84" s="60" t="s">
        <v>290</v>
      </c>
      <c r="U84" s="73">
        <v>44741</v>
      </c>
      <c r="V84" s="60" t="s">
        <v>735</v>
      </c>
    </row>
    <row r="85" spans="1:22" ht="14.5">
      <c r="A85" s="60" t="s">
        <v>1130</v>
      </c>
      <c r="B85" s="60" t="s">
        <v>1131</v>
      </c>
      <c r="C85" s="60" t="s">
        <v>1139</v>
      </c>
      <c r="D85" s="60" t="s">
        <v>1384</v>
      </c>
      <c r="E85" s="60" t="s">
        <v>2509</v>
      </c>
      <c r="F85" s="73">
        <v>44741</v>
      </c>
      <c r="G85" s="61">
        <v>52269.46</v>
      </c>
      <c r="H85" s="61">
        <v>4607552.9000000004</v>
      </c>
      <c r="I85" s="60" t="s">
        <v>20</v>
      </c>
      <c r="J85" s="60" t="s">
        <v>290</v>
      </c>
      <c r="K85" s="60" t="s">
        <v>660</v>
      </c>
      <c r="L85" s="60" t="s">
        <v>2510</v>
      </c>
      <c r="M85" s="60" t="s">
        <v>2509</v>
      </c>
      <c r="N85" s="60" t="s">
        <v>290</v>
      </c>
      <c r="O85" s="60" t="s">
        <v>735</v>
      </c>
      <c r="P85" s="60" t="s">
        <v>290</v>
      </c>
      <c r="Q85" s="60" t="s">
        <v>290</v>
      </c>
      <c r="R85" s="60" t="s">
        <v>1136</v>
      </c>
      <c r="S85" s="73"/>
      <c r="T85" s="60" t="s">
        <v>290</v>
      </c>
      <c r="U85" s="73">
        <v>44741</v>
      </c>
      <c r="V85" s="60" t="s">
        <v>735</v>
      </c>
    </row>
    <row r="86" spans="1:22" ht="14.5">
      <c r="A86" s="60" t="s">
        <v>1130</v>
      </c>
      <c r="B86" s="60" t="s">
        <v>1131</v>
      </c>
      <c r="C86" s="60" t="s">
        <v>1139</v>
      </c>
      <c r="D86" s="60" t="s">
        <v>1384</v>
      </c>
      <c r="E86" s="60" t="s">
        <v>2511</v>
      </c>
      <c r="F86" s="73">
        <v>44740</v>
      </c>
      <c r="G86" s="61">
        <v>16740.669999999998</v>
      </c>
      <c r="H86" s="61">
        <v>1475690.06</v>
      </c>
      <c r="I86" s="60" t="s">
        <v>20</v>
      </c>
      <c r="J86" s="60" t="s">
        <v>290</v>
      </c>
      <c r="K86" s="60" t="s">
        <v>660</v>
      </c>
      <c r="L86" s="60" t="s">
        <v>2512</v>
      </c>
      <c r="M86" s="60" t="s">
        <v>2511</v>
      </c>
      <c r="N86" s="60" t="s">
        <v>290</v>
      </c>
      <c r="O86" s="60" t="s">
        <v>735</v>
      </c>
      <c r="P86" s="60" t="s">
        <v>290</v>
      </c>
      <c r="Q86" s="60" t="s">
        <v>290</v>
      </c>
      <c r="R86" s="60" t="s">
        <v>1136</v>
      </c>
      <c r="S86" s="73"/>
      <c r="T86" s="60" t="s">
        <v>290</v>
      </c>
      <c r="U86" s="73">
        <v>44740</v>
      </c>
      <c r="V86" s="60" t="s">
        <v>735</v>
      </c>
    </row>
    <row r="87" spans="1:22" ht="14.5">
      <c r="A87" s="60" t="s">
        <v>1130</v>
      </c>
      <c r="B87" s="60" t="s">
        <v>1131</v>
      </c>
      <c r="C87" s="60" t="s">
        <v>1139</v>
      </c>
      <c r="D87" s="60" t="s">
        <v>1384</v>
      </c>
      <c r="E87" s="60" t="s">
        <v>2513</v>
      </c>
      <c r="F87" s="73">
        <v>44741</v>
      </c>
      <c r="G87" s="61">
        <v>14346.86</v>
      </c>
      <c r="H87" s="61">
        <v>1264675.71</v>
      </c>
      <c r="I87" s="60" t="s">
        <v>20</v>
      </c>
      <c r="J87" s="60" t="s">
        <v>290</v>
      </c>
      <c r="K87" s="60" t="s">
        <v>660</v>
      </c>
      <c r="L87" s="60" t="s">
        <v>2514</v>
      </c>
      <c r="M87" s="60" t="s">
        <v>2513</v>
      </c>
      <c r="N87" s="60" t="s">
        <v>290</v>
      </c>
      <c r="O87" s="60" t="s">
        <v>735</v>
      </c>
      <c r="P87" s="60" t="s">
        <v>290</v>
      </c>
      <c r="Q87" s="60" t="s">
        <v>290</v>
      </c>
      <c r="R87" s="60" t="s">
        <v>1136</v>
      </c>
      <c r="S87" s="73"/>
      <c r="T87" s="60" t="s">
        <v>290</v>
      </c>
      <c r="U87" s="73">
        <v>44741</v>
      </c>
      <c r="V87" s="60" t="s">
        <v>735</v>
      </c>
    </row>
    <row r="88" spans="1:22" ht="14.5">
      <c r="A88" s="60" t="s">
        <v>1130</v>
      </c>
      <c r="B88" s="60" t="s">
        <v>1131</v>
      </c>
      <c r="C88" s="60" t="s">
        <v>1139</v>
      </c>
      <c r="D88" s="60" t="s">
        <v>1384</v>
      </c>
      <c r="E88" s="60" t="s">
        <v>2515</v>
      </c>
      <c r="F88" s="73">
        <v>44740</v>
      </c>
      <c r="G88" s="61">
        <v>98676.19</v>
      </c>
      <c r="H88" s="61">
        <v>8698306.1500000004</v>
      </c>
      <c r="I88" s="60" t="s">
        <v>20</v>
      </c>
      <c r="J88" s="60" t="s">
        <v>290</v>
      </c>
      <c r="K88" s="60" t="s">
        <v>660</v>
      </c>
      <c r="L88" s="60" t="s">
        <v>2516</v>
      </c>
      <c r="M88" s="60" t="s">
        <v>2515</v>
      </c>
      <c r="N88" s="60" t="s">
        <v>290</v>
      </c>
      <c r="O88" s="60" t="s">
        <v>735</v>
      </c>
      <c r="P88" s="60" t="s">
        <v>290</v>
      </c>
      <c r="Q88" s="60" t="s">
        <v>290</v>
      </c>
      <c r="R88" s="60" t="s">
        <v>1136</v>
      </c>
      <c r="S88" s="73"/>
      <c r="T88" s="60" t="s">
        <v>290</v>
      </c>
      <c r="U88" s="73">
        <v>44740</v>
      </c>
      <c r="V88" s="60" t="s">
        <v>735</v>
      </c>
    </row>
    <row r="89" spans="1:22" ht="14.5">
      <c r="A89" s="60" t="s">
        <v>1130</v>
      </c>
      <c r="B89" s="60" t="s">
        <v>1131</v>
      </c>
      <c r="C89" s="60" t="s">
        <v>1139</v>
      </c>
      <c r="D89" s="60" t="s">
        <v>1384</v>
      </c>
      <c r="E89" s="60" t="s">
        <v>2517</v>
      </c>
      <c r="F89" s="73">
        <v>44739</v>
      </c>
      <c r="G89" s="61">
        <v>1181.1500000000001</v>
      </c>
      <c r="H89" s="61">
        <v>104118.37</v>
      </c>
      <c r="I89" s="60" t="s">
        <v>20</v>
      </c>
      <c r="J89" s="60" t="s">
        <v>290</v>
      </c>
      <c r="K89" s="60" t="s">
        <v>660</v>
      </c>
      <c r="L89" s="60" t="s">
        <v>2518</v>
      </c>
      <c r="M89" s="60" t="s">
        <v>2517</v>
      </c>
      <c r="N89" s="60" t="s">
        <v>290</v>
      </c>
      <c r="O89" s="60" t="s">
        <v>735</v>
      </c>
      <c r="P89" s="60" t="s">
        <v>290</v>
      </c>
      <c r="Q89" s="60" t="s">
        <v>290</v>
      </c>
      <c r="R89" s="60" t="s">
        <v>1136</v>
      </c>
      <c r="S89" s="73"/>
      <c r="T89" s="60" t="s">
        <v>290</v>
      </c>
      <c r="U89" s="73">
        <v>44739</v>
      </c>
      <c r="V89" s="60" t="s">
        <v>735</v>
      </c>
    </row>
    <row r="90" spans="1:22" ht="14.5">
      <c r="A90" s="60" t="s">
        <v>1130</v>
      </c>
      <c r="B90" s="60" t="s">
        <v>1131</v>
      </c>
      <c r="C90" s="60" t="s">
        <v>1139</v>
      </c>
      <c r="D90" s="60" t="s">
        <v>1384</v>
      </c>
      <c r="E90" s="60" t="s">
        <v>2527</v>
      </c>
      <c r="F90" s="73">
        <v>44742</v>
      </c>
      <c r="G90" s="61">
        <v>38.78</v>
      </c>
      <c r="H90" s="61">
        <v>3587.15</v>
      </c>
      <c r="I90" s="60" t="s">
        <v>20</v>
      </c>
      <c r="J90" s="60" t="s">
        <v>290</v>
      </c>
      <c r="K90" s="60" t="s">
        <v>1749</v>
      </c>
      <c r="L90" s="60" t="s">
        <v>2528</v>
      </c>
      <c r="M90" s="60" t="s">
        <v>2527</v>
      </c>
      <c r="N90" s="60" t="s">
        <v>290</v>
      </c>
      <c r="O90" s="60" t="s">
        <v>1750</v>
      </c>
      <c r="P90" s="60" t="s">
        <v>290</v>
      </c>
      <c r="Q90" s="60" t="s">
        <v>290</v>
      </c>
      <c r="R90" s="60" t="s">
        <v>1136</v>
      </c>
      <c r="S90" s="73"/>
      <c r="T90" s="60" t="s">
        <v>290</v>
      </c>
      <c r="U90" s="73">
        <v>44742</v>
      </c>
      <c r="V90" s="60" t="s">
        <v>1750</v>
      </c>
    </row>
    <row r="91" spans="1:22" ht="14.5">
      <c r="A91" s="60" t="s">
        <v>1130</v>
      </c>
      <c r="B91" s="60" t="s">
        <v>1131</v>
      </c>
      <c r="C91" s="60" t="s">
        <v>1139</v>
      </c>
      <c r="D91" s="60" t="s">
        <v>1384</v>
      </c>
      <c r="E91" s="60" t="s">
        <v>2529</v>
      </c>
      <c r="F91" s="73">
        <v>44742</v>
      </c>
      <c r="G91" s="61">
        <v>2384.6999999999998</v>
      </c>
      <c r="H91" s="61">
        <v>220584.75</v>
      </c>
      <c r="I91" s="60" t="s">
        <v>20</v>
      </c>
      <c r="J91" s="60" t="s">
        <v>290</v>
      </c>
      <c r="K91" s="60" t="s">
        <v>1749</v>
      </c>
      <c r="L91" s="60" t="s">
        <v>2530</v>
      </c>
      <c r="M91" s="60" t="s">
        <v>2529</v>
      </c>
      <c r="N91" s="60" t="s">
        <v>290</v>
      </c>
      <c r="O91" s="60" t="s">
        <v>1750</v>
      </c>
      <c r="P91" s="60" t="s">
        <v>290</v>
      </c>
      <c r="Q91" s="60" t="s">
        <v>290</v>
      </c>
      <c r="R91" s="60" t="s">
        <v>1136</v>
      </c>
      <c r="S91" s="73"/>
      <c r="T91" s="60" t="s">
        <v>290</v>
      </c>
      <c r="U91" s="73">
        <v>44742</v>
      </c>
      <c r="V91" s="60" t="s">
        <v>1750</v>
      </c>
    </row>
    <row r="92" spans="1:22" ht="14.5">
      <c r="A92" s="60" t="s">
        <v>1130</v>
      </c>
      <c r="B92" s="60" t="s">
        <v>1131</v>
      </c>
      <c r="C92" s="60" t="s">
        <v>1139</v>
      </c>
      <c r="D92" s="60" t="s">
        <v>1384</v>
      </c>
      <c r="E92" s="60" t="s">
        <v>2531</v>
      </c>
      <c r="F92" s="73">
        <v>44742</v>
      </c>
      <c r="G92" s="61">
        <v>141330.6</v>
      </c>
      <c r="H92" s="61">
        <v>13073080.5</v>
      </c>
      <c r="I92" s="60" t="s">
        <v>20</v>
      </c>
      <c r="J92" s="60" t="s">
        <v>290</v>
      </c>
      <c r="K92" s="60" t="s">
        <v>1749</v>
      </c>
      <c r="L92" s="60" t="s">
        <v>2532</v>
      </c>
      <c r="M92" s="60" t="s">
        <v>2531</v>
      </c>
      <c r="N92" s="60" t="s">
        <v>290</v>
      </c>
      <c r="O92" s="60" t="s">
        <v>1750</v>
      </c>
      <c r="P92" s="60" t="s">
        <v>290</v>
      </c>
      <c r="Q92" s="60" t="s">
        <v>290</v>
      </c>
      <c r="R92" s="60" t="s">
        <v>1136</v>
      </c>
      <c r="S92" s="73"/>
      <c r="T92" s="60" t="s">
        <v>290</v>
      </c>
      <c r="U92" s="73">
        <v>44742</v>
      </c>
      <c r="V92" s="60" t="s">
        <v>1750</v>
      </c>
    </row>
    <row r="93" spans="1:22" ht="14.5">
      <c r="A93" s="60" t="s">
        <v>1130</v>
      </c>
      <c r="B93" s="60" t="s">
        <v>1131</v>
      </c>
      <c r="C93" s="60" t="s">
        <v>1139</v>
      </c>
      <c r="D93" s="60" t="s">
        <v>1384</v>
      </c>
      <c r="E93" s="60" t="s">
        <v>2533</v>
      </c>
      <c r="F93" s="73">
        <v>44742</v>
      </c>
      <c r="G93" s="61">
        <v>27983.06</v>
      </c>
      <c r="H93" s="61">
        <v>2588433.0499999998</v>
      </c>
      <c r="I93" s="60" t="s">
        <v>20</v>
      </c>
      <c r="J93" s="60" t="s">
        <v>290</v>
      </c>
      <c r="K93" s="60" t="s">
        <v>1749</v>
      </c>
      <c r="L93" s="60" t="s">
        <v>2534</v>
      </c>
      <c r="M93" s="60" t="s">
        <v>2533</v>
      </c>
      <c r="N93" s="60" t="s">
        <v>290</v>
      </c>
      <c r="O93" s="60" t="s">
        <v>1750</v>
      </c>
      <c r="P93" s="60" t="s">
        <v>290</v>
      </c>
      <c r="Q93" s="60" t="s">
        <v>290</v>
      </c>
      <c r="R93" s="60" t="s">
        <v>1136</v>
      </c>
      <c r="S93" s="73"/>
      <c r="T93" s="60" t="s">
        <v>290</v>
      </c>
      <c r="U93" s="73">
        <v>44742</v>
      </c>
      <c r="V93" s="60" t="s">
        <v>1750</v>
      </c>
    </row>
    <row r="94" spans="1:22" ht="14.5">
      <c r="A94" s="60" t="s">
        <v>1130</v>
      </c>
      <c r="B94" s="60" t="s">
        <v>1131</v>
      </c>
      <c r="C94" s="60" t="s">
        <v>1139</v>
      </c>
      <c r="D94" s="60" t="s">
        <v>1384</v>
      </c>
      <c r="E94" s="60" t="s">
        <v>2535</v>
      </c>
      <c r="F94" s="73">
        <v>44741</v>
      </c>
      <c r="G94" s="61">
        <v>91868.39</v>
      </c>
      <c r="H94" s="61">
        <v>8098198.5800000001</v>
      </c>
      <c r="I94" s="60" t="s">
        <v>20</v>
      </c>
      <c r="J94" s="60" t="s">
        <v>290</v>
      </c>
      <c r="K94" s="60" t="s">
        <v>1749</v>
      </c>
      <c r="L94" s="60" t="s">
        <v>2352</v>
      </c>
      <c r="M94" s="60" t="s">
        <v>2535</v>
      </c>
      <c r="N94" s="60" t="s">
        <v>290</v>
      </c>
      <c r="O94" s="60" t="s">
        <v>1750</v>
      </c>
      <c r="P94" s="60" t="s">
        <v>290</v>
      </c>
      <c r="Q94" s="60" t="s">
        <v>290</v>
      </c>
      <c r="R94" s="60" t="s">
        <v>1136</v>
      </c>
      <c r="S94" s="73"/>
      <c r="T94" s="60" t="s">
        <v>290</v>
      </c>
      <c r="U94" s="73">
        <v>44741</v>
      </c>
      <c r="V94" s="60" t="s">
        <v>1750</v>
      </c>
    </row>
    <row r="95" spans="1:22" ht="14.5">
      <c r="A95" s="60" t="s">
        <v>1130</v>
      </c>
      <c r="B95" s="60" t="s">
        <v>1131</v>
      </c>
      <c r="C95" s="60" t="s">
        <v>1139</v>
      </c>
      <c r="D95" s="60" t="s">
        <v>1384</v>
      </c>
      <c r="E95" s="60" t="s">
        <v>2536</v>
      </c>
      <c r="F95" s="73">
        <v>44741</v>
      </c>
      <c r="G95" s="61">
        <v>90015.12</v>
      </c>
      <c r="H95" s="61">
        <v>7934832.8300000001</v>
      </c>
      <c r="I95" s="60" t="s">
        <v>20</v>
      </c>
      <c r="J95" s="60" t="s">
        <v>290</v>
      </c>
      <c r="K95" s="60" t="s">
        <v>1749</v>
      </c>
      <c r="L95" s="60" t="s">
        <v>2353</v>
      </c>
      <c r="M95" s="60" t="s">
        <v>2536</v>
      </c>
      <c r="N95" s="60" t="s">
        <v>290</v>
      </c>
      <c r="O95" s="60" t="s">
        <v>1750</v>
      </c>
      <c r="P95" s="60" t="s">
        <v>290</v>
      </c>
      <c r="Q95" s="60" t="s">
        <v>290</v>
      </c>
      <c r="R95" s="60" t="s">
        <v>1136</v>
      </c>
      <c r="S95" s="73"/>
      <c r="T95" s="60" t="s">
        <v>290</v>
      </c>
      <c r="U95" s="73">
        <v>44741</v>
      </c>
      <c r="V95" s="60" t="s">
        <v>1750</v>
      </c>
    </row>
    <row r="96" spans="1:22" ht="14.5">
      <c r="A96" s="60" t="s">
        <v>1130</v>
      </c>
      <c r="B96" s="60" t="s">
        <v>1131</v>
      </c>
      <c r="C96" s="60" t="s">
        <v>1139</v>
      </c>
      <c r="D96" s="60" t="s">
        <v>1384</v>
      </c>
      <c r="E96" s="60" t="s">
        <v>2537</v>
      </c>
      <c r="F96" s="73">
        <v>44741</v>
      </c>
      <c r="G96" s="61">
        <v>61.59</v>
      </c>
      <c r="H96" s="61">
        <v>5429.16</v>
      </c>
      <c r="I96" s="60" t="s">
        <v>20</v>
      </c>
      <c r="J96" s="60" t="s">
        <v>290</v>
      </c>
      <c r="K96" s="60" t="s">
        <v>1749</v>
      </c>
      <c r="L96" s="60" t="s">
        <v>2355</v>
      </c>
      <c r="M96" s="60" t="s">
        <v>2537</v>
      </c>
      <c r="N96" s="60" t="s">
        <v>290</v>
      </c>
      <c r="O96" s="60" t="s">
        <v>1750</v>
      </c>
      <c r="P96" s="60" t="s">
        <v>290</v>
      </c>
      <c r="Q96" s="60" t="s">
        <v>290</v>
      </c>
      <c r="R96" s="60" t="s">
        <v>1136</v>
      </c>
      <c r="S96" s="73"/>
      <c r="T96" s="60" t="s">
        <v>290</v>
      </c>
      <c r="U96" s="73">
        <v>44741</v>
      </c>
      <c r="V96" s="60" t="s">
        <v>1750</v>
      </c>
    </row>
    <row r="97" spans="1:22" ht="14.5">
      <c r="A97" s="60" t="s">
        <v>1130</v>
      </c>
      <c r="B97" s="60" t="s">
        <v>1131</v>
      </c>
      <c r="C97" s="60" t="s">
        <v>1139</v>
      </c>
      <c r="D97" s="60" t="s">
        <v>1384</v>
      </c>
      <c r="E97" s="60" t="s">
        <v>2538</v>
      </c>
      <c r="F97" s="73">
        <v>44741</v>
      </c>
      <c r="G97" s="61">
        <v>129465.67</v>
      </c>
      <c r="H97" s="61">
        <v>11412398.810000001</v>
      </c>
      <c r="I97" s="60" t="s">
        <v>20</v>
      </c>
      <c r="J97" s="60" t="s">
        <v>290</v>
      </c>
      <c r="K97" s="60" t="s">
        <v>1749</v>
      </c>
      <c r="L97" s="60" t="s">
        <v>2354</v>
      </c>
      <c r="M97" s="60" t="s">
        <v>2538</v>
      </c>
      <c r="N97" s="60" t="s">
        <v>290</v>
      </c>
      <c r="O97" s="60" t="s">
        <v>1750</v>
      </c>
      <c r="P97" s="60" t="s">
        <v>290</v>
      </c>
      <c r="Q97" s="60" t="s">
        <v>290</v>
      </c>
      <c r="R97" s="60" t="s">
        <v>1136</v>
      </c>
      <c r="S97" s="73"/>
      <c r="T97" s="60" t="s">
        <v>290</v>
      </c>
      <c r="U97" s="73">
        <v>44741</v>
      </c>
      <c r="V97" s="60" t="s">
        <v>1750</v>
      </c>
    </row>
    <row r="98" spans="1:22" ht="14.5">
      <c r="A98" s="60" t="s">
        <v>1130</v>
      </c>
      <c r="B98" s="60" t="s">
        <v>1131</v>
      </c>
      <c r="C98" s="60" t="s">
        <v>1139</v>
      </c>
      <c r="D98" s="60" t="s">
        <v>1384</v>
      </c>
      <c r="E98" s="60" t="s">
        <v>2539</v>
      </c>
      <c r="F98" s="73">
        <v>44741</v>
      </c>
      <c r="G98" s="61">
        <v>102780.84</v>
      </c>
      <c r="H98" s="61">
        <v>9060131.0500000007</v>
      </c>
      <c r="I98" s="60" t="s">
        <v>20</v>
      </c>
      <c r="J98" s="60" t="s">
        <v>290</v>
      </c>
      <c r="K98" s="60" t="s">
        <v>1749</v>
      </c>
      <c r="L98" s="60" t="s">
        <v>2356</v>
      </c>
      <c r="M98" s="60" t="s">
        <v>2539</v>
      </c>
      <c r="N98" s="60" t="s">
        <v>290</v>
      </c>
      <c r="O98" s="60" t="s">
        <v>1750</v>
      </c>
      <c r="P98" s="60" t="s">
        <v>290</v>
      </c>
      <c r="Q98" s="60" t="s">
        <v>290</v>
      </c>
      <c r="R98" s="60" t="s">
        <v>1136</v>
      </c>
      <c r="S98" s="73"/>
      <c r="T98" s="60" t="s">
        <v>290</v>
      </c>
      <c r="U98" s="73">
        <v>44741</v>
      </c>
      <c r="V98" s="60" t="s">
        <v>1750</v>
      </c>
    </row>
    <row r="99" spans="1:22" ht="14.5">
      <c r="A99" s="60" t="s">
        <v>1130</v>
      </c>
      <c r="B99" s="60" t="s">
        <v>1131</v>
      </c>
      <c r="C99" s="60" t="s">
        <v>1139</v>
      </c>
      <c r="D99" s="60" t="s">
        <v>1384</v>
      </c>
      <c r="E99" s="60" t="s">
        <v>2540</v>
      </c>
      <c r="F99" s="73">
        <v>44741</v>
      </c>
      <c r="G99" s="61">
        <v>125451.2</v>
      </c>
      <c r="H99" s="61">
        <v>11058523.279999999</v>
      </c>
      <c r="I99" s="60" t="s">
        <v>20</v>
      </c>
      <c r="J99" s="60" t="s">
        <v>290</v>
      </c>
      <c r="K99" s="60" t="s">
        <v>1749</v>
      </c>
      <c r="L99" s="60" t="s">
        <v>2357</v>
      </c>
      <c r="M99" s="60" t="s">
        <v>2540</v>
      </c>
      <c r="N99" s="60" t="s">
        <v>290</v>
      </c>
      <c r="O99" s="60" t="s">
        <v>1750</v>
      </c>
      <c r="P99" s="60" t="s">
        <v>290</v>
      </c>
      <c r="Q99" s="60" t="s">
        <v>290</v>
      </c>
      <c r="R99" s="60" t="s">
        <v>1136</v>
      </c>
      <c r="S99" s="73"/>
      <c r="T99" s="60" t="s">
        <v>290</v>
      </c>
      <c r="U99" s="73">
        <v>44741</v>
      </c>
      <c r="V99" s="60" t="s">
        <v>1750</v>
      </c>
    </row>
    <row r="100" spans="1:22" ht="14.5">
      <c r="A100" s="60" t="s">
        <v>1130</v>
      </c>
      <c r="B100" s="60" t="s">
        <v>1131</v>
      </c>
      <c r="C100" s="60" t="s">
        <v>1139</v>
      </c>
      <c r="D100" s="60" t="s">
        <v>1384</v>
      </c>
      <c r="E100" s="60" t="s">
        <v>3738</v>
      </c>
      <c r="F100" s="73">
        <v>44742</v>
      </c>
      <c r="G100" s="61">
        <v>130546.21</v>
      </c>
      <c r="H100" s="61">
        <v>12075524.43</v>
      </c>
      <c r="I100" s="60" t="s">
        <v>20</v>
      </c>
      <c r="J100" s="60" t="s">
        <v>290</v>
      </c>
      <c r="K100" s="60" t="s">
        <v>1749</v>
      </c>
      <c r="L100" s="60" t="s">
        <v>2525</v>
      </c>
      <c r="M100" s="60" t="s">
        <v>3738</v>
      </c>
      <c r="N100" s="60" t="s">
        <v>290</v>
      </c>
      <c r="O100" s="60" t="s">
        <v>1750</v>
      </c>
      <c r="P100" s="60" t="s">
        <v>290</v>
      </c>
      <c r="Q100" s="60" t="s">
        <v>290</v>
      </c>
      <c r="R100" s="60" t="s">
        <v>1136</v>
      </c>
      <c r="S100" s="73"/>
      <c r="T100" s="60" t="s">
        <v>290</v>
      </c>
      <c r="U100" s="73">
        <v>44742</v>
      </c>
      <c r="V100" s="60" t="s">
        <v>1750</v>
      </c>
    </row>
    <row r="101" spans="1:22" ht="14.5">
      <c r="A101" s="60" t="s">
        <v>1130</v>
      </c>
      <c r="B101" s="60" t="s">
        <v>1131</v>
      </c>
      <c r="C101" s="60" t="s">
        <v>1139</v>
      </c>
      <c r="D101" s="60" t="s">
        <v>1384</v>
      </c>
      <c r="E101" s="60" t="s">
        <v>3739</v>
      </c>
      <c r="F101" s="73">
        <v>44742</v>
      </c>
      <c r="G101" s="61">
        <v>25743.88</v>
      </c>
      <c r="H101" s="61">
        <v>2381308.9</v>
      </c>
      <c r="I101" s="60" t="s">
        <v>20</v>
      </c>
      <c r="J101" s="60" t="s">
        <v>290</v>
      </c>
      <c r="K101" s="60" t="s">
        <v>1749</v>
      </c>
      <c r="L101" s="60" t="s">
        <v>2526</v>
      </c>
      <c r="M101" s="60" t="s">
        <v>3739</v>
      </c>
      <c r="N101" s="60" t="s">
        <v>290</v>
      </c>
      <c r="O101" s="60" t="s">
        <v>1750</v>
      </c>
      <c r="P101" s="60" t="s">
        <v>290</v>
      </c>
      <c r="Q101" s="60" t="s">
        <v>290</v>
      </c>
      <c r="R101" s="60" t="s">
        <v>1136</v>
      </c>
      <c r="S101" s="73"/>
      <c r="T101" s="60" t="s">
        <v>290</v>
      </c>
      <c r="U101" s="73">
        <v>44742</v>
      </c>
      <c r="V101" s="60" t="s">
        <v>1750</v>
      </c>
    </row>
    <row r="102" spans="1:22" ht="14.5">
      <c r="A102" s="60" t="s">
        <v>1148</v>
      </c>
      <c r="B102" s="60" t="s">
        <v>1131</v>
      </c>
      <c r="C102" s="60" t="s">
        <v>1747</v>
      </c>
      <c r="D102" s="60" t="s">
        <v>1748</v>
      </c>
      <c r="E102" s="60" t="s">
        <v>1756</v>
      </c>
      <c r="F102" s="73">
        <v>44540</v>
      </c>
      <c r="G102" s="61">
        <v>-1658.85</v>
      </c>
      <c r="H102" s="61">
        <v>-140753.42000000001</v>
      </c>
      <c r="I102" s="60" t="s">
        <v>20</v>
      </c>
      <c r="J102" s="60" t="s">
        <v>290</v>
      </c>
      <c r="K102" s="60" t="s">
        <v>1149</v>
      </c>
      <c r="L102" s="60" t="s">
        <v>1757</v>
      </c>
      <c r="M102" s="60" t="s">
        <v>1339</v>
      </c>
      <c r="N102" s="60" t="s">
        <v>290</v>
      </c>
      <c r="O102" s="60" t="s">
        <v>1149</v>
      </c>
      <c r="P102" s="60" t="s">
        <v>290</v>
      </c>
      <c r="Q102" s="60" t="s">
        <v>290</v>
      </c>
      <c r="R102" s="60" t="s">
        <v>1136</v>
      </c>
      <c r="S102" s="73"/>
      <c r="T102" s="60" t="s">
        <v>290</v>
      </c>
      <c r="U102" s="73">
        <v>44540</v>
      </c>
      <c r="V102" s="60" t="s">
        <v>290</v>
      </c>
    </row>
    <row r="103" spans="1:22" ht="14.5">
      <c r="A103" s="60" t="s">
        <v>1148</v>
      </c>
      <c r="B103" s="60" t="s">
        <v>1131</v>
      </c>
      <c r="C103" s="60" t="s">
        <v>1139</v>
      </c>
      <c r="D103" s="60" t="s">
        <v>1384</v>
      </c>
      <c r="E103" s="60" t="s">
        <v>1758</v>
      </c>
      <c r="F103" s="73">
        <v>44540</v>
      </c>
      <c r="G103" s="61">
        <v>1658.85</v>
      </c>
      <c r="H103" s="61">
        <v>140753.42000000001</v>
      </c>
      <c r="I103" s="60" t="s">
        <v>20</v>
      </c>
      <c r="J103" s="60" t="s">
        <v>290</v>
      </c>
      <c r="K103" s="60" t="s">
        <v>1149</v>
      </c>
      <c r="L103" s="60" t="s">
        <v>1757</v>
      </c>
      <c r="M103" s="60" t="s">
        <v>1758</v>
      </c>
      <c r="N103" s="60" t="s">
        <v>290</v>
      </c>
      <c r="O103" s="60" t="s">
        <v>1149</v>
      </c>
      <c r="P103" s="60" t="s">
        <v>290</v>
      </c>
      <c r="Q103" s="60" t="s">
        <v>290</v>
      </c>
      <c r="R103" s="60" t="s">
        <v>1136</v>
      </c>
      <c r="S103" s="73"/>
      <c r="T103" s="60" t="s">
        <v>290</v>
      </c>
      <c r="U103" s="73">
        <v>44540</v>
      </c>
      <c r="V103" s="60" t="s">
        <v>290</v>
      </c>
    </row>
    <row r="104" spans="1:22" ht="14.5">
      <c r="A104" s="60" t="s">
        <v>1156</v>
      </c>
      <c r="B104" s="60" t="s">
        <v>1131</v>
      </c>
      <c r="C104" s="60" t="s">
        <v>688</v>
      </c>
      <c r="D104" s="60" t="s">
        <v>1324</v>
      </c>
      <c r="E104" s="60" t="s">
        <v>1172</v>
      </c>
      <c r="F104" s="73">
        <v>43278</v>
      </c>
      <c r="G104" s="61">
        <v>13.86</v>
      </c>
      <c r="H104" s="61">
        <v>1160</v>
      </c>
      <c r="I104" s="60" t="s">
        <v>271</v>
      </c>
      <c r="J104" s="60" t="s">
        <v>290</v>
      </c>
      <c r="K104" s="60" t="s">
        <v>1165</v>
      </c>
      <c r="L104" s="60" t="s">
        <v>1173</v>
      </c>
      <c r="M104" s="60" t="s">
        <v>1325</v>
      </c>
      <c r="N104" s="60" t="s">
        <v>1165</v>
      </c>
      <c r="O104" s="60" t="s">
        <v>290</v>
      </c>
      <c r="P104" s="60" t="s">
        <v>1144</v>
      </c>
      <c r="Q104" s="60" t="s">
        <v>290</v>
      </c>
      <c r="R104" s="60" t="s">
        <v>1145</v>
      </c>
      <c r="S104" s="73"/>
      <c r="T104" s="60" t="s">
        <v>290</v>
      </c>
      <c r="U104" s="73">
        <v>43278</v>
      </c>
      <c r="V104" s="60" t="s">
        <v>290</v>
      </c>
    </row>
    <row r="105" spans="1:22" ht="14.5">
      <c r="A105" s="60" t="s">
        <v>578</v>
      </c>
      <c r="B105" s="60" t="s">
        <v>1131</v>
      </c>
      <c r="C105" s="60" t="s">
        <v>676</v>
      </c>
      <c r="D105" s="60" t="s">
        <v>1326</v>
      </c>
      <c r="E105" s="60" t="s">
        <v>2541</v>
      </c>
      <c r="F105" s="73">
        <v>44725</v>
      </c>
      <c r="G105" s="61">
        <v>-1226.7</v>
      </c>
      <c r="H105" s="61">
        <v>-108133.61</v>
      </c>
      <c r="I105" s="60" t="s">
        <v>20</v>
      </c>
      <c r="J105" s="60" t="s">
        <v>290</v>
      </c>
      <c r="K105" s="60" t="s">
        <v>2542</v>
      </c>
      <c r="L105" s="60" t="s">
        <v>2542</v>
      </c>
      <c r="M105" s="60" t="s">
        <v>2541</v>
      </c>
      <c r="N105" s="60" t="s">
        <v>290</v>
      </c>
      <c r="O105" s="60" t="s">
        <v>290</v>
      </c>
      <c r="P105" s="60" t="s">
        <v>664</v>
      </c>
      <c r="Q105" s="60" t="s">
        <v>290</v>
      </c>
      <c r="R105" s="60" t="s">
        <v>1136</v>
      </c>
      <c r="S105" s="73"/>
      <c r="T105" s="60" t="s">
        <v>290</v>
      </c>
      <c r="U105" s="73">
        <v>44604</v>
      </c>
      <c r="V105" s="60" t="s">
        <v>290</v>
      </c>
    </row>
    <row r="106" spans="1:22" ht="14.5">
      <c r="A106" s="60" t="s">
        <v>578</v>
      </c>
      <c r="B106" s="60" t="s">
        <v>1131</v>
      </c>
      <c r="C106" s="60" t="s">
        <v>3740</v>
      </c>
      <c r="D106" s="60" t="s">
        <v>1326</v>
      </c>
      <c r="E106" s="60" t="s">
        <v>3741</v>
      </c>
      <c r="F106" s="73">
        <v>44742</v>
      </c>
      <c r="G106" s="61">
        <v>0</v>
      </c>
      <c r="H106" s="61">
        <v>-145764020</v>
      </c>
      <c r="I106" s="60" t="s">
        <v>20</v>
      </c>
      <c r="J106" s="60" t="s">
        <v>290</v>
      </c>
      <c r="K106" s="60" t="s">
        <v>3742</v>
      </c>
      <c r="L106" s="60" t="s">
        <v>3743</v>
      </c>
      <c r="M106" s="60" t="s">
        <v>3741</v>
      </c>
      <c r="N106" s="60" t="s">
        <v>290</v>
      </c>
      <c r="O106" s="60" t="s">
        <v>290</v>
      </c>
      <c r="P106" s="60" t="s">
        <v>290</v>
      </c>
      <c r="Q106" s="60" t="s">
        <v>290</v>
      </c>
      <c r="R106" s="60" t="s">
        <v>1136</v>
      </c>
      <c r="S106" s="73">
        <v>44743</v>
      </c>
      <c r="T106" s="60" t="s">
        <v>3958</v>
      </c>
      <c r="U106" s="73">
        <v>44742</v>
      </c>
      <c r="V106" s="60" t="s">
        <v>290</v>
      </c>
    </row>
    <row r="107" spans="1:22" ht="14.5">
      <c r="A107" s="60" t="s">
        <v>1156</v>
      </c>
      <c r="B107" s="60" t="s">
        <v>691</v>
      </c>
      <c r="C107" s="60" t="s">
        <v>674</v>
      </c>
      <c r="D107" s="60" t="s">
        <v>1324</v>
      </c>
      <c r="E107" s="60" t="s">
        <v>1200</v>
      </c>
      <c r="F107" s="73">
        <v>43908</v>
      </c>
      <c r="G107" s="61">
        <v>1920.19</v>
      </c>
      <c r="H107" s="61">
        <v>163120</v>
      </c>
      <c r="I107" s="60" t="s">
        <v>271</v>
      </c>
      <c r="J107" s="60" t="s">
        <v>1201</v>
      </c>
      <c r="K107" s="60" t="s">
        <v>662</v>
      </c>
      <c r="L107" s="60" t="s">
        <v>1202</v>
      </c>
      <c r="M107" s="60" t="s">
        <v>1200</v>
      </c>
      <c r="N107" s="60" t="s">
        <v>662</v>
      </c>
      <c r="O107" s="60" t="s">
        <v>290</v>
      </c>
      <c r="P107" s="60" t="s">
        <v>663</v>
      </c>
      <c r="Q107" s="60" t="s">
        <v>290</v>
      </c>
      <c r="R107" s="60" t="s">
        <v>1145</v>
      </c>
      <c r="S107" s="73"/>
      <c r="T107" s="60" t="s">
        <v>290</v>
      </c>
      <c r="U107" s="73">
        <v>43908</v>
      </c>
      <c r="V107" s="60" t="s">
        <v>290</v>
      </c>
    </row>
    <row r="108" spans="1:22" ht="14.5">
      <c r="A108" s="60" t="s">
        <v>1156</v>
      </c>
      <c r="B108" s="60" t="s">
        <v>691</v>
      </c>
      <c r="C108" s="60" t="s">
        <v>674</v>
      </c>
      <c r="D108" s="60" t="s">
        <v>1324</v>
      </c>
      <c r="E108" s="60" t="s">
        <v>1200</v>
      </c>
      <c r="F108" s="73">
        <v>43908</v>
      </c>
      <c r="G108" s="61">
        <v>3279.11</v>
      </c>
      <c r="H108" s="61">
        <v>278560</v>
      </c>
      <c r="I108" s="60" t="s">
        <v>271</v>
      </c>
      <c r="J108" s="60" t="s">
        <v>1203</v>
      </c>
      <c r="K108" s="60" t="s">
        <v>662</v>
      </c>
      <c r="L108" s="60" t="s">
        <v>1202</v>
      </c>
      <c r="M108" s="60" t="s">
        <v>1200</v>
      </c>
      <c r="N108" s="60" t="s">
        <v>662</v>
      </c>
      <c r="O108" s="60" t="s">
        <v>290</v>
      </c>
      <c r="P108" s="60" t="s">
        <v>663</v>
      </c>
      <c r="Q108" s="60" t="s">
        <v>290</v>
      </c>
      <c r="R108" s="60" t="s">
        <v>1145</v>
      </c>
      <c r="S108" s="73"/>
      <c r="T108" s="60" t="s">
        <v>290</v>
      </c>
      <c r="U108" s="73">
        <v>43908</v>
      </c>
      <c r="V108" s="60" t="s">
        <v>290</v>
      </c>
    </row>
    <row r="109" spans="1:22" ht="14.5">
      <c r="A109" s="60" t="s">
        <v>1156</v>
      </c>
      <c r="B109" s="60" t="s">
        <v>691</v>
      </c>
      <c r="C109" s="60" t="s">
        <v>674</v>
      </c>
      <c r="D109" s="60" t="s">
        <v>1324</v>
      </c>
      <c r="E109" s="60" t="s">
        <v>1187</v>
      </c>
      <c r="F109" s="73">
        <v>43871</v>
      </c>
      <c r="G109" s="61">
        <v>3728.37</v>
      </c>
      <c r="H109" s="61">
        <v>316725</v>
      </c>
      <c r="I109" s="60" t="s">
        <v>271</v>
      </c>
      <c r="J109" s="60" t="s">
        <v>1188</v>
      </c>
      <c r="K109" s="60" t="s">
        <v>662</v>
      </c>
      <c r="L109" s="60" t="s">
        <v>1189</v>
      </c>
      <c r="M109" s="60" t="s">
        <v>1187</v>
      </c>
      <c r="N109" s="60" t="s">
        <v>662</v>
      </c>
      <c r="O109" s="60" t="s">
        <v>290</v>
      </c>
      <c r="P109" s="60" t="s">
        <v>663</v>
      </c>
      <c r="Q109" s="60" t="s">
        <v>290</v>
      </c>
      <c r="R109" s="60" t="s">
        <v>290</v>
      </c>
      <c r="S109" s="73"/>
      <c r="T109" s="60" t="s">
        <v>290</v>
      </c>
      <c r="U109" s="73">
        <v>43871</v>
      </c>
      <c r="V109" s="60" t="s">
        <v>290</v>
      </c>
    </row>
    <row r="110" spans="1:22" ht="14.5">
      <c r="A110" s="60" t="s">
        <v>1156</v>
      </c>
      <c r="B110" s="60" t="s">
        <v>691</v>
      </c>
      <c r="C110" s="60" t="s">
        <v>674</v>
      </c>
      <c r="D110" s="60" t="s">
        <v>1324</v>
      </c>
      <c r="E110" s="60" t="s">
        <v>1190</v>
      </c>
      <c r="F110" s="73">
        <v>43871</v>
      </c>
      <c r="G110" s="61">
        <v>2799.82</v>
      </c>
      <c r="H110" s="61">
        <v>237845</v>
      </c>
      <c r="I110" s="60" t="s">
        <v>271</v>
      </c>
      <c r="J110" s="60" t="s">
        <v>1191</v>
      </c>
      <c r="K110" s="60" t="s">
        <v>662</v>
      </c>
      <c r="L110" s="60" t="s">
        <v>1192</v>
      </c>
      <c r="M110" s="60" t="s">
        <v>1190</v>
      </c>
      <c r="N110" s="60" t="s">
        <v>662</v>
      </c>
      <c r="O110" s="60" t="s">
        <v>290</v>
      </c>
      <c r="P110" s="60" t="s">
        <v>663</v>
      </c>
      <c r="Q110" s="60" t="s">
        <v>290</v>
      </c>
      <c r="R110" s="60" t="s">
        <v>290</v>
      </c>
      <c r="S110" s="73"/>
      <c r="T110" s="60" t="s">
        <v>290</v>
      </c>
      <c r="U110" s="73">
        <v>43871</v>
      </c>
      <c r="V110" s="60" t="s">
        <v>290</v>
      </c>
    </row>
    <row r="111" spans="1:22" ht="14.5">
      <c r="A111" s="60" t="s">
        <v>1156</v>
      </c>
      <c r="B111" s="60" t="s">
        <v>691</v>
      </c>
      <c r="C111" s="60" t="s">
        <v>674</v>
      </c>
      <c r="D111" s="60" t="s">
        <v>1324</v>
      </c>
      <c r="E111" s="60" t="s">
        <v>1327</v>
      </c>
      <c r="F111" s="73">
        <v>44153</v>
      </c>
      <c r="G111" s="61">
        <v>8850.0300000000007</v>
      </c>
      <c r="H111" s="61">
        <v>751810</v>
      </c>
      <c r="I111" s="60" t="s">
        <v>271</v>
      </c>
      <c r="J111" s="60" t="s">
        <v>1328</v>
      </c>
      <c r="K111" s="60" t="s">
        <v>662</v>
      </c>
      <c r="L111" s="60" t="s">
        <v>1329</v>
      </c>
      <c r="M111" s="60" t="s">
        <v>1327</v>
      </c>
      <c r="N111" s="60" t="s">
        <v>662</v>
      </c>
      <c r="O111" s="60" t="s">
        <v>290</v>
      </c>
      <c r="P111" s="60" t="s">
        <v>663</v>
      </c>
      <c r="Q111" s="60" t="s">
        <v>290</v>
      </c>
      <c r="R111" s="60" t="s">
        <v>290</v>
      </c>
      <c r="S111" s="73"/>
      <c r="T111" s="60" t="s">
        <v>290</v>
      </c>
      <c r="U111" s="73">
        <v>44153</v>
      </c>
      <c r="V111" s="60" t="s">
        <v>290</v>
      </c>
    </row>
    <row r="112" spans="1:22" ht="14.5">
      <c r="A112" s="60" t="s">
        <v>578</v>
      </c>
      <c r="B112" s="60" t="s">
        <v>691</v>
      </c>
      <c r="C112" s="60" t="s">
        <v>674</v>
      </c>
      <c r="D112" s="60" t="s">
        <v>1326</v>
      </c>
      <c r="E112" s="60" t="s">
        <v>1761</v>
      </c>
      <c r="F112" s="73">
        <v>44643</v>
      </c>
      <c r="G112" s="61">
        <v>-96596.26</v>
      </c>
      <c r="H112" s="61">
        <v>-8215511.9100000001</v>
      </c>
      <c r="I112" s="60" t="s">
        <v>20</v>
      </c>
      <c r="J112" s="60" t="s">
        <v>1762</v>
      </c>
      <c r="K112" s="60" t="s">
        <v>1759</v>
      </c>
      <c r="L112" s="60" t="s">
        <v>1763</v>
      </c>
      <c r="M112" s="60" t="s">
        <v>1761</v>
      </c>
      <c r="N112" s="60" t="s">
        <v>290</v>
      </c>
      <c r="O112" s="60" t="s">
        <v>290</v>
      </c>
      <c r="P112" s="60" t="s">
        <v>658</v>
      </c>
      <c r="Q112" s="60" t="s">
        <v>290</v>
      </c>
      <c r="R112" s="60" t="s">
        <v>1136</v>
      </c>
      <c r="S112" s="73">
        <v>44748</v>
      </c>
      <c r="T112" s="60" t="s">
        <v>3762</v>
      </c>
      <c r="U112" s="73">
        <v>44643</v>
      </c>
      <c r="V112" s="60" t="s">
        <v>675</v>
      </c>
    </row>
    <row r="113" spans="1:22" ht="14.5">
      <c r="A113" s="60" t="s">
        <v>578</v>
      </c>
      <c r="B113" s="60" t="s">
        <v>691</v>
      </c>
      <c r="C113" s="60" t="s">
        <v>674</v>
      </c>
      <c r="D113" s="60" t="s">
        <v>1326</v>
      </c>
      <c r="E113" s="60" t="s">
        <v>2543</v>
      </c>
      <c r="F113" s="73">
        <v>44742</v>
      </c>
      <c r="G113" s="61">
        <v>-1057168.28</v>
      </c>
      <c r="H113" s="61">
        <v>-93189383.879999995</v>
      </c>
      <c r="I113" s="60" t="s">
        <v>20</v>
      </c>
      <c r="J113" s="60" t="s">
        <v>2544</v>
      </c>
      <c r="K113" s="60" t="s">
        <v>2545</v>
      </c>
      <c r="L113" s="60" t="s">
        <v>2546</v>
      </c>
      <c r="M113" s="60" t="s">
        <v>2543</v>
      </c>
      <c r="N113" s="60" t="s">
        <v>290</v>
      </c>
      <c r="O113" s="60" t="s">
        <v>290</v>
      </c>
      <c r="P113" s="60" t="s">
        <v>2547</v>
      </c>
      <c r="Q113" s="60" t="s">
        <v>290</v>
      </c>
      <c r="R113" s="60" t="s">
        <v>1136</v>
      </c>
      <c r="S113" s="73"/>
      <c r="T113" s="60" t="s">
        <v>290</v>
      </c>
      <c r="U113" s="73">
        <v>44742</v>
      </c>
      <c r="V113" s="60" t="s">
        <v>290</v>
      </c>
    </row>
    <row r="114" spans="1:22" ht="14.5">
      <c r="A114" s="60" t="s">
        <v>578</v>
      </c>
      <c r="B114" s="60" t="s">
        <v>691</v>
      </c>
      <c r="C114" s="60" t="s">
        <v>674</v>
      </c>
      <c r="D114" s="60" t="s">
        <v>1326</v>
      </c>
      <c r="E114" s="60" t="s">
        <v>2548</v>
      </c>
      <c r="F114" s="73">
        <v>44706</v>
      </c>
      <c r="G114" s="61">
        <v>-359200.38</v>
      </c>
      <c r="H114" s="61">
        <v>-30711632.489999998</v>
      </c>
      <c r="I114" s="60" t="s">
        <v>20</v>
      </c>
      <c r="J114" s="60" t="s">
        <v>2549</v>
      </c>
      <c r="K114" s="60" t="s">
        <v>2196</v>
      </c>
      <c r="L114" s="60" t="s">
        <v>2550</v>
      </c>
      <c r="M114" s="60" t="s">
        <v>2548</v>
      </c>
      <c r="N114" s="60" t="s">
        <v>290</v>
      </c>
      <c r="O114" s="60" t="s">
        <v>290</v>
      </c>
      <c r="P114" s="60" t="s">
        <v>1371</v>
      </c>
      <c r="Q114" s="60" t="s">
        <v>290</v>
      </c>
      <c r="R114" s="60" t="s">
        <v>1136</v>
      </c>
      <c r="S114" s="73"/>
      <c r="T114" s="60" t="s">
        <v>290</v>
      </c>
      <c r="U114" s="73">
        <v>44706</v>
      </c>
      <c r="V114" s="60" t="s">
        <v>290</v>
      </c>
    </row>
    <row r="115" spans="1:22" ht="14.5">
      <c r="A115" s="60" t="s">
        <v>578</v>
      </c>
      <c r="B115" s="60" t="s">
        <v>691</v>
      </c>
      <c r="C115" s="60" t="s">
        <v>674</v>
      </c>
      <c r="D115" s="60" t="s">
        <v>1326</v>
      </c>
      <c r="E115" s="60" t="s">
        <v>1764</v>
      </c>
      <c r="F115" s="73">
        <v>44656</v>
      </c>
      <c r="G115" s="61">
        <v>-115806.89</v>
      </c>
      <c r="H115" s="61">
        <v>-9872537.3699999992</v>
      </c>
      <c r="I115" s="60" t="s">
        <v>20</v>
      </c>
      <c r="J115" s="60" t="s">
        <v>1765</v>
      </c>
      <c r="K115" s="60" t="s">
        <v>1759</v>
      </c>
      <c r="L115" s="60" t="s">
        <v>1766</v>
      </c>
      <c r="M115" s="60" t="s">
        <v>1764</v>
      </c>
      <c r="N115" s="60" t="s">
        <v>290</v>
      </c>
      <c r="O115" s="60" t="s">
        <v>290</v>
      </c>
      <c r="P115" s="60" t="s">
        <v>658</v>
      </c>
      <c r="Q115" s="60" t="s">
        <v>290</v>
      </c>
      <c r="R115" s="60" t="s">
        <v>1136</v>
      </c>
      <c r="S115" s="73">
        <v>44749</v>
      </c>
      <c r="T115" s="60" t="s">
        <v>3763</v>
      </c>
      <c r="U115" s="73">
        <v>44656</v>
      </c>
      <c r="V115" s="60" t="s">
        <v>675</v>
      </c>
    </row>
    <row r="116" spans="1:22" ht="14.5">
      <c r="A116" s="60" t="s">
        <v>578</v>
      </c>
      <c r="B116" s="60" t="s">
        <v>691</v>
      </c>
      <c r="C116" s="60" t="s">
        <v>674</v>
      </c>
      <c r="D116" s="60" t="s">
        <v>1326</v>
      </c>
      <c r="E116" s="60" t="s">
        <v>1767</v>
      </c>
      <c r="F116" s="73">
        <v>44661</v>
      </c>
      <c r="G116" s="61">
        <v>-30951.05</v>
      </c>
      <c r="H116" s="61">
        <v>-2638577.0099999998</v>
      </c>
      <c r="I116" s="60" t="s">
        <v>20</v>
      </c>
      <c r="J116" s="60" t="s">
        <v>1768</v>
      </c>
      <c r="K116" s="60" t="s">
        <v>1769</v>
      </c>
      <c r="L116" s="60" t="s">
        <v>1770</v>
      </c>
      <c r="M116" s="60" t="s">
        <v>1767</v>
      </c>
      <c r="N116" s="60" t="s">
        <v>290</v>
      </c>
      <c r="O116" s="60" t="s">
        <v>290</v>
      </c>
      <c r="P116" s="60" t="s">
        <v>658</v>
      </c>
      <c r="Q116" s="60" t="s">
        <v>290</v>
      </c>
      <c r="R116" s="60" t="s">
        <v>1136</v>
      </c>
      <c r="S116" s="73"/>
      <c r="T116" s="60" t="s">
        <v>290</v>
      </c>
      <c r="U116" s="73">
        <v>44661</v>
      </c>
      <c r="V116" s="60" t="s">
        <v>675</v>
      </c>
    </row>
    <row r="117" spans="1:22" ht="14.5">
      <c r="A117" s="60" t="s">
        <v>1156</v>
      </c>
      <c r="B117" s="60" t="s">
        <v>1131</v>
      </c>
      <c r="C117" s="60" t="s">
        <v>688</v>
      </c>
      <c r="D117" s="60" t="s">
        <v>1324</v>
      </c>
      <c r="E117" s="60" t="s">
        <v>1330</v>
      </c>
      <c r="F117" s="73">
        <v>44105</v>
      </c>
      <c r="G117" s="61">
        <v>5955.93</v>
      </c>
      <c r="H117" s="61">
        <v>500000</v>
      </c>
      <c r="I117" s="60" t="s">
        <v>271</v>
      </c>
      <c r="J117" s="60" t="s">
        <v>1331</v>
      </c>
      <c r="K117" s="60" t="s">
        <v>1332</v>
      </c>
      <c r="L117" s="60" t="s">
        <v>290</v>
      </c>
      <c r="M117" s="60" t="s">
        <v>1330</v>
      </c>
      <c r="N117" s="60" t="s">
        <v>1332</v>
      </c>
      <c r="O117" s="60" t="s">
        <v>290</v>
      </c>
      <c r="P117" s="60" t="s">
        <v>1333</v>
      </c>
      <c r="Q117" s="60" t="s">
        <v>290</v>
      </c>
      <c r="R117" s="60" t="s">
        <v>1136</v>
      </c>
      <c r="S117" s="73"/>
      <c r="T117" s="60" t="s">
        <v>290</v>
      </c>
      <c r="U117" s="73">
        <v>44105</v>
      </c>
      <c r="V117" s="60" t="s">
        <v>290</v>
      </c>
    </row>
    <row r="118" spans="1:22" ht="14.5">
      <c r="A118" s="60" t="s">
        <v>1156</v>
      </c>
      <c r="B118" s="60" t="s">
        <v>1131</v>
      </c>
      <c r="C118" s="60" t="s">
        <v>688</v>
      </c>
      <c r="D118" s="60" t="s">
        <v>1324</v>
      </c>
      <c r="E118" s="60" t="s">
        <v>1334</v>
      </c>
      <c r="F118" s="73">
        <v>44105</v>
      </c>
      <c r="G118" s="61">
        <v>774.73</v>
      </c>
      <c r="H118" s="61">
        <v>65000</v>
      </c>
      <c r="I118" s="60" t="s">
        <v>271</v>
      </c>
      <c r="J118" s="60" t="s">
        <v>1335</v>
      </c>
      <c r="K118" s="60" t="s">
        <v>1336</v>
      </c>
      <c r="L118" s="60" t="s">
        <v>290</v>
      </c>
      <c r="M118" s="60" t="s">
        <v>1334</v>
      </c>
      <c r="N118" s="60" t="s">
        <v>1336</v>
      </c>
      <c r="O118" s="60" t="s">
        <v>290</v>
      </c>
      <c r="P118" s="60" t="s">
        <v>1337</v>
      </c>
      <c r="Q118" s="60" t="s">
        <v>290</v>
      </c>
      <c r="R118" s="60" t="s">
        <v>1136</v>
      </c>
      <c r="S118" s="73"/>
      <c r="T118" s="60" t="s">
        <v>290</v>
      </c>
      <c r="U118" s="73">
        <v>44105</v>
      </c>
      <c r="V118" s="60" t="s">
        <v>290</v>
      </c>
    </row>
    <row r="119" spans="1:22" ht="14.5">
      <c r="A119" s="60" t="s">
        <v>1204</v>
      </c>
      <c r="B119" s="60" t="s">
        <v>691</v>
      </c>
      <c r="C119" s="60" t="s">
        <v>593</v>
      </c>
      <c r="D119" s="60" t="s">
        <v>1338</v>
      </c>
      <c r="E119" s="60" t="s">
        <v>2551</v>
      </c>
      <c r="F119" s="73">
        <v>44742</v>
      </c>
      <c r="G119" s="61">
        <v>-227540.98</v>
      </c>
      <c r="H119" s="61">
        <v>-21047540.649999999</v>
      </c>
      <c r="I119" s="60" t="s">
        <v>20</v>
      </c>
      <c r="J119" s="60" t="s">
        <v>2552</v>
      </c>
      <c r="K119" s="60" t="s">
        <v>657</v>
      </c>
      <c r="L119" s="60" t="s">
        <v>2553</v>
      </c>
      <c r="M119" s="60" t="s">
        <v>2551</v>
      </c>
      <c r="N119" s="60" t="s">
        <v>675</v>
      </c>
      <c r="O119" s="60" t="s">
        <v>290</v>
      </c>
      <c r="P119" s="60" t="s">
        <v>658</v>
      </c>
      <c r="Q119" s="60" t="s">
        <v>290</v>
      </c>
      <c r="R119" s="60" t="s">
        <v>290</v>
      </c>
      <c r="S119" s="73"/>
      <c r="T119" s="60" t="s">
        <v>290</v>
      </c>
      <c r="U119" s="73">
        <v>44742</v>
      </c>
      <c r="V119" s="60" t="s">
        <v>675</v>
      </c>
    </row>
    <row r="120" spans="1:22" ht="14.5">
      <c r="A120" s="60" t="s">
        <v>1156</v>
      </c>
      <c r="B120" s="60" t="s">
        <v>691</v>
      </c>
      <c r="C120" s="60" t="s">
        <v>1157</v>
      </c>
      <c r="D120" s="60" t="s">
        <v>1324</v>
      </c>
      <c r="E120" s="60" t="s">
        <v>1163</v>
      </c>
      <c r="F120" s="73">
        <v>41973</v>
      </c>
      <c r="G120" s="61">
        <v>1008.95</v>
      </c>
      <c r="H120" s="61">
        <v>80000</v>
      </c>
      <c r="I120" s="60" t="s">
        <v>271</v>
      </c>
      <c r="J120" s="60" t="s">
        <v>1164</v>
      </c>
      <c r="K120" s="60" t="s">
        <v>1165</v>
      </c>
      <c r="L120" s="60" t="s">
        <v>1161</v>
      </c>
      <c r="M120" s="60" t="s">
        <v>1339</v>
      </c>
      <c r="N120" s="60" t="s">
        <v>1165</v>
      </c>
      <c r="O120" s="60" t="s">
        <v>290</v>
      </c>
      <c r="P120" s="60" t="s">
        <v>1144</v>
      </c>
      <c r="Q120" s="60" t="s">
        <v>290</v>
      </c>
      <c r="R120" s="60" t="s">
        <v>1136</v>
      </c>
      <c r="S120" s="73"/>
      <c r="T120" s="60" t="s">
        <v>290</v>
      </c>
      <c r="U120" s="73">
        <v>41973</v>
      </c>
      <c r="V120" s="60" t="s">
        <v>290</v>
      </c>
    </row>
    <row r="121" spans="1:22" ht="14.5">
      <c r="A121" s="60" t="s">
        <v>1156</v>
      </c>
      <c r="B121" s="60" t="s">
        <v>691</v>
      </c>
      <c r="C121" s="60" t="s">
        <v>593</v>
      </c>
      <c r="D121" s="60" t="s">
        <v>290</v>
      </c>
      <c r="E121" s="60" t="s">
        <v>1166</v>
      </c>
      <c r="F121" s="73">
        <v>42369</v>
      </c>
      <c r="G121" s="61">
        <v>-302.69</v>
      </c>
      <c r="H121" s="61">
        <v>-24000</v>
      </c>
      <c r="I121" s="60" t="s">
        <v>271</v>
      </c>
      <c r="J121" s="60" t="s">
        <v>1164</v>
      </c>
      <c r="K121" s="60" t="s">
        <v>1165</v>
      </c>
      <c r="L121" s="60" t="s">
        <v>1161</v>
      </c>
      <c r="M121" s="60" t="s">
        <v>1166</v>
      </c>
      <c r="N121" s="60" t="s">
        <v>1165</v>
      </c>
      <c r="O121" s="60" t="s">
        <v>290</v>
      </c>
      <c r="P121" s="60" t="s">
        <v>1147</v>
      </c>
      <c r="Q121" s="60" t="s">
        <v>290</v>
      </c>
      <c r="R121" s="60" t="s">
        <v>1145</v>
      </c>
      <c r="S121" s="73"/>
      <c r="T121" s="60" t="s">
        <v>290</v>
      </c>
      <c r="U121" s="73">
        <v>42369</v>
      </c>
      <c r="V121" s="60" t="s">
        <v>290</v>
      </c>
    </row>
    <row r="122" spans="1:22" ht="14.5">
      <c r="A122" s="60" t="s">
        <v>578</v>
      </c>
      <c r="B122" s="60" t="s">
        <v>1131</v>
      </c>
      <c r="C122" s="60" t="s">
        <v>3740</v>
      </c>
      <c r="D122" s="60" t="s">
        <v>3764</v>
      </c>
      <c r="E122" s="60" t="s">
        <v>3765</v>
      </c>
      <c r="F122" s="73">
        <v>44742</v>
      </c>
      <c r="G122" s="61">
        <v>0</v>
      </c>
      <c r="H122" s="61">
        <v>20513397</v>
      </c>
      <c r="I122" s="60" t="s">
        <v>20</v>
      </c>
      <c r="J122" s="60" t="s">
        <v>3766</v>
      </c>
      <c r="K122" s="60" t="s">
        <v>3767</v>
      </c>
      <c r="L122" s="60" t="s">
        <v>3743</v>
      </c>
      <c r="M122" s="60" t="s">
        <v>3765</v>
      </c>
      <c r="N122" s="60" t="s">
        <v>290</v>
      </c>
      <c r="O122" s="60" t="s">
        <v>290</v>
      </c>
      <c r="P122" s="60" t="s">
        <v>290</v>
      </c>
      <c r="Q122" s="60" t="s">
        <v>290</v>
      </c>
      <c r="R122" s="60" t="s">
        <v>1136</v>
      </c>
      <c r="S122" s="73">
        <v>44743</v>
      </c>
      <c r="T122" s="60" t="s">
        <v>3959</v>
      </c>
      <c r="U122" s="73">
        <v>44742</v>
      </c>
      <c r="V122" s="60" t="s">
        <v>290</v>
      </c>
    </row>
    <row r="123" spans="1:22" ht="14.5">
      <c r="A123" s="60" t="s">
        <v>1156</v>
      </c>
      <c r="B123" s="60" t="s">
        <v>691</v>
      </c>
      <c r="C123" s="60" t="s">
        <v>674</v>
      </c>
      <c r="D123" s="60" t="s">
        <v>1324</v>
      </c>
      <c r="E123" s="60" t="s">
        <v>1340</v>
      </c>
      <c r="F123" s="73">
        <v>44145</v>
      </c>
      <c r="G123" s="61">
        <v>44250.15</v>
      </c>
      <c r="H123" s="61">
        <v>3759050</v>
      </c>
      <c r="I123" s="60" t="s">
        <v>271</v>
      </c>
      <c r="J123" s="60" t="s">
        <v>1341</v>
      </c>
      <c r="K123" s="60" t="s">
        <v>662</v>
      </c>
      <c r="L123" s="60" t="s">
        <v>1184</v>
      </c>
      <c r="M123" s="60" t="s">
        <v>1340</v>
      </c>
      <c r="N123" s="60" t="s">
        <v>662</v>
      </c>
      <c r="O123" s="60" t="s">
        <v>290</v>
      </c>
      <c r="P123" s="60" t="s">
        <v>663</v>
      </c>
      <c r="Q123" s="60" t="s">
        <v>290</v>
      </c>
      <c r="R123" s="60" t="s">
        <v>290</v>
      </c>
      <c r="S123" s="73"/>
      <c r="T123" s="60" t="s">
        <v>290</v>
      </c>
      <c r="U123" s="73">
        <v>44145</v>
      </c>
      <c r="V123" s="60" t="s">
        <v>290</v>
      </c>
    </row>
    <row r="124" spans="1:22" ht="14.5">
      <c r="A124" s="60" t="s">
        <v>1156</v>
      </c>
      <c r="B124" s="60" t="s">
        <v>691</v>
      </c>
      <c r="C124" s="60" t="s">
        <v>674</v>
      </c>
      <c r="D124" s="60" t="s">
        <v>1324</v>
      </c>
      <c r="E124" s="60" t="s">
        <v>1174</v>
      </c>
      <c r="F124" s="73">
        <v>43046</v>
      </c>
      <c r="G124" s="61">
        <v>9198.18</v>
      </c>
      <c r="H124" s="61">
        <v>768600</v>
      </c>
      <c r="I124" s="60" t="s">
        <v>271</v>
      </c>
      <c r="J124" s="60" t="s">
        <v>1175</v>
      </c>
      <c r="K124" s="60" t="s">
        <v>662</v>
      </c>
      <c r="L124" s="60" t="s">
        <v>1176</v>
      </c>
      <c r="M124" s="60" t="s">
        <v>1174</v>
      </c>
      <c r="N124" s="60" t="s">
        <v>662</v>
      </c>
      <c r="O124" s="60" t="s">
        <v>290</v>
      </c>
      <c r="P124" s="60" t="s">
        <v>663</v>
      </c>
      <c r="Q124" s="60" t="s">
        <v>290</v>
      </c>
      <c r="R124" s="60" t="s">
        <v>290</v>
      </c>
      <c r="S124" s="73"/>
      <c r="T124" s="60" t="s">
        <v>290</v>
      </c>
      <c r="U124" s="73">
        <v>43046</v>
      </c>
      <c r="V124" s="60" t="s">
        <v>290</v>
      </c>
    </row>
    <row r="125" spans="1:22" ht="14.5">
      <c r="A125" s="60" t="s">
        <v>1156</v>
      </c>
      <c r="B125" s="60" t="s">
        <v>290</v>
      </c>
      <c r="C125" s="60" t="s">
        <v>674</v>
      </c>
      <c r="D125" s="60" t="s">
        <v>1324</v>
      </c>
      <c r="E125" s="60" t="s">
        <v>1177</v>
      </c>
      <c r="F125" s="73">
        <v>43046</v>
      </c>
      <c r="G125" s="61">
        <v>20072.400000000001</v>
      </c>
      <c r="H125" s="61">
        <v>1677250</v>
      </c>
      <c r="I125" s="60" t="s">
        <v>271</v>
      </c>
      <c r="J125" s="60" t="s">
        <v>1178</v>
      </c>
      <c r="K125" s="60" t="s">
        <v>662</v>
      </c>
      <c r="L125" s="60" t="s">
        <v>1176</v>
      </c>
      <c r="M125" s="60" t="s">
        <v>1177</v>
      </c>
      <c r="N125" s="60" t="s">
        <v>662</v>
      </c>
      <c r="O125" s="60" t="s">
        <v>290</v>
      </c>
      <c r="P125" s="60" t="s">
        <v>663</v>
      </c>
      <c r="Q125" s="60" t="s">
        <v>290</v>
      </c>
      <c r="R125" s="60" t="s">
        <v>290</v>
      </c>
      <c r="S125" s="73"/>
      <c r="T125" s="60" t="s">
        <v>290</v>
      </c>
      <c r="U125" s="73">
        <v>43046</v>
      </c>
      <c r="V125" s="60" t="s">
        <v>290</v>
      </c>
    </row>
    <row r="126" spans="1:22" ht="14.5">
      <c r="A126" s="60" t="s">
        <v>1156</v>
      </c>
      <c r="B126" s="60" t="s">
        <v>691</v>
      </c>
      <c r="C126" s="60" t="s">
        <v>674</v>
      </c>
      <c r="D126" s="60" t="s">
        <v>1324</v>
      </c>
      <c r="E126" s="60" t="s">
        <v>1182</v>
      </c>
      <c r="F126" s="73">
        <v>43869</v>
      </c>
      <c r="G126" s="61">
        <v>14000</v>
      </c>
      <c r="H126" s="61">
        <v>1189300</v>
      </c>
      <c r="I126" s="60" t="s">
        <v>271</v>
      </c>
      <c r="J126" s="60" t="s">
        <v>1183</v>
      </c>
      <c r="K126" s="60" t="s">
        <v>662</v>
      </c>
      <c r="L126" s="60" t="s">
        <v>1184</v>
      </c>
      <c r="M126" s="60" t="s">
        <v>1182</v>
      </c>
      <c r="N126" s="60" t="s">
        <v>662</v>
      </c>
      <c r="O126" s="60" t="s">
        <v>290</v>
      </c>
      <c r="P126" s="60" t="s">
        <v>663</v>
      </c>
      <c r="Q126" s="60" t="s">
        <v>290</v>
      </c>
      <c r="R126" s="60" t="s">
        <v>290</v>
      </c>
      <c r="S126" s="73"/>
      <c r="T126" s="60" t="s">
        <v>290</v>
      </c>
      <c r="U126" s="73">
        <v>43869</v>
      </c>
      <c r="V126" s="60" t="s">
        <v>290</v>
      </c>
    </row>
    <row r="127" spans="1:22" ht="14.5">
      <c r="A127" s="60" t="s">
        <v>1156</v>
      </c>
      <c r="B127" s="60" t="s">
        <v>691</v>
      </c>
      <c r="C127" s="60" t="s">
        <v>674</v>
      </c>
      <c r="D127" s="60" t="s">
        <v>1324</v>
      </c>
      <c r="E127" s="60" t="s">
        <v>1185</v>
      </c>
      <c r="F127" s="73">
        <v>43869</v>
      </c>
      <c r="G127" s="61">
        <v>18642.73</v>
      </c>
      <c r="H127" s="61">
        <v>1583700</v>
      </c>
      <c r="I127" s="60" t="s">
        <v>271</v>
      </c>
      <c r="J127" s="60" t="s">
        <v>1186</v>
      </c>
      <c r="K127" s="60" t="s">
        <v>662</v>
      </c>
      <c r="L127" s="60" t="s">
        <v>1184</v>
      </c>
      <c r="M127" s="60" t="s">
        <v>1185</v>
      </c>
      <c r="N127" s="60" t="s">
        <v>662</v>
      </c>
      <c r="O127" s="60" t="s">
        <v>290</v>
      </c>
      <c r="P127" s="60" t="s">
        <v>663</v>
      </c>
      <c r="Q127" s="60" t="s">
        <v>290</v>
      </c>
      <c r="R127" s="60" t="s">
        <v>290</v>
      </c>
      <c r="S127" s="73"/>
      <c r="T127" s="60" t="s">
        <v>290</v>
      </c>
      <c r="U127" s="73">
        <v>43869</v>
      </c>
      <c r="V127" s="60" t="s">
        <v>290</v>
      </c>
    </row>
    <row r="128" spans="1:22" ht="14.5">
      <c r="A128" s="60" t="s">
        <v>1156</v>
      </c>
      <c r="B128" s="60" t="s">
        <v>691</v>
      </c>
      <c r="C128" s="60" t="s">
        <v>674</v>
      </c>
      <c r="D128" s="60" t="s">
        <v>1324</v>
      </c>
      <c r="E128" s="60" t="s">
        <v>1195</v>
      </c>
      <c r="F128" s="73">
        <v>43906</v>
      </c>
      <c r="G128" s="61">
        <v>16395.53</v>
      </c>
      <c r="H128" s="61">
        <v>1392800</v>
      </c>
      <c r="I128" s="60" t="s">
        <v>271</v>
      </c>
      <c r="J128" s="60" t="s">
        <v>1196</v>
      </c>
      <c r="K128" s="60" t="s">
        <v>662</v>
      </c>
      <c r="L128" s="60" t="s">
        <v>1184</v>
      </c>
      <c r="M128" s="60" t="s">
        <v>1195</v>
      </c>
      <c r="N128" s="60" t="s">
        <v>662</v>
      </c>
      <c r="O128" s="60" t="s">
        <v>290</v>
      </c>
      <c r="P128" s="60" t="s">
        <v>663</v>
      </c>
      <c r="Q128" s="60" t="s">
        <v>290</v>
      </c>
      <c r="R128" s="60" t="s">
        <v>290</v>
      </c>
      <c r="S128" s="73"/>
      <c r="T128" s="60" t="s">
        <v>290</v>
      </c>
      <c r="U128" s="73">
        <v>43906</v>
      </c>
      <c r="V128" s="60" t="s">
        <v>290</v>
      </c>
    </row>
    <row r="129" spans="1:22" ht="14.5">
      <c r="A129" s="60" t="s">
        <v>1156</v>
      </c>
      <c r="B129" s="60" t="s">
        <v>691</v>
      </c>
      <c r="C129" s="60" t="s">
        <v>674</v>
      </c>
      <c r="D129" s="60" t="s">
        <v>1324</v>
      </c>
      <c r="E129" s="60" t="s">
        <v>1193</v>
      </c>
      <c r="F129" s="73">
        <v>43906</v>
      </c>
      <c r="G129" s="61">
        <v>9600.94</v>
      </c>
      <c r="H129" s="61">
        <v>815600</v>
      </c>
      <c r="I129" s="60" t="s">
        <v>271</v>
      </c>
      <c r="J129" s="60" t="s">
        <v>1194</v>
      </c>
      <c r="K129" s="60" t="s">
        <v>662</v>
      </c>
      <c r="L129" s="60" t="s">
        <v>1184</v>
      </c>
      <c r="M129" s="60" t="s">
        <v>1193</v>
      </c>
      <c r="N129" s="60" t="s">
        <v>662</v>
      </c>
      <c r="O129" s="60" t="s">
        <v>290</v>
      </c>
      <c r="P129" s="60" t="s">
        <v>663</v>
      </c>
      <c r="Q129" s="60" t="s">
        <v>290</v>
      </c>
      <c r="R129" s="60" t="s">
        <v>290</v>
      </c>
      <c r="S129" s="73"/>
      <c r="T129" s="60" t="s">
        <v>290</v>
      </c>
      <c r="U129" s="73">
        <v>43906</v>
      </c>
      <c r="V129" s="60" t="s">
        <v>290</v>
      </c>
    </row>
    <row r="130" spans="1:22" ht="14.5">
      <c r="A130" s="60" t="s">
        <v>1156</v>
      </c>
      <c r="B130" s="60" t="s">
        <v>691</v>
      </c>
      <c r="C130" s="60" t="s">
        <v>674</v>
      </c>
      <c r="D130" s="60" t="s">
        <v>1324</v>
      </c>
      <c r="E130" s="60" t="s">
        <v>1197</v>
      </c>
      <c r="F130" s="73">
        <v>43898</v>
      </c>
      <c r="G130" s="61">
        <v>4530.8999999999996</v>
      </c>
      <c r="H130" s="61">
        <v>384900</v>
      </c>
      <c r="I130" s="60" t="s">
        <v>271</v>
      </c>
      <c r="J130" s="60" t="s">
        <v>1198</v>
      </c>
      <c r="K130" s="60" t="s">
        <v>662</v>
      </c>
      <c r="L130" s="60" t="s">
        <v>1199</v>
      </c>
      <c r="M130" s="60" t="s">
        <v>1197</v>
      </c>
      <c r="N130" s="60" t="s">
        <v>662</v>
      </c>
      <c r="O130" s="60" t="s">
        <v>290</v>
      </c>
      <c r="P130" s="60" t="s">
        <v>663</v>
      </c>
      <c r="Q130" s="60" t="s">
        <v>290</v>
      </c>
      <c r="R130" s="60" t="s">
        <v>1145</v>
      </c>
      <c r="S130" s="73"/>
      <c r="T130" s="60" t="s">
        <v>290</v>
      </c>
      <c r="U130" s="73">
        <v>43898</v>
      </c>
      <c r="V130" s="60" t="s">
        <v>290</v>
      </c>
    </row>
    <row r="131" spans="1:22" ht="14.5">
      <c r="A131" s="60" t="s">
        <v>1156</v>
      </c>
      <c r="B131" s="60" t="s">
        <v>691</v>
      </c>
      <c r="C131" s="60" t="s">
        <v>674</v>
      </c>
      <c r="D131" s="60" t="s">
        <v>1324</v>
      </c>
      <c r="E131" s="60" t="s">
        <v>1197</v>
      </c>
      <c r="F131" s="73">
        <v>43898</v>
      </c>
      <c r="G131" s="61">
        <v>4807.6499999999996</v>
      </c>
      <c r="H131" s="61">
        <v>408410</v>
      </c>
      <c r="I131" s="60" t="s">
        <v>271</v>
      </c>
      <c r="J131" s="60" t="s">
        <v>1198</v>
      </c>
      <c r="K131" s="60" t="s">
        <v>662</v>
      </c>
      <c r="L131" s="60" t="s">
        <v>1199</v>
      </c>
      <c r="M131" s="60" t="s">
        <v>1197</v>
      </c>
      <c r="N131" s="60" t="s">
        <v>662</v>
      </c>
      <c r="O131" s="60" t="s">
        <v>290</v>
      </c>
      <c r="P131" s="60" t="s">
        <v>663</v>
      </c>
      <c r="Q131" s="60" t="s">
        <v>290</v>
      </c>
      <c r="R131" s="60" t="s">
        <v>1145</v>
      </c>
      <c r="S131" s="73"/>
      <c r="T131" s="60" t="s">
        <v>290</v>
      </c>
      <c r="U131" s="73">
        <v>43898</v>
      </c>
      <c r="V131" s="60" t="s">
        <v>290</v>
      </c>
    </row>
    <row r="132" spans="1:22" ht="14.5">
      <c r="A132" s="60" t="s">
        <v>1156</v>
      </c>
      <c r="B132" s="60" t="s">
        <v>691</v>
      </c>
      <c r="C132" s="60" t="s">
        <v>674</v>
      </c>
      <c r="D132" s="60" t="s">
        <v>1324</v>
      </c>
      <c r="E132" s="60" t="s">
        <v>1197</v>
      </c>
      <c r="F132" s="73">
        <v>43898</v>
      </c>
      <c r="G132" s="61">
        <v>773.4</v>
      </c>
      <c r="H132" s="61">
        <v>65700</v>
      </c>
      <c r="I132" s="60" t="s">
        <v>271</v>
      </c>
      <c r="J132" s="60" t="s">
        <v>1198</v>
      </c>
      <c r="K132" s="60" t="s">
        <v>662</v>
      </c>
      <c r="L132" s="60" t="s">
        <v>1199</v>
      </c>
      <c r="M132" s="60" t="s">
        <v>1197</v>
      </c>
      <c r="N132" s="60" t="s">
        <v>662</v>
      </c>
      <c r="O132" s="60" t="s">
        <v>290</v>
      </c>
      <c r="P132" s="60" t="s">
        <v>663</v>
      </c>
      <c r="Q132" s="60" t="s">
        <v>290</v>
      </c>
      <c r="R132" s="60" t="s">
        <v>1145</v>
      </c>
      <c r="S132" s="73"/>
      <c r="T132" s="60" t="s">
        <v>290</v>
      </c>
      <c r="U132" s="73">
        <v>43898</v>
      </c>
      <c r="V132" s="60" t="s">
        <v>290</v>
      </c>
    </row>
    <row r="133" spans="1:22" ht="14.5">
      <c r="A133" s="60" t="s">
        <v>1156</v>
      </c>
      <c r="B133" s="60" t="s">
        <v>691</v>
      </c>
      <c r="C133" s="60" t="s">
        <v>674</v>
      </c>
      <c r="D133" s="60" t="s">
        <v>1324</v>
      </c>
      <c r="E133" s="60" t="s">
        <v>1197</v>
      </c>
      <c r="F133" s="73">
        <v>43898</v>
      </c>
      <c r="G133" s="61">
        <v>3948.97</v>
      </c>
      <c r="H133" s="61">
        <v>335465</v>
      </c>
      <c r="I133" s="60" t="s">
        <v>271</v>
      </c>
      <c r="J133" s="60" t="s">
        <v>1198</v>
      </c>
      <c r="K133" s="60" t="s">
        <v>662</v>
      </c>
      <c r="L133" s="60" t="s">
        <v>1199</v>
      </c>
      <c r="M133" s="60" t="s">
        <v>1197</v>
      </c>
      <c r="N133" s="60" t="s">
        <v>662</v>
      </c>
      <c r="O133" s="60" t="s">
        <v>290</v>
      </c>
      <c r="P133" s="60" t="s">
        <v>663</v>
      </c>
      <c r="Q133" s="60" t="s">
        <v>290</v>
      </c>
      <c r="R133" s="60" t="s">
        <v>1145</v>
      </c>
      <c r="S133" s="73"/>
      <c r="T133" s="60" t="s">
        <v>290</v>
      </c>
      <c r="U133" s="73">
        <v>43898</v>
      </c>
      <c r="V133" s="60" t="s">
        <v>290</v>
      </c>
    </row>
    <row r="134" spans="1:22" ht="14.5">
      <c r="A134" s="60" t="s">
        <v>1156</v>
      </c>
      <c r="B134" s="60" t="s">
        <v>691</v>
      </c>
      <c r="C134" s="60" t="s">
        <v>674</v>
      </c>
      <c r="D134" s="60" t="s">
        <v>1324</v>
      </c>
      <c r="E134" s="60" t="s">
        <v>1197</v>
      </c>
      <c r="F134" s="73">
        <v>43898</v>
      </c>
      <c r="G134" s="61">
        <v>1809.71</v>
      </c>
      <c r="H134" s="61">
        <v>153735</v>
      </c>
      <c r="I134" s="60" t="s">
        <v>271</v>
      </c>
      <c r="J134" s="60" t="s">
        <v>1198</v>
      </c>
      <c r="K134" s="60" t="s">
        <v>662</v>
      </c>
      <c r="L134" s="60" t="s">
        <v>1199</v>
      </c>
      <c r="M134" s="60" t="s">
        <v>1197</v>
      </c>
      <c r="N134" s="60" t="s">
        <v>662</v>
      </c>
      <c r="O134" s="60" t="s">
        <v>290</v>
      </c>
      <c r="P134" s="60" t="s">
        <v>663</v>
      </c>
      <c r="Q134" s="60" t="s">
        <v>290</v>
      </c>
      <c r="R134" s="60" t="s">
        <v>1145</v>
      </c>
      <c r="S134" s="73"/>
      <c r="T134" s="60" t="s">
        <v>290</v>
      </c>
      <c r="U134" s="73">
        <v>43898</v>
      </c>
      <c r="V134" s="60" t="s">
        <v>290</v>
      </c>
    </row>
    <row r="135" spans="1:22" ht="14.5">
      <c r="A135" s="60" t="s">
        <v>1130</v>
      </c>
      <c r="B135" s="60" t="s">
        <v>1131</v>
      </c>
      <c r="C135" s="60" t="s">
        <v>639</v>
      </c>
      <c r="D135" s="60" t="s">
        <v>1395</v>
      </c>
      <c r="E135" s="60" t="s">
        <v>2360</v>
      </c>
      <c r="F135" s="73">
        <v>44739</v>
      </c>
      <c r="G135" s="61">
        <v>-178895.3</v>
      </c>
      <c r="H135" s="61">
        <v>-15769620.699999999</v>
      </c>
      <c r="I135" s="60" t="s">
        <v>20</v>
      </c>
      <c r="J135" s="60" t="s">
        <v>3768</v>
      </c>
      <c r="K135" s="60" t="s">
        <v>660</v>
      </c>
      <c r="L135" s="60" t="s">
        <v>2361</v>
      </c>
      <c r="M135" s="60" t="s">
        <v>2362</v>
      </c>
      <c r="N135" s="60" t="s">
        <v>290</v>
      </c>
      <c r="O135" s="60" t="s">
        <v>735</v>
      </c>
      <c r="P135" s="60" t="s">
        <v>290</v>
      </c>
      <c r="Q135" s="60" t="s">
        <v>290</v>
      </c>
      <c r="R135" s="60" t="s">
        <v>1136</v>
      </c>
      <c r="S135" s="73"/>
      <c r="T135" s="60" t="s">
        <v>290</v>
      </c>
      <c r="U135" s="73">
        <v>44739</v>
      </c>
      <c r="V135" s="60" t="s">
        <v>735</v>
      </c>
    </row>
    <row r="136" spans="1:22" ht="14.5">
      <c r="A136" s="60" t="s">
        <v>640</v>
      </c>
      <c r="B136" s="60" t="s">
        <v>1131</v>
      </c>
      <c r="C136" s="60" t="s">
        <v>639</v>
      </c>
      <c r="D136" s="60" t="s">
        <v>1396</v>
      </c>
      <c r="E136" s="60" t="s">
        <v>2554</v>
      </c>
      <c r="F136" s="73">
        <v>44741</v>
      </c>
      <c r="G136" s="61">
        <v>-400000</v>
      </c>
      <c r="H136" s="61">
        <v>-38048000</v>
      </c>
      <c r="I136" s="60" t="s">
        <v>20</v>
      </c>
      <c r="J136" s="60" t="s">
        <v>2555</v>
      </c>
      <c r="K136" s="60" t="s">
        <v>660</v>
      </c>
      <c r="L136" s="60" t="s">
        <v>1398</v>
      </c>
      <c r="M136" s="60" t="s">
        <v>2554</v>
      </c>
      <c r="N136" s="60" t="s">
        <v>290</v>
      </c>
      <c r="O136" s="60" t="s">
        <v>735</v>
      </c>
      <c r="P136" s="60" t="s">
        <v>290</v>
      </c>
      <c r="Q136" s="60" t="s">
        <v>290</v>
      </c>
      <c r="R136" s="60" t="s">
        <v>1145</v>
      </c>
      <c r="S136" s="73"/>
      <c r="T136" s="60" t="s">
        <v>290</v>
      </c>
      <c r="U136" s="73">
        <v>44741</v>
      </c>
      <c r="V136" s="60" t="s">
        <v>735</v>
      </c>
    </row>
    <row r="137" spans="1:22" ht="14.5">
      <c r="A137" s="60" t="s">
        <v>640</v>
      </c>
      <c r="B137" s="60" t="s">
        <v>290</v>
      </c>
      <c r="C137" s="60" t="s">
        <v>639</v>
      </c>
      <c r="D137" s="60" t="s">
        <v>1396</v>
      </c>
      <c r="E137" s="60" t="s">
        <v>1773</v>
      </c>
      <c r="F137" s="73">
        <v>44671</v>
      </c>
      <c r="G137" s="61">
        <v>-100871.69</v>
      </c>
      <c r="H137" s="61">
        <v>-8916929.4100000001</v>
      </c>
      <c r="I137" s="60" t="s">
        <v>20</v>
      </c>
      <c r="J137" s="60" t="s">
        <v>1774</v>
      </c>
      <c r="K137" s="60" t="s">
        <v>1749</v>
      </c>
      <c r="L137" s="60" t="s">
        <v>1775</v>
      </c>
      <c r="M137" s="60" t="s">
        <v>1773</v>
      </c>
      <c r="N137" s="60" t="s">
        <v>290</v>
      </c>
      <c r="O137" s="60" t="s">
        <v>1750</v>
      </c>
      <c r="P137" s="60" t="s">
        <v>290</v>
      </c>
      <c r="Q137" s="60" t="s">
        <v>290</v>
      </c>
      <c r="R137" s="60" t="s">
        <v>290</v>
      </c>
      <c r="S137" s="73"/>
      <c r="T137" s="60" t="s">
        <v>290</v>
      </c>
      <c r="U137" s="73">
        <v>44671</v>
      </c>
      <c r="V137" s="60" t="s">
        <v>1750</v>
      </c>
    </row>
    <row r="138" spans="1:22" ht="14.5">
      <c r="A138" s="60" t="s">
        <v>640</v>
      </c>
      <c r="B138" s="60" t="s">
        <v>290</v>
      </c>
      <c r="C138" s="60" t="s">
        <v>639</v>
      </c>
      <c r="D138" s="60" t="s">
        <v>1396</v>
      </c>
      <c r="E138" s="60" t="s">
        <v>1776</v>
      </c>
      <c r="F138" s="73">
        <v>44676</v>
      </c>
      <c r="G138" s="61">
        <v>-117183.2</v>
      </c>
      <c r="H138" s="61">
        <v>-10341820.42</v>
      </c>
      <c r="I138" s="60" t="s">
        <v>20</v>
      </c>
      <c r="J138" s="60" t="s">
        <v>1777</v>
      </c>
      <c r="K138" s="60" t="s">
        <v>1749</v>
      </c>
      <c r="L138" s="60" t="s">
        <v>1775</v>
      </c>
      <c r="M138" s="60" t="s">
        <v>1776</v>
      </c>
      <c r="N138" s="60" t="s">
        <v>290</v>
      </c>
      <c r="O138" s="60" t="s">
        <v>1750</v>
      </c>
      <c r="P138" s="60" t="s">
        <v>290</v>
      </c>
      <c r="Q138" s="60" t="s">
        <v>290</v>
      </c>
      <c r="R138" s="60" t="s">
        <v>290</v>
      </c>
      <c r="S138" s="73"/>
      <c r="T138" s="60" t="s">
        <v>290</v>
      </c>
      <c r="U138" s="73">
        <v>44676</v>
      </c>
      <c r="V138" s="60" t="s">
        <v>1750</v>
      </c>
    </row>
    <row r="139" spans="1:22" ht="14.5">
      <c r="A139" s="60" t="s">
        <v>640</v>
      </c>
      <c r="B139" s="60" t="s">
        <v>1772</v>
      </c>
      <c r="C139" s="60" t="s">
        <v>639</v>
      </c>
      <c r="D139" s="60" t="s">
        <v>1396</v>
      </c>
      <c r="E139" s="60" t="s">
        <v>1778</v>
      </c>
      <c r="F139" s="73">
        <v>44676</v>
      </c>
      <c r="G139" s="61">
        <v>-150211.46</v>
      </c>
      <c r="H139" s="61">
        <v>-13564094.84</v>
      </c>
      <c r="I139" s="60" t="s">
        <v>20</v>
      </c>
      <c r="J139" s="60" t="s">
        <v>1779</v>
      </c>
      <c r="K139" s="60" t="s">
        <v>1749</v>
      </c>
      <c r="L139" s="60" t="s">
        <v>1775</v>
      </c>
      <c r="M139" s="60" t="s">
        <v>1778</v>
      </c>
      <c r="N139" s="60" t="s">
        <v>290</v>
      </c>
      <c r="O139" s="60" t="s">
        <v>1750</v>
      </c>
      <c r="P139" s="60" t="s">
        <v>290</v>
      </c>
      <c r="Q139" s="60" t="s">
        <v>290</v>
      </c>
      <c r="R139" s="60" t="s">
        <v>1145</v>
      </c>
      <c r="S139" s="73"/>
      <c r="T139" s="60" t="s">
        <v>290</v>
      </c>
      <c r="U139" s="73">
        <v>44676</v>
      </c>
      <c r="V139" s="60" t="s">
        <v>1750</v>
      </c>
    </row>
    <row r="140" spans="1:22" ht="14.5">
      <c r="A140" s="60" t="s">
        <v>640</v>
      </c>
      <c r="B140" s="60" t="s">
        <v>290</v>
      </c>
      <c r="C140" s="60" t="s">
        <v>639</v>
      </c>
      <c r="D140" s="60" t="s">
        <v>1396</v>
      </c>
      <c r="E140" s="60" t="s">
        <v>2556</v>
      </c>
      <c r="F140" s="73">
        <v>44700</v>
      </c>
      <c r="G140" s="61">
        <v>-169671</v>
      </c>
      <c r="H140" s="61">
        <v>-16143800.390000001</v>
      </c>
      <c r="I140" s="60" t="s">
        <v>20</v>
      </c>
      <c r="J140" s="60" t="s">
        <v>2557</v>
      </c>
      <c r="K140" s="60" t="s">
        <v>660</v>
      </c>
      <c r="L140" s="60" t="s">
        <v>1398</v>
      </c>
      <c r="M140" s="60" t="s">
        <v>2556</v>
      </c>
      <c r="N140" s="60" t="s">
        <v>290</v>
      </c>
      <c r="O140" s="60" t="s">
        <v>735</v>
      </c>
      <c r="P140" s="60" t="s">
        <v>290</v>
      </c>
      <c r="Q140" s="60" t="s">
        <v>290</v>
      </c>
      <c r="R140" s="60" t="s">
        <v>290</v>
      </c>
      <c r="S140" s="73"/>
      <c r="T140" s="60" t="s">
        <v>290</v>
      </c>
      <c r="U140" s="73">
        <v>44700</v>
      </c>
      <c r="V140" s="60" t="s">
        <v>735</v>
      </c>
    </row>
    <row r="141" spans="1:22" ht="14.5">
      <c r="A141" s="60" t="s">
        <v>640</v>
      </c>
      <c r="B141" s="60" t="s">
        <v>1131</v>
      </c>
      <c r="C141" s="60" t="s">
        <v>639</v>
      </c>
      <c r="D141" s="60" t="s">
        <v>1396</v>
      </c>
      <c r="E141" s="60" t="s">
        <v>2558</v>
      </c>
      <c r="F141" s="73">
        <v>44712</v>
      </c>
      <c r="G141" s="61">
        <v>-230181</v>
      </c>
      <c r="H141" s="61">
        <v>-20920455.149999999</v>
      </c>
      <c r="I141" s="60" t="s">
        <v>20</v>
      </c>
      <c r="J141" s="60" t="s">
        <v>2559</v>
      </c>
      <c r="K141" s="60" t="s">
        <v>660</v>
      </c>
      <c r="L141" s="60" t="s">
        <v>1398</v>
      </c>
      <c r="M141" s="60" t="s">
        <v>2558</v>
      </c>
      <c r="N141" s="60" t="s">
        <v>290</v>
      </c>
      <c r="O141" s="60" t="s">
        <v>735</v>
      </c>
      <c r="P141" s="60" t="s">
        <v>290</v>
      </c>
      <c r="Q141" s="60" t="s">
        <v>290</v>
      </c>
      <c r="R141" s="60" t="s">
        <v>1145</v>
      </c>
      <c r="S141" s="73"/>
      <c r="T141" s="60" t="s">
        <v>290</v>
      </c>
      <c r="U141" s="73">
        <v>44712</v>
      </c>
      <c r="V141" s="60" t="s">
        <v>735</v>
      </c>
    </row>
    <row r="142" spans="1:22" ht="14.5">
      <c r="A142" s="60" t="s">
        <v>640</v>
      </c>
      <c r="B142" s="60" t="s">
        <v>1772</v>
      </c>
      <c r="C142" s="60" t="s">
        <v>639</v>
      </c>
      <c r="D142" s="60" t="s">
        <v>1396</v>
      </c>
      <c r="E142" s="60" t="s">
        <v>2560</v>
      </c>
      <c r="F142" s="73">
        <v>44714</v>
      </c>
      <c r="G142" s="61">
        <v>-234233</v>
      </c>
      <c r="H142" s="61">
        <v>-22042270.93</v>
      </c>
      <c r="I142" s="60" t="s">
        <v>20</v>
      </c>
      <c r="J142" s="60" t="s">
        <v>2561</v>
      </c>
      <c r="K142" s="60" t="s">
        <v>1749</v>
      </c>
      <c r="L142" s="60" t="s">
        <v>1785</v>
      </c>
      <c r="M142" s="60" t="s">
        <v>2560</v>
      </c>
      <c r="N142" s="60" t="s">
        <v>290</v>
      </c>
      <c r="O142" s="60" t="s">
        <v>1750</v>
      </c>
      <c r="P142" s="60" t="s">
        <v>290</v>
      </c>
      <c r="Q142" s="60" t="s">
        <v>290</v>
      </c>
      <c r="R142" s="60" t="s">
        <v>1145</v>
      </c>
      <c r="S142" s="73"/>
      <c r="T142" s="60" t="s">
        <v>290</v>
      </c>
      <c r="U142" s="73">
        <v>44714</v>
      </c>
      <c r="V142" s="60" t="s">
        <v>1750</v>
      </c>
    </row>
    <row r="143" spans="1:22" ht="14.5">
      <c r="A143" s="60" t="s">
        <v>640</v>
      </c>
      <c r="B143" s="60" t="s">
        <v>290</v>
      </c>
      <c r="C143" s="60" t="s">
        <v>639</v>
      </c>
      <c r="D143" s="60" t="s">
        <v>1396</v>
      </c>
      <c r="E143" s="60" t="s">
        <v>2562</v>
      </c>
      <c r="F143" s="73">
        <v>44721</v>
      </c>
      <c r="G143" s="61">
        <v>-52150.48</v>
      </c>
      <c r="H143" s="61">
        <v>-4597064.8099999996</v>
      </c>
      <c r="I143" s="60" t="s">
        <v>20</v>
      </c>
      <c r="J143" s="60" t="s">
        <v>2563</v>
      </c>
      <c r="K143" s="60" t="s">
        <v>1749</v>
      </c>
      <c r="L143" s="60" t="s">
        <v>1785</v>
      </c>
      <c r="M143" s="60" t="s">
        <v>2562</v>
      </c>
      <c r="N143" s="60" t="s">
        <v>290</v>
      </c>
      <c r="O143" s="60" t="s">
        <v>1750</v>
      </c>
      <c r="P143" s="60" t="s">
        <v>290</v>
      </c>
      <c r="Q143" s="60" t="s">
        <v>290</v>
      </c>
      <c r="R143" s="60" t="s">
        <v>290</v>
      </c>
      <c r="S143" s="73"/>
      <c r="T143" s="60" t="s">
        <v>290</v>
      </c>
      <c r="U143" s="73">
        <v>44721</v>
      </c>
      <c r="V143" s="60" t="s">
        <v>1750</v>
      </c>
    </row>
    <row r="144" spans="1:22" ht="14.5">
      <c r="A144" s="60" t="s">
        <v>640</v>
      </c>
      <c r="B144" s="60" t="s">
        <v>290</v>
      </c>
      <c r="C144" s="60" t="s">
        <v>639</v>
      </c>
      <c r="D144" s="60" t="s">
        <v>1396</v>
      </c>
      <c r="E144" s="60" t="s">
        <v>2564</v>
      </c>
      <c r="F144" s="73">
        <v>44741</v>
      </c>
      <c r="G144" s="61">
        <v>-102139</v>
      </c>
      <c r="H144" s="61">
        <v>-9033428.5099999998</v>
      </c>
      <c r="I144" s="60" t="s">
        <v>20</v>
      </c>
      <c r="J144" s="60" t="s">
        <v>2565</v>
      </c>
      <c r="K144" s="60" t="s">
        <v>660</v>
      </c>
      <c r="L144" s="60" t="s">
        <v>1398</v>
      </c>
      <c r="M144" s="60" t="s">
        <v>2564</v>
      </c>
      <c r="N144" s="60" t="s">
        <v>290</v>
      </c>
      <c r="O144" s="60" t="s">
        <v>735</v>
      </c>
      <c r="P144" s="60" t="s">
        <v>290</v>
      </c>
      <c r="Q144" s="60" t="s">
        <v>290</v>
      </c>
      <c r="R144" s="60" t="s">
        <v>290</v>
      </c>
      <c r="S144" s="73"/>
      <c r="T144" s="60" t="s">
        <v>290</v>
      </c>
      <c r="U144" s="73">
        <v>44741</v>
      </c>
      <c r="V144" s="60" t="s">
        <v>735</v>
      </c>
    </row>
    <row r="145" spans="1:22" ht="14.5">
      <c r="A145" s="60" t="s">
        <v>640</v>
      </c>
      <c r="B145" s="60" t="s">
        <v>290</v>
      </c>
      <c r="C145" s="60" t="s">
        <v>3960</v>
      </c>
      <c r="D145" s="60" t="s">
        <v>1396</v>
      </c>
      <c r="E145" s="60" t="s">
        <v>3961</v>
      </c>
      <c r="F145" s="73">
        <v>44741</v>
      </c>
      <c r="G145" s="61">
        <v>-53959.54</v>
      </c>
      <c r="H145" s="61">
        <v>-4772316.6399999997</v>
      </c>
      <c r="I145" s="60" t="s">
        <v>20</v>
      </c>
      <c r="J145" s="60" t="s">
        <v>2566</v>
      </c>
      <c r="K145" s="60" t="s">
        <v>1749</v>
      </c>
      <c r="L145" s="60" t="s">
        <v>3962</v>
      </c>
      <c r="M145" s="60" t="s">
        <v>3961</v>
      </c>
      <c r="N145" s="60" t="s">
        <v>290</v>
      </c>
      <c r="O145" s="60" t="s">
        <v>1750</v>
      </c>
      <c r="P145" s="60" t="s">
        <v>290</v>
      </c>
      <c r="Q145" s="60" t="s">
        <v>290</v>
      </c>
      <c r="R145" s="60" t="s">
        <v>290</v>
      </c>
      <c r="S145" s="73"/>
      <c r="T145" s="60" t="s">
        <v>290</v>
      </c>
      <c r="U145" s="73">
        <v>44741</v>
      </c>
      <c r="V145" s="60" t="s">
        <v>1750</v>
      </c>
    </row>
    <row r="146" spans="1:22" ht="14.5">
      <c r="A146" s="60" t="s">
        <v>640</v>
      </c>
      <c r="B146" s="60" t="s">
        <v>290</v>
      </c>
      <c r="C146" s="60" t="s">
        <v>639</v>
      </c>
      <c r="D146" s="60" t="s">
        <v>1396</v>
      </c>
      <c r="E146" s="60" t="s">
        <v>2567</v>
      </c>
      <c r="F146" s="73">
        <v>44742</v>
      </c>
      <c r="G146" s="61">
        <v>-300000</v>
      </c>
      <c r="H146" s="61">
        <v>-27952359.859999999</v>
      </c>
      <c r="I146" s="60" t="s">
        <v>20</v>
      </c>
      <c r="J146" s="60" t="s">
        <v>2568</v>
      </c>
      <c r="K146" s="60" t="s">
        <v>660</v>
      </c>
      <c r="L146" s="60" t="s">
        <v>1398</v>
      </c>
      <c r="M146" s="60" t="s">
        <v>2567</v>
      </c>
      <c r="N146" s="60" t="s">
        <v>290</v>
      </c>
      <c r="O146" s="60" t="s">
        <v>735</v>
      </c>
      <c r="P146" s="60" t="s">
        <v>290</v>
      </c>
      <c r="Q146" s="60" t="s">
        <v>290</v>
      </c>
      <c r="R146" s="60" t="s">
        <v>290</v>
      </c>
      <c r="S146" s="73"/>
      <c r="T146" s="60" t="s">
        <v>290</v>
      </c>
      <c r="U146" s="73">
        <v>44742</v>
      </c>
      <c r="V146" s="60" t="s">
        <v>735</v>
      </c>
    </row>
    <row r="147" spans="1:22" ht="14.5">
      <c r="A147" s="60" t="s">
        <v>640</v>
      </c>
      <c r="B147" s="60" t="s">
        <v>290</v>
      </c>
      <c r="C147" s="60" t="s">
        <v>639</v>
      </c>
      <c r="D147" s="60" t="s">
        <v>1397</v>
      </c>
      <c r="E147" s="60" t="s">
        <v>2578</v>
      </c>
      <c r="F147" s="73">
        <v>44703</v>
      </c>
      <c r="G147" s="61">
        <v>446069</v>
      </c>
      <c r="H147" s="61">
        <v>37938168.450000003</v>
      </c>
      <c r="I147" s="60" t="s">
        <v>20</v>
      </c>
      <c r="J147" s="60" t="s">
        <v>2579</v>
      </c>
      <c r="K147" s="60" t="s">
        <v>660</v>
      </c>
      <c r="L147" s="60" t="s">
        <v>1754</v>
      </c>
      <c r="M147" s="60" t="s">
        <v>2248</v>
      </c>
      <c r="N147" s="60" t="s">
        <v>290</v>
      </c>
      <c r="O147" s="60" t="s">
        <v>735</v>
      </c>
      <c r="P147" s="60" t="s">
        <v>290</v>
      </c>
      <c r="Q147" s="60" t="s">
        <v>290</v>
      </c>
      <c r="R147" s="60" t="s">
        <v>290</v>
      </c>
      <c r="S147" s="73"/>
      <c r="T147" s="60" t="s">
        <v>290</v>
      </c>
      <c r="U147" s="73">
        <v>44703</v>
      </c>
      <c r="V147" s="60" t="s">
        <v>735</v>
      </c>
    </row>
    <row r="148" spans="1:22" ht="14.5">
      <c r="A148" s="60" t="s">
        <v>640</v>
      </c>
      <c r="B148" s="60" t="s">
        <v>290</v>
      </c>
      <c r="C148" s="60" t="s">
        <v>639</v>
      </c>
      <c r="D148" s="60" t="s">
        <v>1397</v>
      </c>
      <c r="E148" s="60" t="s">
        <v>2569</v>
      </c>
      <c r="F148" s="73">
        <v>44704</v>
      </c>
      <c r="G148" s="61">
        <v>83179</v>
      </c>
      <c r="H148" s="61">
        <v>7074373.9500000002</v>
      </c>
      <c r="I148" s="60" t="s">
        <v>20</v>
      </c>
      <c r="J148" s="60" t="s">
        <v>2579</v>
      </c>
      <c r="K148" s="60" t="s">
        <v>660</v>
      </c>
      <c r="L148" s="60" t="s">
        <v>1754</v>
      </c>
      <c r="M148" s="60" t="s">
        <v>2248</v>
      </c>
      <c r="N148" s="60" t="s">
        <v>290</v>
      </c>
      <c r="O148" s="60" t="s">
        <v>735</v>
      </c>
      <c r="P148" s="60" t="s">
        <v>290</v>
      </c>
      <c r="Q148" s="60" t="s">
        <v>290</v>
      </c>
      <c r="R148" s="60" t="s">
        <v>290</v>
      </c>
      <c r="S148" s="73"/>
      <c r="T148" s="60" t="s">
        <v>290</v>
      </c>
      <c r="U148" s="73">
        <v>44704</v>
      </c>
      <c r="V148" s="60" t="s">
        <v>735</v>
      </c>
    </row>
    <row r="149" spans="1:22" ht="14.5">
      <c r="A149" s="60" t="s">
        <v>640</v>
      </c>
      <c r="B149" s="60" t="s">
        <v>290</v>
      </c>
      <c r="C149" s="60" t="s">
        <v>639</v>
      </c>
      <c r="D149" s="60" t="s">
        <v>1397</v>
      </c>
      <c r="E149" s="60" t="s">
        <v>2580</v>
      </c>
      <c r="F149" s="73">
        <v>44706</v>
      </c>
      <c r="G149" s="61">
        <v>1285</v>
      </c>
      <c r="H149" s="61">
        <v>109289.25</v>
      </c>
      <c r="I149" s="60" t="s">
        <v>20</v>
      </c>
      <c r="J149" s="60" t="s">
        <v>2579</v>
      </c>
      <c r="K149" s="60" t="s">
        <v>660</v>
      </c>
      <c r="L149" s="60" t="s">
        <v>2581</v>
      </c>
      <c r="M149" s="60" t="s">
        <v>2248</v>
      </c>
      <c r="N149" s="60" t="s">
        <v>290</v>
      </c>
      <c r="O149" s="60" t="s">
        <v>735</v>
      </c>
      <c r="P149" s="60" t="s">
        <v>290</v>
      </c>
      <c r="Q149" s="60" t="s">
        <v>290</v>
      </c>
      <c r="R149" s="60" t="s">
        <v>290</v>
      </c>
      <c r="S149" s="73"/>
      <c r="T149" s="60" t="s">
        <v>290</v>
      </c>
      <c r="U149" s="73">
        <v>44706</v>
      </c>
      <c r="V149" s="60" t="s">
        <v>735</v>
      </c>
    </row>
    <row r="150" spans="1:22" ht="14.5">
      <c r="A150" s="60" t="s">
        <v>640</v>
      </c>
      <c r="B150" s="60" t="s">
        <v>290</v>
      </c>
      <c r="C150" s="60" t="s">
        <v>639</v>
      </c>
      <c r="D150" s="60" t="s">
        <v>1397</v>
      </c>
      <c r="E150" s="60" t="s">
        <v>2582</v>
      </c>
      <c r="F150" s="73">
        <v>44714</v>
      </c>
      <c r="G150" s="61">
        <v>61690</v>
      </c>
      <c r="H150" s="61">
        <v>5246734.5</v>
      </c>
      <c r="I150" s="60" t="s">
        <v>20</v>
      </c>
      <c r="J150" s="60" t="s">
        <v>2579</v>
      </c>
      <c r="K150" s="60" t="s">
        <v>660</v>
      </c>
      <c r="L150" s="60" t="s">
        <v>2583</v>
      </c>
      <c r="M150" s="60" t="s">
        <v>2248</v>
      </c>
      <c r="N150" s="60" t="s">
        <v>290</v>
      </c>
      <c r="O150" s="60" t="s">
        <v>735</v>
      </c>
      <c r="P150" s="60" t="s">
        <v>290</v>
      </c>
      <c r="Q150" s="60" t="s">
        <v>290</v>
      </c>
      <c r="R150" s="60" t="s">
        <v>290</v>
      </c>
      <c r="S150" s="73"/>
      <c r="T150" s="60" t="s">
        <v>290</v>
      </c>
      <c r="U150" s="73">
        <v>44714</v>
      </c>
      <c r="V150" s="60" t="s">
        <v>735</v>
      </c>
    </row>
    <row r="151" spans="1:22" ht="14.5">
      <c r="A151" s="60" t="s">
        <v>640</v>
      </c>
      <c r="B151" s="60" t="s">
        <v>290</v>
      </c>
      <c r="C151" s="60" t="s">
        <v>639</v>
      </c>
      <c r="D151" s="60" t="s">
        <v>1397</v>
      </c>
      <c r="E151" s="60" t="s">
        <v>2570</v>
      </c>
      <c r="F151" s="73">
        <v>44719</v>
      </c>
      <c r="G151" s="61">
        <v>35063</v>
      </c>
      <c r="H151" s="61">
        <v>2982108.15</v>
      </c>
      <c r="I151" s="60" t="s">
        <v>20</v>
      </c>
      <c r="J151" s="60" t="s">
        <v>2579</v>
      </c>
      <c r="K151" s="60" t="s">
        <v>660</v>
      </c>
      <c r="L151" s="60" t="s">
        <v>2571</v>
      </c>
      <c r="M151" s="60" t="s">
        <v>2248</v>
      </c>
      <c r="N151" s="60" t="s">
        <v>290</v>
      </c>
      <c r="O151" s="60" t="s">
        <v>735</v>
      </c>
      <c r="P151" s="60" t="s">
        <v>290</v>
      </c>
      <c r="Q151" s="60" t="s">
        <v>290</v>
      </c>
      <c r="R151" s="60" t="s">
        <v>290</v>
      </c>
      <c r="S151" s="73"/>
      <c r="T151" s="60" t="s">
        <v>290</v>
      </c>
      <c r="U151" s="73">
        <v>44719</v>
      </c>
      <c r="V151" s="60" t="s">
        <v>735</v>
      </c>
    </row>
    <row r="152" spans="1:22" ht="14.5">
      <c r="A152" s="60" t="s">
        <v>640</v>
      </c>
      <c r="B152" s="60" t="s">
        <v>290</v>
      </c>
      <c r="C152" s="60" t="s">
        <v>639</v>
      </c>
      <c r="D152" s="60" t="s">
        <v>1397</v>
      </c>
      <c r="E152" s="60" t="s">
        <v>2584</v>
      </c>
      <c r="F152" s="73">
        <v>44732</v>
      </c>
      <c r="G152" s="61">
        <v>13212</v>
      </c>
      <c r="H152" s="61">
        <v>1123680.6000000001</v>
      </c>
      <c r="I152" s="60" t="s">
        <v>20</v>
      </c>
      <c r="J152" s="60" t="s">
        <v>2579</v>
      </c>
      <c r="K152" s="60" t="s">
        <v>660</v>
      </c>
      <c r="L152" s="60" t="s">
        <v>2342</v>
      </c>
      <c r="M152" s="60" t="s">
        <v>2248</v>
      </c>
      <c r="N152" s="60" t="s">
        <v>290</v>
      </c>
      <c r="O152" s="60" t="s">
        <v>735</v>
      </c>
      <c r="P152" s="60" t="s">
        <v>290</v>
      </c>
      <c r="Q152" s="60" t="s">
        <v>290</v>
      </c>
      <c r="R152" s="60" t="s">
        <v>290</v>
      </c>
      <c r="S152" s="73"/>
      <c r="T152" s="60" t="s">
        <v>290</v>
      </c>
      <c r="U152" s="73">
        <v>44732</v>
      </c>
      <c r="V152" s="60" t="s">
        <v>735</v>
      </c>
    </row>
    <row r="153" spans="1:22" ht="14.5">
      <c r="A153" s="60" t="s">
        <v>640</v>
      </c>
      <c r="B153" s="60" t="s">
        <v>290</v>
      </c>
      <c r="C153" s="60" t="s">
        <v>639</v>
      </c>
      <c r="D153" s="60" t="s">
        <v>1397</v>
      </c>
      <c r="E153" s="60" t="s">
        <v>2585</v>
      </c>
      <c r="F153" s="73">
        <v>44732</v>
      </c>
      <c r="G153" s="61">
        <v>294332</v>
      </c>
      <c r="H153" s="61">
        <v>25032936.600000001</v>
      </c>
      <c r="I153" s="60" t="s">
        <v>20</v>
      </c>
      <c r="J153" s="60" t="s">
        <v>2579</v>
      </c>
      <c r="K153" s="60" t="s">
        <v>660</v>
      </c>
      <c r="L153" s="60" t="s">
        <v>2586</v>
      </c>
      <c r="M153" s="60" t="s">
        <v>2248</v>
      </c>
      <c r="N153" s="60" t="s">
        <v>290</v>
      </c>
      <c r="O153" s="60" t="s">
        <v>735</v>
      </c>
      <c r="P153" s="60" t="s">
        <v>290</v>
      </c>
      <c r="Q153" s="60" t="s">
        <v>290</v>
      </c>
      <c r="R153" s="60" t="s">
        <v>290</v>
      </c>
      <c r="S153" s="73"/>
      <c r="T153" s="60" t="s">
        <v>290</v>
      </c>
      <c r="U153" s="73">
        <v>44732</v>
      </c>
      <c r="V153" s="60" t="s">
        <v>735</v>
      </c>
    </row>
    <row r="154" spans="1:22" ht="14.5">
      <c r="A154" s="60" t="s">
        <v>640</v>
      </c>
      <c r="B154" s="60" t="s">
        <v>290</v>
      </c>
      <c r="C154" s="60" t="s">
        <v>639</v>
      </c>
      <c r="D154" s="60" t="s">
        <v>1397</v>
      </c>
      <c r="E154" s="60" t="s">
        <v>2574</v>
      </c>
      <c r="F154" s="73">
        <v>44732</v>
      </c>
      <c r="G154" s="61">
        <v>202264</v>
      </c>
      <c r="H154" s="61">
        <v>17202553.199999999</v>
      </c>
      <c r="I154" s="60" t="s">
        <v>20</v>
      </c>
      <c r="J154" s="60" t="s">
        <v>2579</v>
      </c>
      <c r="K154" s="60" t="s">
        <v>660</v>
      </c>
      <c r="L154" s="60" t="s">
        <v>2575</v>
      </c>
      <c r="M154" s="60" t="s">
        <v>2248</v>
      </c>
      <c r="N154" s="60" t="s">
        <v>290</v>
      </c>
      <c r="O154" s="60" t="s">
        <v>735</v>
      </c>
      <c r="P154" s="60" t="s">
        <v>290</v>
      </c>
      <c r="Q154" s="60" t="s">
        <v>290</v>
      </c>
      <c r="R154" s="60" t="s">
        <v>290</v>
      </c>
      <c r="S154" s="73"/>
      <c r="T154" s="60" t="s">
        <v>290</v>
      </c>
      <c r="U154" s="73">
        <v>44732</v>
      </c>
      <c r="V154" s="60" t="s">
        <v>735</v>
      </c>
    </row>
    <row r="155" spans="1:22" ht="14.5">
      <c r="A155" s="60" t="s">
        <v>640</v>
      </c>
      <c r="B155" s="60" t="s">
        <v>290</v>
      </c>
      <c r="C155" s="60" t="s">
        <v>674</v>
      </c>
      <c r="D155" s="60" t="s">
        <v>1397</v>
      </c>
      <c r="E155" s="60" t="s">
        <v>2576</v>
      </c>
      <c r="F155" s="73">
        <v>44711</v>
      </c>
      <c r="G155" s="61">
        <v>301458</v>
      </c>
      <c r="H155" s="61">
        <v>25639002.899999999</v>
      </c>
      <c r="I155" s="60" t="s">
        <v>20</v>
      </c>
      <c r="J155" s="60" t="s">
        <v>2579</v>
      </c>
      <c r="K155" s="60" t="s">
        <v>660</v>
      </c>
      <c r="L155" s="60" t="s">
        <v>2577</v>
      </c>
      <c r="M155" s="60" t="s">
        <v>2248</v>
      </c>
      <c r="N155" s="60" t="s">
        <v>290</v>
      </c>
      <c r="O155" s="60" t="s">
        <v>735</v>
      </c>
      <c r="P155" s="60" t="s">
        <v>1786</v>
      </c>
      <c r="Q155" s="60" t="s">
        <v>290</v>
      </c>
      <c r="R155" s="60" t="s">
        <v>290</v>
      </c>
      <c r="S155" s="73"/>
      <c r="T155" s="60" t="s">
        <v>290</v>
      </c>
      <c r="U155" s="73">
        <v>44711</v>
      </c>
      <c r="V155" s="60" t="s">
        <v>735</v>
      </c>
    </row>
    <row r="156" spans="1:22" ht="14.5">
      <c r="A156" s="60" t="s">
        <v>640</v>
      </c>
      <c r="B156" s="60" t="s">
        <v>290</v>
      </c>
      <c r="C156" s="60" t="s">
        <v>674</v>
      </c>
      <c r="D156" s="60" t="s">
        <v>1397</v>
      </c>
      <c r="E156" s="60" t="s">
        <v>2587</v>
      </c>
      <c r="F156" s="73">
        <v>44732</v>
      </c>
      <c r="G156" s="61">
        <v>439807</v>
      </c>
      <c r="H156" s="61">
        <v>37405585.350000001</v>
      </c>
      <c r="I156" s="60" t="s">
        <v>20</v>
      </c>
      <c r="J156" s="60" t="s">
        <v>2579</v>
      </c>
      <c r="K156" s="60" t="s">
        <v>660</v>
      </c>
      <c r="L156" s="60" t="s">
        <v>2588</v>
      </c>
      <c r="M156" s="60" t="s">
        <v>2248</v>
      </c>
      <c r="N156" s="60" t="s">
        <v>290</v>
      </c>
      <c r="O156" s="60" t="s">
        <v>735</v>
      </c>
      <c r="P156" s="60" t="s">
        <v>1786</v>
      </c>
      <c r="Q156" s="60" t="s">
        <v>290</v>
      </c>
      <c r="R156" s="60" t="s">
        <v>290</v>
      </c>
      <c r="S156" s="73"/>
      <c r="T156" s="60" t="s">
        <v>290</v>
      </c>
      <c r="U156" s="73">
        <v>44732</v>
      </c>
      <c r="V156" s="60" t="s">
        <v>735</v>
      </c>
    </row>
    <row r="157" spans="1:22" ht="14.5">
      <c r="A157" s="60" t="s">
        <v>640</v>
      </c>
      <c r="B157" s="60" t="s">
        <v>290</v>
      </c>
      <c r="C157" s="60" t="s">
        <v>639</v>
      </c>
      <c r="D157" s="60" t="s">
        <v>1397</v>
      </c>
      <c r="E157" s="60" t="s">
        <v>1782</v>
      </c>
      <c r="F157" s="73">
        <v>44675</v>
      </c>
      <c r="G157" s="61">
        <v>1179.6300000000001</v>
      </c>
      <c r="H157" s="61">
        <v>104277.8</v>
      </c>
      <c r="I157" s="60" t="s">
        <v>20</v>
      </c>
      <c r="J157" s="60" t="s">
        <v>1783</v>
      </c>
      <c r="K157" s="60" t="s">
        <v>1749</v>
      </c>
      <c r="L157" s="60" t="s">
        <v>1784</v>
      </c>
      <c r="M157" s="60" t="s">
        <v>1773</v>
      </c>
      <c r="N157" s="60" t="s">
        <v>290</v>
      </c>
      <c r="O157" s="60" t="s">
        <v>1750</v>
      </c>
      <c r="P157" s="60" t="s">
        <v>290</v>
      </c>
      <c r="Q157" s="60" t="s">
        <v>290</v>
      </c>
      <c r="R157" s="60" t="s">
        <v>290</v>
      </c>
      <c r="S157" s="73"/>
      <c r="T157" s="60" t="s">
        <v>290</v>
      </c>
      <c r="U157" s="73">
        <v>44675</v>
      </c>
      <c r="V157" s="60" t="s">
        <v>1750</v>
      </c>
    </row>
    <row r="158" spans="1:22" ht="14.5">
      <c r="A158" s="60" t="s">
        <v>640</v>
      </c>
      <c r="B158" s="60" t="s">
        <v>290</v>
      </c>
      <c r="C158" s="60" t="s">
        <v>639</v>
      </c>
      <c r="D158" s="60" t="s">
        <v>1397</v>
      </c>
      <c r="E158" s="60" t="s">
        <v>1780</v>
      </c>
      <c r="F158" s="73">
        <v>44677</v>
      </c>
      <c r="G158" s="61">
        <v>38448.370000000003</v>
      </c>
      <c r="H158" s="61">
        <v>3398787.12</v>
      </c>
      <c r="I158" s="60" t="s">
        <v>20</v>
      </c>
      <c r="J158" s="60" t="s">
        <v>1783</v>
      </c>
      <c r="K158" s="60" t="s">
        <v>1749</v>
      </c>
      <c r="L158" s="60" t="s">
        <v>1781</v>
      </c>
      <c r="M158" s="60" t="s">
        <v>1773</v>
      </c>
      <c r="N158" s="60" t="s">
        <v>290</v>
      </c>
      <c r="O158" s="60" t="s">
        <v>1750</v>
      </c>
      <c r="P158" s="60" t="s">
        <v>290</v>
      </c>
      <c r="Q158" s="60" t="s">
        <v>290</v>
      </c>
      <c r="R158" s="60" t="s">
        <v>290</v>
      </c>
      <c r="S158" s="73"/>
      <c r="T158" s="60" t="s">
        <v>290</v>
      </c>
      <c r="U158" s="73">
        <v>44677</v>
      </c>
      <c r="V158" s="60" t="s">
        <v>1750</v>
      </c>
    </row>
    <row r="159" spans="1:22" ht="14.5">
      <c r="A159" s="60" t="s">
        <v>640</v>
      </c>
      <c r="B159" s="60" t="s">
        <v>290</v>
      </c>
      <c r="C159" s="60" t="s">
        <v>639</v>
      </c>
      <c r="D159" s="60" t="s">
        <v>1397</v>
      </c>
      <c r="E159" s="60" t="s">
        <v>2593</v>
      </c>
      <c r="F159" s="73">
        <v>44693</v>
      </c>
      <c r="G159" s="61">
        <v>24455.37</v>
      </c>
      <c r="H159" s="61">
        <v>2161823.6800000002</v>
      </c>
      <c r="I159" s="60" t="s">
        <v>20</v>
      </c>
      <c r="J159" s="60" t="s">
        <v>1783</v>
      </c>
      <c r="K159" s="60" t="s">
        <v>1749</v>
      </c>
      <c r="L159" s="60" t="s">
        <v>1753</v>
      </c>
      <c r="M159" s="60" t="s">
        <v>1773</v>
      </c>
      <c r="N159" s="60" t="s">
        <v>290</v>
      </c>
      <c r="O159" s="60" t="s">
        <v>1750</v>
      </c>
      <c r="P159" s="60" t="s">
        <v>290</v>
      </c>
      <c r="Q159" s="60" t="s">
        <v>290</v>
      </c>
      <c r="R159" s="60" t="s">
        <v>290</v>
      </c>
      <c r="S159" s="73"/>
      <c r="T159" s="60" t="s">
        <v>290</v>
      </c>
      <c r="U159" s="73">
        <v>44693</v>
      </c>
      <c r="V159" s="60" t="s">
        <v>1750</v>
      </c>
    </row>
    <row r="160" spans="1:22" ht="14.5">
      <c r="A160" s="60" t="s">
        <v>640</v>
      </c>
      <c r="B160" s="60" t="s">
        <v>290</v>
      </c>
      <c r="C160" s="60" t="s">
        <v>639</v>
      </c>
      <c r="D160" s="60" t="s">
        <v>1397</v>
      </c>
      <c r="E160" s="60" t="s">
        <v>2594</v>
      </c>
      <c r="F160" s="73">
        <v>44698</v>
      </c>
      <c r="G160" s="61">
        <v>13381.78</v>
      </c>
      <c r="H160" s="61">
        <v>1182932.3700000001</v>
      </c>
      <c r="I160" s="60" t="s">
        <v>20</v>
      </c>
      <c r="J160" s="60" t="s">
        <v>1783</v>
      </c>
      <c r="K160" s="60" t="s">
        <v>1749</v>
      </c>
      <c r="L160" s="60" t="s">
        <v>2595</v>
      </c>
      <c r="M160" s="60" t="s">
        <v>1773</v>
      </c>
      <c r="N160" s="60" t="s">
        <v>290</v>
      </c>
      <c r="O160" s="60" t="s">
        <v>1750</v>
      </c>
      <c r="P160" s="60" t="s">
        <v>290</v>
      </c>
      <c r="Q160" s="60" t="s">
        <v>290</v>
      </c>
      <c r="R160" s="60" t="s">
        <v>290</v>
      </c>
      <c r="S160" s="73"/>
      <c r="T160" s="60" t="s">
        <v>290</v>
      </c>
      <c r="U160" s="73">
        <v>44698</v>
      </c>
      <c r="V160" s="60" t="s">
        <v>1750</v>
      </c>
    </row>
    <row r="161" spans="1:22" ht="14.5">
      <c r="A161" s="60" t="s">
        <v>640</v>
      </c>
      <c r="B161" s="60" t="s">
        <v>290</v>
      </c>
      <c r="C161" s="60" t="s">
        <v>639</v>
      </c>
      <c r="D161" s="60" t="s">
        <v>1397</v>
      </c>
      <c r="E161" s="60" t="s">
        <v>2596</v>
      </c>
      <c r="F161" s="73">
        <v>44698</v>
      </c>
      <c r="G161" s="61">
        <v>22276.98</v>
      </c>
      <c r="H161" s="61">
        <v>1969256.77</v>
      </c>
      <c r="I161" s="60" t="s">
        <v>20</v>
      </c>
      <c r="J161" s="60" t="s">
        <v>1783</v>
      </c>
      <c r="K161" s="60" t="s">
        <v>1749</v>
      </c>
      <c r="L161" s="60" t="s">
        <v>1752</v>
      </c>
      <c r="M161" s="60" t="s">
        <v>1773</v>
      </c>
      <c r="N161" s="60" t="s">
        <v>290</v>
      </c>
      <c r="O161" s="60" t="s">
        <v>1750</v>
      </c>
      <c r="P161" s="60" t="s">
        <v>290</v>
      </c>
      <c r="Q161" s="60" t="s">
        <v>290</v>
      </c>
      <c r="R161" s="60" t="s">
        <v>290</v>
      </c>
      <c r="S161" s="73"/>
      <c r="T161" s="60" t="s">
        <v>290</v>
      </c>
      <c r="U161" s="73">
        <v>44698</v>
      </c>
      <c r="V161" s="60" t="s">
        <v>1750</v>
      </c>
    </row>
    <row r="162" spans="1:22" ht="14.5">
      <c r="A162" s="60" t="s">
        <v>640</v>
      </c>
      <c r="B162" s="60" t="s">
        <v>290</v>
      </c>
      <c r="C162" s="60" t="s">
        <v>639</v>
      </c>
      <c r="D162" s="60" t="s">
        <v>1397</v>
      </c>
      <c r="E162" s="60" t="s">
        <v>2325</v>
      </c>
      <c r="F162" s="73">
        <v>44689</v>
      </c>
      <c r="G162" s="61">
        <v>985.84</v>
      </c>
      <c r="H162" s="61">
        <v>87003.77</v>
      </c>
      <c r="I162" s="60" t="s">
        <v>20</v>
      </c>
      <c r="J162" s="60" t="s">
        <v>2597</v>
      </c>
      <c r="K162" s="60" t="s">
        <v>1749</v>
      </c>
      <c r="L162" s="60" t="s">
        <v>1751</v>
      </c>
      <c r="M162" s="60" t="s">
        <v>1776</v>
      </c>
      <c r="N162" s="60" t="s">
        <v>290</v>
      </c>
      <c r="O162" s="60" t="s">
        <v>1750</v>
      </c>
      <c r="P162" s="60" t="s">
        <v>290</v>
      </c>
      <c r="Q162" s="60" t="s">
        <v>290</v>
      </c>
      <c r="R162" s="60" t="s">
        <v>290</v>
      </c>
      <c r="S162" s="73"/>
      <c r="T162" s="60" t="s">
        <v>290</v>
      </c>
      <c r="U162" s="73">
        <v>44689</v>
      </c>
      <c r="V162" s="60" t="s">
        <v>1750</v>
      </c>
    </row>
    <row r="163" spans="1:22" ht="14.5">
      <c r="A163" s="60" t="s">
        <v>640</v>
      </c>
      <c r="B163" s="60" t="s">
        <v>290</v>
      </c>
      <c r="C163" s="60" t="s">
        <v>639</v>
      </c>
      <c r="D163" s="60" t="s">
        <v>1397</v>
      </c>
      <c r="E163" s="60" t="s">
        <v>2593</v>
      </c>
      <c r="F163" s="73">
        <v>44693</v>
      </c>
      <c r="G163" s="61">
        <v>20108.900000000001</v>
      </c>
      <c r="H163" s="61">
        <v>1774679.58</v>
      </c>
      <c r="I163" s="60" t="s">
        <v>20</v>
      </c>
      <c r="J163" s="60" t="s">
        <v>2597</v>
      </c>
      <c r="K163" s="60" t="s">
        <v>1749</v>
      </c>
      <c r="L163" s="60" t="s">
        <v>1753</v>
      </c>
      <c r="M163" s="60" t="s">
        <v>1776</v>
      </c>
      <c r="N163" s="60" t="s">
        <v>290</v>
      </c>
      <c r="O163" s="60" t="s">
        <v>1750</v>
      </c>
      <c r="P163" s="60" t="s">
        <v>290</v>
      </c>
      <c r="Q163" s="60" t="s">
        <v>290</v>
      </c>
      <c r="R163" s="60" t="s">
        <v>290</v>
      </c>
      <c r="S163" s="73"/>
      <c r="T163" s="60" t="s">
        <v>290</v>
      </c>
      <c r="U163" s="73">
        <v>44693</v>
      </c>
      <c r="V163" s="60" t="s">
        <v>1750</v>
      </c>
    </row>
    <row r="164" spans="1:22" ht="14.5">
      <c r="A164" s="60" t="s">
        <v>640</v>
      </c>
      <c r="B164" s="60" t="s">
        <v>290</v>
      </c>
      <c r="C164" s="60" t="s">
        <v>639</v>
      </c>
      <c r="D164" s="60" t="s">
        <v>1397</v>
      </c>
      <c r="E164" s="60" t="s">
        <v>2596</v>
      </c>
      <c r="F164" s="73">
        <v>44698</v>
      </c>
      <c r="G164" s="61">
        <v>68764.570000000007</v>
      </c>
      <c r="H164" s="61">
        <v>6068709.7999999998</v>
      </c>
      <c r="I164" s="60" t="s">
        <v>20</v>
      </c>
      <c r="J164" s="60" t="s">
        <v>2597</v>
      </c>
      <c r="K164" s="60" t="s">
        <v>1749</v>
      </c>
      <c r="L164" s="60" t="s">
        <v>1752</v>
      </c>
      <c r="M164" s="60" t="s">
        <v>1776</v>
      </c>
      <c r="N164" s="60" t="s">
        <v>290</v>
      </c>
      <c r="O164" s="60" t="s">
        <v>1750</v>
      </c>
      <c r="P164" s="60" t="s">
        <v>290</v>
      </c>
      <c r="Q164" s="60" t="s">
        <v>290</v>
      </c>
      <c r="R164" s="60" t="s">
        <v>290</v>
      </c>
      <c r="S164" s="73"/>
      <c r="T164" s="60" t="s">
        <v>290</v>
      </c>
      <c r="U164" s="73">
        <v>44698</v>
      </c>
      <c r="V164" s="60" t="s">
        <v>1750</v>
      </c>
    </row>
    <row r="165" spans="1:22" ht="14.5">
      <c r="A165" s="60" t="s">
        <v>640</v>
      </c>
      <c r="B165" s="60" t="s">
        <v>290</v>
      </c>
      <c r="C165" s="60" t="s">
        <v>639</v>
      </c>
      <c r="D165" s="60" t="s">
        <v>1397</v>
      </c>
      <c r="E165" s="60" t="s">
        <v>2598</v>
      </c>
      <c r="F165" s="73">
        <v>44704</v>
      </c>
      <c r="G165" s="61">
        <v>27002.75</v>
      </c>
      <c r="H165" s="61">
        <v>2383085.56</v>
      </c>
      <c r="I165" s="60" t="s">
        <v>20</v>
      </c>
      <c r="J165" s="60" t="s">
        <v>2597</v>
      </c>
      <c r="K165" s="60" t="s">
        <v>1749</v>
      </c>
      <c r="L165" s="60" t="s">
        <v>2599</v>
      </c>
      <c r="M165" s="60" t="s">
        <v>1776</v>
      </c>
      <c r="N165" s="60" t="s">
        <v>290</v>
      </c>
      <c r="O165" s="60" t="s">
        <v>1750</v>
      </c>
      <c r="P165" s="60" t="s">
        <v>290</v>
      </c>
      <c r="Q165" s="60" t="s">
        <v>290</v>
      </c>
      <c r="R165" s="60" t="s">
        <v>290</v>
      </c>
      <c r="S165" s="73"/>
      <c r="T165" s="60" t="s">
        <v>290</v>
      </c>
      <c r="U165" s="73">
        <v>44704</v>
      </c>
      <c r="V165" s="60" t="s">
        <v>1750</v>
      </c>
    </row>
    <row r="166" spans="1:22" ht="14.5">
      <c r="A166" s="60" t="s">
        <v>640</v>
      </c>
      <c r="B166" s="60" t="s">
        <v>290</v>
      </c>
      <c r="C166" s="60" t="s">
        <v>639</v>
      </c>
      <c r="D166" s="60" t="s">
        <v>1397</v>
      </c>
      <c r="E166" s="60" t="s">
        <v>2600</v>
      </c>
      <c r="F166" s="73">
        <v>44707</v>
      </c>
      <c r="G166" s="61">
        <v>6954.27</v>
      </c>
      <c r="H166" s="61">
        <v>613738.23999999999</v>
      </c>
      <c r="I166" s="60" t="s">
        <v>20</v>
      </c>
      <c r="J166" s="60" t="s">
        <v>2597</v>
      </c>
      <c r="K166" s="60" t="s">
        <v>1749</v>
      </c>
      <c r="L166" s="60" t="s">
        <v>1755</v>
      </c>
      <c r="M166" s="60" t="s">
        <v>1776</v>
      </c>
      <c r="N166" s="60" t="s">
        <v>290</v>
      </c>
      <c r="O166" s="60" t="s">
        <v>1750</v>
      </c>
      <c r="P166" s="60" t="s">
        <v>290</v>
      </c>
      <c r="Q166" s="60" t="s">
        <v>290</v>
      </c>
      <c r="R166" s="60" t="s">
        <v>290</v>
      </c>
      <c r="S166" s="73"/>
      <c r="T166" s="60" t="s">
        <v>290</v>
      </c>
      <c r="U166" s="73">
        <v>44707</v>
      </c>
      <c r="V166" s="60" t="s">
        <v>1750</v>
      </c>
    </row>
    <row r="167" spans="1:22" ht="14.5">
      <c r="A167" s="60" t="s">
        <v>640</v>
      </c>
      <c r="B167" s="60" t="s">
        <v>290</v>
      </c>
      <c r="C167" s="60" t="s">
        <v>639</v>
      </c>
      <c r="D167" s="60" t="s">
        <v>1397</v>
      </c>
      <c r="E167" s="60" t="s">
        <v>2601</v>
      </c>
      <c r="F167" s="73">
        <v>44714</v>
      </c>
      <c r="G167" s="61">
        <v>16984.46</v>
      </c>
      <c r="H167" s="61">
        <v>1498937.01</v>
      </c>
      <c r="I167" s="60" t="s">
        <v>20</v>
      </c>
      <c r="J167" s="60" t="s">
        <v>2597</v>
      </c>
      <c r="K167" s="60" t="s">
        <v>1749</v>
      </c>
      <c r="L167" s="60" t="s">
        <v>2602</v>
      </c>
      <c r="M167" s="60" t="s">
        <v>1776</v>
      </c>
      <c r="N167" s="60" t="s">
        <v>290</v>
      </c>
      <c r="O167" s="60" t="s">
        <v>1750</v>
      </c>
      <c r="P167" s="60" t="s">
        <v>290</v>
      </c>
      <c r="Q167" s="60" t="s">
        <v>290</v>
      </c>
      <c r="R167" s="60" t="s">
        <v>290</v>
      </c>
      <c r="S167" s="73"/>
      <c r="T167" s="60" t="s">
        <v>290</v>
      </c>
      <c r="U167" s="73">
        <v>44714</v>
      </c>
      <c r="V167" s="60" t="s">
        <v>1750</v>
      </c>
    </row>
    <row r="168" spans="1:22" ht="14.5">
      <c r="A168" s="60" t="s">
        <v>640</v>
      </c>
      <c r="B168" s="60" t="s">
        <v>290</v>
      </c>
      <c r="C168" s="60" t="s">
        <v>639</v>
      </c>
      <c r="D168" s="60" t="s">
        <v>1397</v>
      </c>
      <c r="E168" s="60" t="s">
        <v>2603</v>
      </c>
      <c r="F168" s="73">
        <v>44717</v>
      </c>
      <c r="G168" s="61">
        <v>15521.93</v>
      </c>
      <c r="H168" s="61">
        <v>1369863.71</v>
      </c>
      <c r="I168" s="60" t="s">
        <v>20</v>
      </c>
      <c r="J168" s="60" t="s">
        <v>2597</v>
      </c>
      <c r="K168" s="60" t="s">
        <v>1749</v>
      </c>
      <c r="L168" s="60" t="s">
        <v>2604</v>
      </c>
      <c r="M168" s="60" t="s">
        <v>1776</v>
      </c>
      <c r="N168" s="60" t="s">
        <v>290</v>
      </c>
      <c r="O168" s="60" t="s">
        <v>1750</v>
      </c>
      <c r="P168" s="60" t="s">
        <v>290</v>
      </c>
      <c r="Q168" s="60" t="s">
        <v>290</v>
      </c>
      <c r="R168" s="60" t="s">
        <v>290</v>
      </c>
      <c r="S168" s="73"/>
      <c r="T168" s="60" t="s">
        <v>290</v>
      </c>
      <c r="U168" s="73">
        <v>44717</v>
      </c>
      <c r="V168" s="60" t="s">
        <v>1750</v>
      </c>
    </row>
    <row r="169" spans="1:22" ht="14.5">
      <c r="A169" s="60" t="s">
        <v>640</v>
      </c>
      <c r="B169" s="60" t="s">
        <v>290</v>
      </c>
      <c r="C169" s="60" t="s">
        <v>639</v>
      </c>
      <c r="D169" s="60" t="s">
        <v>1397</v>
      </c>
      <c r="E169" s="60" t="s">
        <v>2605</v>
      </c>
      <c r="F169" s="73">
        <v>44739</v>
      </c>
      <c r="G169" s="61">
        <v>3894.89</v>
      </c>
      <c r="H169" s="61">
        <v>343737.44</v>
      </c>
      <c r="I169" s="60" t="s">
        <v>20</v>
      </c>
      <c r="J169" s="60" t="s">
        <v>2597</v>
      </c>
      <c r="K169" s="60" t="s">
        <v>1749</v>
      </c>
      <c r="L169" s="60" t="s">
        <v>2606</v>
      </c>
      <c r="M169" s="60" t="s">
        <v>1776</v>
      </c>
      <c r="N169" s="60" t="s">
        <v>290</v>
      </c>
      <c r="O169" s="60" t="s">
        <v>1750</v>
      </c>
      <c r="P169" s="60" t="s">
        <v>290</v>
      </c>
      <c r="Q169" s="60" t="s">
        <v>290</v>
      </c>
      <c r="R169" s="60" t="s">
        <v>290</v>
      </c>
      <c r="S169" s="73"/>
      <c r="T169" s="60" t="s">
        <v>290</v>
      </c>
      <c r="U169" s="73">
        <v>44739</v>
      </c>
      <c r="V169" s="60" t="s">
        <v>1750</v>
      </c>
    </row>
    <row r="170" spans="1:22" ht="14.5">
      <c r="A170" s="60" t="s">
        <v>640</v>
      </c>
      <c r="B170" s="60" t="s">
        <v>1772</v>
      </c>
      <c r="C170" s="60" t="s">
        <v>639</v>
      </c>
      <c r="D170" s="60" t="s">
        <v>1397</v>
      </c>
      <c r="E170" s="60" t="s">
        <v>2593</v>
      </c>
      <c r="F170" s="73">
        <v>44693</v>
      </c>
      <c r="G170" s="61">
        <v>78842.39</v>
      </c>
      <c r="H170" s="61">
        <v>7119467.8200000003</v>
      </c>
      <c r="I170" s="60" t="s">
        <v>20</v>
      </c>
      <c r="J170" s="60" t="s">
        <v>2607</v>
      </c>
      <c r="K170" s="60" t="s">
        <v>1749</v>
      </c>
      <c r="L170" s="60" t="s">
        <v>1753</v>
      </c>
      <c r="M170" s="60" t="s">
        <v>1778</v>
      </c>
      <c r="N170" s="60" t="s">
        <v>290</v>
      </c>
      <c r="O170" s="60" t="s">
        <v>1750</v>
      </c>
      <c r="P170" s="60" t="s">
        <v>290</v>
      </c>
      <c r="Q170" s="60" t="s">
        <v>290</v>
      </c>
      <c r="R170" s="60" t="s">
        <v>1145</v>
      </c>
      <c r="S170" s="73"/>
      <c r="T170" s="60" t="s">
        <v>290</v>
      </c>
      <c r="U170" s="73">
        <v>44693</v>
      </c>
      <c r="V170" s="60" t="s">
        <v>1750</v>
      </c>
    </row>
    <row r="171" spans="1:22" ht="14.5">
      <c r="A171" s="60" t="s">
        <v>640</v>
      </c>
      <c r="B171" s="60" t="s">
        <v>1772</v>
      </c>
      <c r="C171" s="60" t="s">
        <v>639</v>
      </c>
      <c r="D171" s="60" t="s">
        <v>1397</v>
      </c>
      <c r="E171" s="60" t="s">
        <v>2608</v>
      </c>
      <c r="F171" s="73">
        <v>44717</v>
      </c>
      <c r="G171" s="61">
        <v>2840.75</v>
      </c>
      <c r="H171" s="61">
        <v>256519.73</v>
      </c>
      <c r="I171" s="60" t="s">
        <v>20</v>
      </c>
      <c r="J171" s="60" t="s">
        <v>2607</v>
      </c>
      <c r="K171" s="60" t="s">
        <v>1749</v>
      </c>
      <c r="L171" s="60" t="s">
        <v>2609</v>
      </c>
      <c r="M171" s="60" t="s">
        <v>1778</v>
      </c>
      <c r="N171" s="60" t="s">
        <v>290</v>
      </c>
      <c r="O171" s="60" t="s">
        <v>1750</v>
      </c>
      <c r="P171" s="60" t="s">
        <v>290</v>
      </c>
      <c r="Q171" s="60" t="s">
        <v>290</v>
      </c>
      <c r="R171" s="60" t="s">
        <v>1145</v>
      </c>
      <c r="S171" s="73"/>
      <c r="T171" s="60" t="s">
        <v>290</v>
      </c>
      <c r="U171" s="73">
        <v>44717</v>
      </c>
      <c r="V171" s="60" t="s">
        <v>1750</v>
      </c>
    </row>
    <row r="172" spans="1:22" ht="14.5">
      <c r="A172" s="60" t="s">
        <v>640</v>
      </c>
      <c r="B172" s="60" t="s">
        <v>290</v>
      </c>
      <c r="C172" s="60" t="s">
        <v>639</v>
      </c>
      <c r="D172" s="60" t="s">
        <v>1397</v>
      </c>
      <c r="E172" s="60" t="s">
        <v>2569</v>
      </c>
      <c r="F172" s="73">
        <v>44704</v>
      </c>
      <c r="G172" s="61">
        <v>21591</v>
      </c>
      <c r="H172" s="61">
        <v>2054333.35</v>
      </c>
      <c r="I172" s="60" t="s">
        <v>20</v>
      </c>
      <c r="J172" s="60" t="s">
        <v>2610</v>
      </c>
      <c r="K172" s="60" t="s">
        <v>660</v>
      </c>
      <c r="L172" s="60" t="s">
        <v>1754</v>
      </c>
      <c r="M172" s="60" t="s">
        <v>2556</v>
      </c>
      <c r="N172" s="60" t="s">
        <v>290</v>
      </c>
      <c r="O172" s="60" t="s">
        <v>735</v>
      </c>
      <c r="P172" s="60" t="s">
        <v>290</v>
      </c>
      <c r="Q172" s="60" t="s">
        <v>290</v>
      </c>
      <c r="R172" s="60" t="s">
        <v>290</v>
      </c>
      <c r="S172" s="73"/>
      <c r="T172" s="60" t="s">
        <v>290</v>
      </c>
      <c r="U172" s="73">
        <v>44704</v>
      </c>
      <c r="V172" s="60" t="s">
        <v>735</v>
      </c>
    </row>
    <row r="173" spans="1:22" ht="14.5">
      <c r="A173" s="60" t="s">
        <v>640</v>
      </c>
      <c r="B173" s="60" t="s">
        <v>290</v>
      </c>
      <c r="C173" s="60" t="s">
        <v>639</v>
      </c>
      <c r="D173" s="60" t="s">
        <v>1397</v>
      </c>
      <c r="E173" s="60" t="s">
        <v>2570</v>
      </c>
      <c r="F173" s="73">
        <v>44719</v>
      </c>
      <c r="G173" s="61">
        <v>15836</v>
      </c>
      <c r="H173" s="61">
        <v>1506758.51</v>
      </c>
      <c r="I173" s="60" t="s">
        <v>20</v>
      </c>
      <c r="J173" s="60" t="s">
        <v>2610</v>
      </c>
      <c r="K173" s="60" t="s">
        <v>660</v>
      </c>
      <c r="L173" s="60" t="s">
        <v>2571</v>
      </c>
      <c r="M173" s="60" t="s">
        <v>2556</v>
      </c>
      <c r="N173" s="60" t="s">
        <v>290</v>
      </c>
      <c r="O173" s="60" t="s">
        <v>735</v>
      </c>
      <c r="P173" s="60" t="s">
        <v>290</v>
      </c>
      <c r="Q173" s="60" t="s">
        <v>290</v>
      </c>
      <c r="R173" s="60" t="s">
        <v>290</v>
      </c>
      <c r="S173" s="73"/>
      <c r="T173" s="60" t="s">
        <v>290</v>
      </c>
      <c r="U173" s="73">
        <v>44719</v>
      </c>
      <c r="V173" s="60" t="s">
        <v>735</v>
      </c>
    </row>
    <row r="174" spans="1:22" ht="14.5">
      <c r="A174" s="60" t="s">
        <v>640</v>
      </c>
      <c r="B174" s="60" t="s">
        <v>290</v>
      </c>
      <c r="C174" s="60" t="s">
        <v>639</v>
      </c>
      <c r="D174" s="60" t="s">
        <v>1397</v>
      </c>
      <c r="E174" s="60" t="s">
        <v>2572</v>
      </c>
      <c r="F174" s="73">
        <v>44719</v>
      </c>
      <c r="G174" s="61">
        <v>3247</v>
      </c>
      <c r="H174" s="61">
        <v>308944.49</v>
      </c>
      <c r="I174" s="60" t="s">
        <v>20</v>
      </c>
      <c r="J174" s="60" t="s">
        <v>2610</v>
      </c>
      <c r="K174" s="60" t="s">
        <v>660</v>
      </c>
      <c r="L174" s="60" t="s">
        <v>2573</v>
      </c>
      <c r="M174" s="60" t="s">
        <v>2556</v>
      </c>
      <c r="N174" s="60" t="s">
        <v>290</v>
      </c>
      <c r="O174" s="60" t="s">
        <v>735</v>
      </c>
      <c r="P174" s="60" t="s">
        <v>290</v>
      </c>
      <c r="Q174" s="60" t="s">
        <v>290</v>
      </c>
      <c r="R174" s="60" t="s">
        <v>290</v>
      </c>
      <c r="S174" s="73"/>
      <c r="T174" s="60" t="s">
        <v>290</v>
      </c>
      <c r="U174" s="73">
        <v>44719</v>
      </c>
      <c r="V174" s="60" t="s">
        <v>735</v>
      </c>
    </row>
    <row r="175" spans="1:22" ht="14.5">
      <c r="A175" s="60" t="s">
        <v>640</v>
      </c>
      <c r="B175" s="60" t="s">
        <v>290</v>
      </c>
      <c r="C175" s="60" t="s">
        <v>639</v>
      </c>
      <c r="D175" s="60" t="s">
        <v>1397</v>
      </c>
      <c r="E175" s="60" t="s">
        <v>2585</v>
      </c>
      <c r="F175" s="73">
        <v>44732</v>
      </c>
      <c r="G175" s="61">
        <v>36110</v>
      </c>
      <c r="H175" s="61">
        <v>3435782.38</v>
      </c>
      <c r="I175" s="60" t="s">
        <v>20</v>
      </c>
      <c r="J175" s="60" t="s">
        <v>2610</v>
      </c>
      <c r="K175" s="60" t="s">
        <v>660</v>
      </c>
      <c r="L175" s="60" t="s">
        <v>2586</v>
      </c>
      <c r="M175" s="60" t="s">
        <v>2556</v>
      </c>
      <c r="N175" s="60" t="s">
        <v>290</v>
      </c>
      <c r="O175" s="60" t="s">
        <v>735</v>
      </c>
      <c r="P175" s="60" t="s">
        <v>290</v>
      </c>
      <c r="Q175" s="60" t="s">
        <v>290</v>
      </c>
      <c r="R175" s="60" t="s">
        <v>290</v>
      </c>
      <c r="S175" s="73"/>
      <c r="T175" s="60" t="s">
        <v>290</v>
      </c>
      <c r="U175" s="73">
        <v>44732</v>
      </c>
      <c r="V175" s="60" t="s">
        <v>735</v>
      </c>
    </row>
    <row r="176" spans="1:22" ht="14.5">
      <c r="A176" s="60" t="s">
        <v>640</v>
      </c>
      <c r="B176" s="60" t="s">
        <v>290</v>
      </c>
      <c r="C176" s="60" t="s">
        <v>639</v>
      </c>
      <c r="D176" s="60" t="s">
        <v>1397</v>
      </c>
      <c r="E176" s="60" t="s">
        <v>2574</v>
      </c>
      <c r="F176" s="73">
        <v>44732</v>
      </c>
      <c r="G176" s="61">
        <v>26392</v>
      </c>
      <c r="H176" s="61">
        <v>2511137.3199999998</v>
      </c>
      <c r="I176" s="60" t="s">
        <v>20</v>
      </c>
      <c r="J176" s="60" t="s">
        <v>2610</v>
      </c>
      <c r="K176" s="60" t="s">
        <v>660</v>
      </c>
      <c r="L176" s="60" t="s">
        <v>2575</v>
      </c>
      <c r="M176" s="60" t="s">
        <v>2556</v>
      </c>
      <c r="N176" s="60" t="s">
        <v>290</v>
      </c>
      <c r="O176" s="60" t="s">
        <v>735</v>
      </c>
      <c r="P176" s="60" t="s">
        <v>290</v>
      </c>
      <c r="Q176" s="60" t="s">
        <v>290</v>
      </c>
      <c r="R176" s="60" t="s">
        <v>290</v>
      </c>
      <c r="S176" s="73"/>
      <c r="T176" s="60" t="s">
        <v>290</v>
      </c>
      <c r="U176" s="73">
        <v>44732</v>
      </c>
      <c r="V176" s="60" t="s">
        <v>735</v>
      </c>
    </row>
    <row r="177" spans="1:22" ht="14.5">
      <c r="A177" s="60" t="s">
        <v>640</v>
      </c>
      <c r="B177" s="60" t="s">
        <v>290</v>
      </c>
      <c r="C177" s="60" t="s">
        <v>674</v>
      </c>
      <c r="D177" s="60" t="s">
        <v>1397</v>
      </c>
      <c r="E177" s="60" t="s">
        <v>2576</v>
      </c>
      <c r="F177" s="73">
        <v>44711</v>
      </c>
      <c r="G177" s="61">
        <v>37438</v>
      </c>
      <c r="H177" s="61">
        <v>3562138.49</v>
      </c>
      <c r="I177" s="60" t="s">
        <v>20</v>
      </c>
      <c r="J177" s="60" t="s">
        <v>2610</v>
      </c>
      <c r="K177" s="60" t="s">
        <v>660</v>
      </c>
      <c r="L177" s="60" t="s">
        <v>2577</v>
      </c>
      <c r="M177" s="60" t="s">
        <v>2556</v>
      </c>
      <c r="N177" s="60" t="s">
        <v>290</v>
      </c>
      <c r="O177" s="60" t="s">
        <v>735</v>
      </c>
      <c r="P177" s="60" t="s">
        <v>1786</v>
      </c>
      <c r="Q177" s="60" t="s">
        <v>290</v>
      </c>
      <c r="R177" s="60" t="s">
        <v>290</v>
      </c>
      <c r="S177" s="73"/>
      <c r="T177" s="60" t="s">
        <v>290</v>
      </c>
      <c r="U177" s="73">
        <v>44711</v>
      </c>
      <c r="V177" s="60" t="s">
        <v>735</v>
      </c>
    </row>
    <row r="178" spans="1:22" ht="14.5">
      <c r="A178" s="60" t="s">
        <v>640</v>
      </c>
      <c r="B178" s="60" t="s">
        <v>290</v>
      </c>
      <c r="C178" s="60" t="s">
        <v>674</v>
      </c>
      <c r="D178" s="60" t="s">
        <v>1397</v>
      </c>
      <c r="E178" s="60" t="s">
        <v>2587</v>
      </c>
      <c r="F178" s="73">
        <v>44732</v>
      </c>
      <c r="G178" s="61">
        <v>8669</v>
      </c>
      <c r="H178" s="61">
        <v>824835.15</v>
      </c>
      <c r="I178" s="60" t="s">
        <v>20</v>
      </c>
      <c r="J178" s="60" t="s">
        <v>2610</v>
      </c>
      <c r="K178" s="60" t="s">
        <v>660</v>
      </c>
      <c r="L178" s="60" t="s">
        <v>2588</v>
      </c>
      <c r="M178" s="60" t="s">
        <v>2556</v>
      </c>
      <c r="N178" s="60" t="s">
        <v>290</v>
      </c>
      <c r="O178" s="60" t="s">
        <v>735</v>
      </c>
      <c r="P178" s="60" t="s">
        <v>1786</v>
      </c>
      <c r="Q178" s="60" t="s">
        <v>290</v>
      </c>
      <c r="R178" s="60" t="s">
        <v>290</v>
      </c>
      <c r="S178" s="73"/>
      <c r="T178" s="60" t="s">
        <v>290</v>
      </c>
      <c r="U178" s="73">
        <v>44732</v>
      </c>
      <c r="V178" s="60" t="s">
        <v>735</v>
      </c>
    </row>
    <row r="179" spans="1:22" ht="14.5">
      <c r="A179" s="60" t="s">
        <v>640</v>
      </c>
      <c r="B179" s="60" t="s">
        <v>1131</v>
      </c>
      <c r="C179" s="60" t="s">
        <v>639</v>
      </c>
      <c r="D179" s="60" t="s">
        <v>1397</v>
      </c>
      <c r="E179" s="60" t="s">
        <v>2584</v>
      </c>
      <c r="F179" s="73">
        <v>44732</v>
      </c>
      <c r="G179" s="61">
        <v>1245</v>
      </c>
      <c r="H179" s="61">
        <v>113154.29</v>
      </c>
      <c r="I179" s="60" t="s">
        <v>20</v>
      </c>
      <c r="J179" s="60" t="s">
        <v>2611</v>
      </c>
      <c r="K179" s="60" t="s">
        <v>660</v>
      </c>
      <c r="L179" s="60" t="s">
        <v>2342</v>
      </c>
      <c r="M179" s="60" t="s">
        <v>2558</v>
      </c>
      <c r="N179" s="60" t="s">
        <v>290</v>
      </c>
      <c r="O179" s="60" t="s">
        <v>735</v>
      </c>
      <c r="P179" s="60" t="s">
        <v>290</v>
      </c>
      <c r="Q179" s="60" t="s">
        <v>290</v>
      </c>
      <c r="R179" s="60" t="s">
        <v>1145</v>
      </c>
      <c r="S179" s="73"/>
      <c r="T179" s="60" t="s">
        <v>290</v>
      </c>
      <c r="U179" s="73">
        <v>44732</v>
      </c>
      <c r="V179" s="60" t="s">
        <v>735</v>
      </c>
    </row>
    <row r="180" spans="1:22" ht="14.5">
      <c r="A180" s="60" t="s">
        <v>640</v>
      </c>
      <c r="B180" s="60" t="s">
        <v>1131</v>
      </c>
      <c r="C180" s="60" t="s">
        <v>639</v>
      </c>
      <c r="D180" s="60" t="s">
        <v>1397</v>
      </c>
      <c r="E180" s="60" t="s">
        <v>2585</v>
      </c>
      <c r="F180" s="73">
        <v>44732</v>
      </c>
      <c r="G180" s="61">
        <v>31012</v>
      </c>
      <c r="H180" s="61">
        <v>2818586.92</v>
      </c>
      <c r="I180" s="60" t="s">
        <v>20</v>
      </c>
      <c r="J180" s="60" t="s">
        <v>2611</v>
      </c>
      <c r="K180" s="60" t="s">
        <v>660</v>
      </c>
      <c r="L180" s="60" t="s">
        <v>2586</v>
      </c>
      <c r="M180" s="60" t="s">
        <v>2558</v>
      </c>
      <c r="N180" s="60" t="s">
        <v>290</v>
      </c>
      <c r="O180" s="60" t="s">
        <v>735</v>
      </c>
      <c r="P180" s="60" t="s">
        <v>290</v>
      </c>
      <c r="Q180" s="60" t="s">
        <v>290</v>
      </c>
      <c r="R180" s="60" t="s">
        <v>1145</v>
      </c>
      <c r="S180" s="73"/>
      <c r="T180" s="60" t="s">
        <v>290</v>
      </c>
      <c r="U180" s="73">
        <v>44732</v>
      </c>
      <c r="V180" s="60" t="s">
        <v>735</v>
      </c>
    </row>
    <row r="181" spans="1:22" ht="14.5">
      <c r="A181" s="60" t="s">
        <v>640</v>
      </c>
      <c r="B181" s="60" t="s">
        <v>1131</v>
      </c>
      <c r="C181" s="60" t="s">
        <v>639</v>
      </c>
      <c r="D181" s="60" t="s">
        <v>1397</v>
      </c>
      <c r="E181" s="60" t="s">
        <v>2574</v>
      </c>
      <c r="F181" s="73">
        <v>44732</v>
      </c>
      <c r="G181" s="61">
        <v>16898</v>
      </c>
      <c r="H181" s="61">
        <v>1535808.13</v>
      </c>
      <c r="I181" s="60" t="s">
        <v>20</v>
      </c>
      <c r="J181" s="60" t="s">
        <v>2611</v>
      </c>
      <c r="K181" s="60" t="s">
        <v>660</v>
      </c>
      <c r="L181" s="60" t="s">
        <v>2575</v>
      </c>
      <c r="M181" s="60" t="s">
        <v>2558</v>
      </c>
      <c r="N181" s="60" t="s">
        <v>290</v>
      </c>
      <c r="O181" s="60" t="s">
        <v>735</v>
      </c>
      <c r="P181" s="60" t="s">
        <v>290</v>
      </c>
      <c r="Q181" s="60" t="s">
        <v>290</v>
      </c>
      <c r="R181" s="60" t="s">
        <v>1145</v>
      </c>
      <c r="S181" s="73"/>
      <c r="T181" s="60" t="s">
        <v>290</v>
      </c>
      <c r="U181" s="73">
        <v>44732</v>
      </c>
      <c r="V181" s="60" t="s">
        <v>735</v>
      </c>
    </row>
    <row r="182" spans="1:22" ht="14.5">
      <c r="A182" s="60" t="s">
        <v>640</v>
      </c>
      <c r="B182" s="60" t="s">
        <v>1131</v>
      </c>
      <c r="C182" s="60" t="s">
        <v>639</v>
      </c>
      <c r="D182" s="60" t="s">
        <v>1397</v>
      </c>
      <c r="E182" s="60" t="s">
        <v>2591</v>
      </c>
      <c r="F182" s="73">
        <v>44740</v>
      </c>
      <c r="G182" s="61">
        <v>86635</v>
      </c>
      <c r="H182" s="61">
        <v>7873993.21</v>
      </c>
      <c r="I182" s="60" t="s">
        <v>20</v>
      </c>
      <c r="J182" s="60" t="s">
        <v>2611</v>
      </c>
      <c r="K182" s="60" t="s">
        <v>660</v>
      </c>
      <c r="L182" s="60" t="s">
        <v>2592</v>
      </c>
      <c r="M182" s="60" t="s">
        <v>2558</v>
      </c>
      <c r="N182" s="60" t="s">
        <v>290</v>
      </c>
      <c r="O182" s="60" t="s">
        <v>735</v>
      </c>
      <c r="P182" s="60" t="s">
        <v>290</v>
      </c>
      <c r="Q182" s="60" t="s">
        <v>290</v>
      </c>
      <c r="R182" s="60" t="s">
        <v>1145</v>
      </c>
      <c r="S182" s="73"/>
      <c r="T182" s="60" t="s">
        <v>290</v>
      </c>
      <c r="U182" s="73">
        <v>44740</v>
      </c>
      <c r="V182" s="60" t="s">
        <v>735</v>
      </c>
    </row>
    <row r="183" spans="1:22" ht="14.5">
      <c r="A183" s="60" t="s">
        <v>640</v>
      </c>
      <c r="B183" s="60" t="s">
        <v>1131</v>
      </c>
      <c r="C183" s="60" t="s">
        <v>674</v>
      </c>
      <c r="D183" s="60" t="s">
        <v>1397</v>
      </c>
      <c r="E183" s="60" t="s">
        <v>2587</v>
      </c>
      <c r="F183" s="73">
        <v>44732</v>
      </c>
      <c r="G183" s="61">
        <v>35996</v>
      </c>
      <c r="H183" s="61">
        <v>3271567.61</v>
      </c>
      <c r="I183" s="60" t="s">
        <v>20</v>
      </c>
      <c r="J183" s="60" t="s">
        <v>2611</v>
      </c>
      <c r="K183" s="60" t="s">
        <v>660</v>
      </c>
      <c r="L183" s="60" t="s">
        <v>2588</v>
      </c>
      <c r="M183" s="60" t="s">
        <v>2558</v>
      </c>
      <c r="N183" s="60" t="s">
        <v>290</v>
      </c>
      <c r="O183" s="60" t="s">
        <v>735</v>
      </c>
      <c r="P183" s="60" t="s">
        <v>1786</v>
      </c>
      <c r="Q183" s="60" t="s">
        <v>290</v>
      </c>
      <c r="R183" s="60" t="s">
        <v>1145</v>
      </c>
      <c r="S183" s="73"/>
      <c r="T183" s="60" t="s">
        <v>290</v>
      </c>
      <c r="U183" s="73">
        <v>44732</v>
      </c>
      <c r="V183" s="60" t="s">
        <v>735</v>
      </c>
    </row>
    <row r="184" spans="1:22" ht="14.5">
      <c r="A184" s="60" t="s">
        <v>640</v>
      </c>
      <c r="B184" s="60" t="s">
        <v>1772</v>
      </c>
      <c r="C184" s="60" t="s">
        <v>639</v>
      </c>
      <c r="D184" s="60" t="s">
        <v>1397</v>
      </c>
      <c r="E184" s="60" t="s">
        <v>2601</v>
      </c>
      <c r="F184" s="73">
        <v>44714</v>
      </c>
      <c r="G184" s="61">
        <v>21260.71</v>
      </c>
      <c r="H184" s="61">
        <v>2000718.64</v>
      </c>
      <c r="I184" s="60" t="s">
        <v>20</v>
      </c>
      <c r="J184" s="60" t="s">
        <v>2612</v>
      </c>
      <c r="K184" s="60" t="s">
        <v>1749</v>
      </c>
      <c r="L184" s="60" t="s">
        <v>2602</v>
      </c>
      <c r="M184" s="60" t="s">
        <v>2560</v>
      </c>
      <c r="N184" s="60" t="s">
        <v>290</v>
      </c>
      <c r="O184" s="60" t="s">
        <v>1750</v>
      </c>
      <c r="P184" s="60" t="s">
        <v>290</v>
      </c>
      <c r="Q184" s="60" t="s">
        <v>290</v>
      </c>
      <c r="R184" s="60" t="s">
        <v>1145</v>
      </c>
      <c r="S184" s="73"/>
      <c r="T184" s="60" t="s">
        <v>290</v>
      </c>
      <c r="U184" s="73">
        <v>44714</v>
      </c>
      <c r="V184" s="60" t="s">
        <v>1750</v>
      </c>
    </row>
    <row r="185" spans="1:22" ht="14.5">
      <c r="A185" s="60" t="s">
        <v>640</v>
      </c>
      <c r="B185" s="60" t="s">
        <v>1772</v>
      </c>
      <c r="C185" s="60" t="s">
        <v>639</v>
      </c>
      <c r="D185" s="60" t="s">
        <v>1397</v>
      </c>
      <c r="E185" s="60" t="s">
        <v>2605</v>
      </c>
      <c r="F185" s="73">
        <v>44739</v>
      </c>
      <c r="G185" s="61">
        <v>35782.36</v>
      </c>
      <c r="H185" s="61">
        <v>3367264.53</v>
      </c>
      <c r="I185" s="60" t="s">
        <v>20</v>
      </c>
      <c r="J185" s="60" t="s">
        <v>2612</v>
      </c>
      <c r="K185" s="60" t="s">
        <v>1749</v>
      </c>
      <c r="L185" s="60" t="s">
        <v>2606</v>
      </c>
      <c r="M185" s="60" t="s">
        <v>2560</v>
      </c>
      <c r="N185" s="60" t="s">
        <v>290</v>
      </c>
      <c r="O185" s="60" t="s">
        <v>1750</v>
      </c>
      <c r="P185" s="60" t="s">
        <v>290</v>
      </c>
      <c r="Q185" s="60" t="s">
        <v>290</v>
      </c>
      <c r="R185" s="60" t="s">
        <v>1145</v>
      </c>
      <c r="S185" s="73"/>
      <c r="T185" s="60" t="s">
        <v>290</v>
      </c>
      <c r="U185" s="73">
        <v>44739</v>
      </c>
      <c r="V185" s="60" t="s">
        <v>1750</v>
      </c>
    </row>
    <row r="186" spans="1:22" ht="14.5">
      <c r="A186" s="60" t="s">
        <v>640</v>
      </c>
      <c r="B186" s="60" t="s">
        <v>1772</v>
      </c>
      <c r="C186" s="60" t="s">
        <v>639</v>
      </c>
      <c r="D186" s="60" t="s">
        <v>1397</v>
      </c>
      <c r="E186" s="60" t="s">
        <v>2613</v>
      </c>
      <c r="F186" s="73">
        <v>44740</v>
      </c>
      <c r="G186" s="61">
        <v>41257.56</v>
      </c>
      <c r="H186" s="61">
        <v>3882502.96</v>
      </c>
      <c r="I186" s="60" t="s">
        <v>20</v>
      </c>
      <c r="J186" s="60" t="s">
        <v>2612</v>
      </c>
      <c r="K186" s="60" t="s">
        <v>1749</v>
      </c>
      <c r="L186" s="60" t="s">
        <v>2614</v>
      </c>
      <c r="M186" s="60" t="s">
        <v>2560</v>
      </c>
      <c r="N186" s="60" t="s">
        <v>290</v>
      </c>
      <c r="O186" s="60" t="s">
        <v>1750</v>
      </c>
      <c r="P186" s="60" t="s">
        <v>290</v>
      </c>
      <c r="Q186" s="60" t="s">
        <v>290</v>
      </c>
      <c r="R186" s="60" t="s">
        <v>1145</v>
      </c>
      <c r="S186" s="73"/>
      <c r="T186" s="60" t="s">
        <v>290</v>
      </c>
      <c r="U186" s="73">
        <v>44740</v>
      </c>
      <c r="V186" s="60" t="s">
        <v>1750</v>
      </c>
    </row>
    <row r="187" spans="1:22" ht="14.5">
      <c r="A187" s="60" t="s">
        <v>640</v>
      </c>
      <c r="B187" s="60" t="s">
        <v>290</v>
      </c>
      <c r="C187" s="60" t="s">
        <v>639</v>
      </c>
      <c r="D187" s="60" t="s">
        <v>1397</v>
      </c>
      <c r="E187" s="60" t="s">
        <v>2615</v>
      </c>
      <c r="F187" s="73">
        <v>44721</v>
      </c>
      <c r="G187" s="61">
        <v>3798.87</v>
      </c>
      <c r="H187" s="61">
        <v>334870.39</v>
      </c>
      <c r="I187" s="60" t="s">
        <v>20</v>
      </c>
      <c r="J187" s="60" t="s">
        <v>2616</v>
      </c>
      <c r="K187" s="60" t="s">
        <v>1749</v>
      </c>
      <c r="L187" s="60" t="s">
        <v>2617</v>
      </c>
      <c r="M187" s="60" t="s">
        <v>2562</v>
      </c>
      <c r="N187" s="60" t="s">
        <v>290</v>
      </c>
      <c r="O187" s="60" t="s">
        <v>1750</v>
      </c>
      <c r="P187" s="60" t="s">
        <v>290</v>
      </c>
      <c r="Q187" s="60" t="s">
        <v>290</v>
      </c>
      <c r="R187" s="60" t="s">
        <v>290</v>
      </c>
      <c r="S187" s="73"/>
      <c r="T187" s="60" t="s">
        <v>290</v>
      </c>
      <c r="U187" s="73">
        <v>44721</v>
      </c>
      <c r="V187" s="60" t="s">
        <v>1750</v>
      </c>
    </row>
    <row r="188" spans="1:22" ht="14.5">
      <c r="A188" s="60" t="s">
        <v>640</v>
      </c>
      <c r="B188" s="60" t="s">
        <v>290</v>
      </c>
      <c r="C188" s="60" t="s">
        <v>639</v>
      </c>
      <c r="D188" s="60" t="s">
        <v>1397</v>
      </c>
      <c r="E188" s="60" t="s">
        <v>2589</v>
      </c>
      <c r="F188" s="73">
        <v>44732</v>
      </c>
      <c r="G188" s="61">
        <v>29469.119999999999</v>
      </c>
      <c r="H188" s="61">
        <v>2597702.9300000002</v>
      </c>
      <c r="I188" s="60" t="s">
        <v>20</v>
      </c>
      <c r="J188" s="60" t="s">
        <v>2616</v>
      </c>
      <c r="K188" s="60" t="s">
        <v>1749</v>
      </c>
      <c r="L188" s="60" t="s">
        <v>2590</v>
      </c>
      <c r="M188" s="60" t="s">
        <v>2562</v>
      </c>
      <c r="N188" s="60" t="s">
        <v>290</v>
      </c>
      <c r="O188" s="60" t="s">
        <v>1750</v>
      </c>
      <c r="P188" s="60" t="s">
        <v>290</v>
      </c>
      <c r="Q188" s="60" t="s">
        <v>290</v>
      </c>
      <c r="R188" s="60" t="s">
        <v>290</v>
      </c>
      <c r="S188" s="73"/>
      <c r="T188" s="60" t="s">
        <v>290</v>
      </c>
      <c r="U188" s="73">
        <v>44732</v>
      </c>
      <c r="V188" s="60" t="s">
        <v>1750</v>
      </c>
    </row>
    <row r="189" spans="1:22" ht="14.5">
      <c r="A189" s="60" t="s">
        <v>640</v>
      </c>
      <c r="B189" s="60" t="s">
        <v>290</v>
      </c>
      <c r="C189" s="60" t="s">
        <v>639</v>
      </c>
      <c r="D189" s="60" t="s">
        <v>1397</v>
      </c>
      <c r="E189" s="60" t="s">
        <v>2605</v>
      </c>
      <c r="F189" s="73">
        <v>44739</v>
      </c>
      <c r="G189" s="61">
        <v>1190.69</v>
      </c>
      <c r="H189" s="61">
        <v>104959.32</v>
      </c>
      <c r="I189" s="60" t="s">
        <v>20</v>
      </c>
      <c r="J189" s="60" t="s">
        <v>2616</v>
      </c>
      <c r="K189" s="60" t="s">
        <v>1749</v>
      </c>
      <c r="L189" s="60" t="s">
        <v>2606</v>
      </c>
      <c r="M189" s="60" t="s">
        <v>2562</v>
      </c>
      <c r="N189" s="60" t="s">
        <v>290</v>
      </c>
      <c r="O189" s="60" t="s">
        <v>1750</v>
      </c>
      <c r="P189" s="60" t="s">
        <v>290</v>
      </c>
      <c r="Q189" s="60" t="s">
        <v>290</v>
      </c>
      <c r="R189" s="60" t="s">
        <v>290</v>
      </c>
      <c r="S189" s="73"/>
      <c r="T189" s="60" t="s">
        <v>290</v>
      </c>
      <c r="U189" s="73">
        <v>44739</v>
      </c>
      <c r="V189" s="60" t="s">
        <v>1750</v>
      </c>
    </row>
    <row r="190" spans="1:22" ht="14.5">
      <c r="A190" s="60" t="s">
        <v>640</v>
      </c>
      <c r="B190" s="60" t="s">
        <v>290</v>
      </c>
      <c r="C190" s="60" t="s">
        <v>639</v>
      </c>
      <c r="D190" s="60" t="s">
        <v>1397</v>
      </c>
      <c r="E190" s="60" t="s">
        <v>2613</v>
      </c>
      <c r="F190" s="73">
        <v>44740</v>
      </c>
      <c r="G190" s="61">
        <v>16154.77</v>
      </c>
      <c r="H190" s="61">
        <v>1424042.97</v>
      </c>
      <c r="I190" s="60" t="s">
        <v>20</v>
      </c>
      <c r="J190" s="60" t="s">
        <v>2616</v>
      </c>
      <c r="K190" s="60" t="s">
        <v>1749</v>
      </c>
      <c r="L190" s="60" t="s">
        <v>2614</v>
      </c>
      <c r="M190" s="60" t="s">
        <v>2562</v>
      </c>
      <c r="N190" s="60" t="s">
        <v>290</v>
      </c>
      <c r="O190" s="60" t="s">
        <v>1750</v>
      </c>
      <c r="P190" s="60" t="s">
        <v>290</v>
      </c>
      <c r="Q190" s="60" t="s">
        <v>290</v>
      </c>
      <c r="R190" s="60" t="s">
        <v>290</v>
      </c>
      <c r="S190" s="73"/>
      <c r="T190" s="60" t="s">
        <v>290</v>
      </c>
      <c r="U190" s="73">
        <v>44740</v>
      </c>
      <c r="V190" s="60" t="s">
        <v>1750</v>
      </c>
    </row>
    <row r="191" spans="1:22" ht="14.5">
      <c r="A191" s="60" t="s">
        <v>640</v>
      </c>
      <c r="B191" s="60" t="s">
        <v>290</v>
      </c>
      <c r="C191" s="60" t="s">
        <v>639</v>
      </c>
      <c r="D191" s="60" t="s">
        <v>1397</v>
      </c>
      <c r="E191" s="60" t="s">
        <v>2591</v>
      </c>
      <c r="F191" s="73">
        <v>44740</v>
      </c>
      <c r="G191" s="61">
        <v>2730</v>
      </c>
      <c r="H191" s="61">
        <v>241448.03</v>
      </c>
      <c r="I191" s="60" t="s">
        <v>20</v>
      </c>
      <c r="J191" s="60" t="s">
        <v>2618</v>
      </c>
      <c r="K191" s="60" t="s">
        <v>660</v>
      </c>
      <c r="L191" s="60" t="s">
        <v>2592</v>
      </c>
      <c r="M191" s="60" t="s">
        <v>2564</v>
      </c>
      <c r="N191" s="60" t="s">
        <v>290</v>
      </c>
      <c r="O191" s="60" t="s">
        <v>735</v>
      </c>
      <c r="P191" s="60" t="s">
        <v>290</v>
      </c>
      <c r="Q191" s="60" t="s">
        <v>290</v>
      </c>
      <c r="R191" s="60" t="s">
        <v>290</v>
      </c>
      <c r="S191" s="73"/>
      <c r="T191" s="60" t="s">
        <v>290</v>
      </c>
      <c r="U191" s="73">
        <v>44740</v>
      </c>
      <c r="V191" s="60" t="s">
        <v>735</v>
      </c>
    </row>
    <row r="192" spans="1:22" ht="14.5">
      <c r="A192" s="60" t="s">
        <v>578</v>
      </c>
      <c r="B192" s="60" t="s">
        <v>691</v>
      </c>
      <c r="C192" s="60" t="s">
        <v>676</v>
      </c>
      <c r="D192" s="60" t="s">
        <v>1326</v>
      </c>
      <c r="E192" s="60" t="s">
        <v>2619</v>
      </c>
      <c r="F192" s="73">
        <v>44695</v>
      </c>
      <c r="G192" s="61">
        <v>-31027.73</v>
      </c>
      <c r="H192" s="61">
        <v>-2652870.92</v>
      </c>
      <c r="I192" s="60" t="s">
        <v>20</v>
      </c>
      <c r="J192" s="60" t="s">
        <v>2620</v>
      </c>
      <c r="K192" s="60" t="s">
        <v>2621</v>
      </c>
      <c r="L192" s="60" t="s">
        <v>2622</v>
      </c>
      <c r="M192" s="60" t="s">
        <v>2619</v>
      </c>
      <c r="N192" s="60" t="s">
        <v>290</v>
      </c>
      <c r="O192" s="60" t="s">
        <v>290</v>
      </c>
      <c r="P192" s="60" t="s">
        <v>665</v>
      </c>
      <c r="Q192" s="60" t="s">
        <v>290</v>
      </c>
      <c r="R192" s="60" t="s">
        <v>1136</v>
      </c>
      <c r="S192" s="73"/>
      <c r="T192" s="60" t="s">
        <v>290</v>
      </c>
      <c r="U192" s="73">
        <v>44677</v>
      </c>
      <c r="V192" s="60" t="s">
        <v>290</v>
      </c>
    </row>
    <row r="193" spans="1:22" ht="14.5">
      <c r="A193" s="60" t="s">
        <v>578</v>
      </c>
      <c r="B193" s="60" t="s">
        <v>691</v>
      </c>
      <c r="C193" s="60" t="s">
        <v>676</v>
      </c>
      <c r="D193" s="60" t="s">
        <v>1326</v>
      </c>
      <c r="E193" s="60" t="s">
        <v>2623</v>
      </c>
      <c r="F193" s="73">
        <v>44695</v>
      </c>
      <c r="G193" s="61">
        <v>-11414.25</v>
      </c>
      <c r="H193" s="61">
        <v>-975918.38</v>
      </c>
      <c r="I193" s="60" t="s">
        <v>20</v>
      </c>
      <c r="J193" s="60" t="s">
        <v>2624</v>
      </c>
      <c r="K193" s="60" t="s">
        <v>2625</v>
      </c>
      <c r="L193" s="60" t="s">
        <v>2626</v>
      </c>
      <c r="M193" s="60" t="s">
        <v>2623</v>
      </c>
      <c r="N193" s="60" t="s">
        <v>290</v>
      </c>
      <c r="O193" s="60" t="s">
        <v>290</v>
      </c>
      <c r="P193" s="60" t="s">
        <v>2627</v>
      </c>
      <c r="Q193" s="60" t="s">
        <v>290</v>
      </c>
      <c r="R193" s="60" t="s">
        <v>1136</v>
      </c>
      <c r="S193" s="73"/>
      <c r="T193" s="60" t="s">
        <v>290</v>
      </c>
      <c r="U193" s="73">
        <v>44659</v>
      </c>
      <c r="V193" s="60" t="s">
        <v>290</v>
      </c>
    </row>
    <row r="194" spans="1:22" ht="14.5">
      <c r="A194" s="60" t="s">
        <v>578</v>
      </c>
      <c r="B194" s="60" t="s">
        <v>691</v>
      </c>
      <c r="C194" s="60" t="s">
        <v>676</v>
      </c>
      <c r="D194" s="60" t="s">
        <v>1326</v>
      </c>
      <c r="E194" s="60" t="s">
        <v>2628</v>
      </c>
      <c r="F194" s="73">
        <v>44695</v>
      </c>
      <c r="G194" s="61">
        <v>-5814</v>
      </c>
      <c r="H194" s="61">
        <v>-497097</v>
      </c>
      <c r="I194" s="60" t="s">
        <v>20</v>
      </c>
      <c r="J194" s="60" t="s">
        <v>2624</v>
      </c>
      <c r="K194" s="60" t="s">
        <v>2625</v>
      </c>
      <c r="L194" s="60" t="s">
        <v>2629</v>
      </c>
      <c r="M194" s="60" t="s">
        <v>2628</v>
      </c>
      <c r="N194" s="60" t="s">
        <v>290</v>
      </c>
      <c r="O194" s="60" t="s">
        <v>290</v>
      </c>
      <c r="P194" s="60" t="s">
        <v>2627</v>
      </c>
      <c r="Q194" s="60" t="s">
        <v>290</v>
      </c>
      <c r="R194" s="60" t="s">
        <v>1136</v>
      </c>
      <c r="S194" s="73"/>
      <c r="T194" s="60" t="s">
        <v>290</v>
      </c>
      <c r="U194" s="73">
        <v>44659</v>
      </c>
      <c r="V194" s="60" t="s">
        <v>290</v>
      </c>
    </row>
    <row r="195" spans="1:22" ht="14.5">
      <c r="A195" s="60" t="s">
        <v>578</v>
      </c>
      <c r="B195" s="60" t="s">
        <v>691</v>
      </c>
      <c r="C195" s="60" t="s">
        <v>676</v>
      </c>
      <c r="D195" s="60" t="s">
        <v>1326</v>
      </c>
      <c r="E195" s="60" t="s">
        <v>2630</v>
      </c>
      <c r="F195" s="73">
        <v>44695</v>
      </c>
      <c r="G195" s="61">
        <v>-2210.4</v>
      </c>
      <c r="H195" s="61">
        <v>-188989.2</v>
      </c>
      <c r="I195" s="60" t="s">
        <v>20</v>
      </c>
      <c r="J195" s="60" t="s">
        <v>2624</v>
      </c>
      <c r="K195" s="60" t="s">
        <v>2625</v>
      </c>
      <c r="L195" s="60" t="s">
        <v>2631</v>
      </c>
      <c r="M195" s="60" t="s">
        <v>2630</v>
      </c>
      <c r="N195" s="60" t="s">
        <v>290</v>
      </c>
      <c r="O195" s="60" t="s">
        <v>290</v>
      </c>
      <c r="P195" s="60" t="s">
        <v>1154</v>
      </c>
      <c r="Q195" s="60" t="s">
        <v>290</v>
      </c>
      <c r="R195" s="60" t="s">
        <v>1136</v>
      </c>
      <c r="S195" s="73"/>
      <c r="T195" s="60" t="s">
        <v>290</v>
      </c>
      <c r="U195" s="73">
        <v>44666</v>
      </c>
      <c r="V195" s="60" t="s">
        <v>290</v>
      </c>
    </row>
    <row r="196" spans="1:22" ht="14.5">
      <c r="A196" s="60" t="s">
        <v>578</v>
      </c>
      <c r="B196" s="60" t="s">
        <v>691</v>
      </c>
      <c r="C196" s="60" t="s">
        <v>676</v>
      </c>
      <c r="D196" s="60" t="s">
        <v>1326</v>
      </c>
      <c r="E196" s="60" t="s">
        <v>2632</v>
      </c>
      <c r="F196" s="73">
        <v>44695</v>
      </c>
      <c r="G196" s="61">
        <v>-7132.03</v>
      </c>
      <c r="H196" s="61">
        <v>-609788.56999999995</v>
      </c>
      <c r="I196" s="60" t="s">
        <v>20</v>
      </c>
      <c r="J196" s="60" t="s">
        <v>2633</v>
      </c>
      <c r="K196" s="60" t="s">
        <v>2634</v>
      </c>
      <c r="L196" s="60" t="s">
        <v>2635</v>
      </c>
      <c r="M196" s="60" t="s">
        <v>2632</v>
      </c>
      <c r="N196" s="60" t="s">
        <v>290</v>
      </c>
      <c r="O196" s="60" t="s">
        <v>290</v>
      </c>
      <c r="P196" s="60" t="s">
        <v>1425</v>
      </c>
      <c r="Q196" s="60" t="s">
        <v>290</v>
      </c>
      <c r="R196" s="60" t="s">
        <v>1136</v>
      </c>
      <c r="S196" s="73"/>
      <c r="T196" s="60" t="s">
        <v>290</v>
      </c>
      <c r="U196" s="73">
        <v>44679</v>
      </c>
      <c r="V196" s="60" t="s">
        <v>290</v>
      </c>
    </row>
    <row r="197" spans="1:22" ht="14.5">
      <c r="A197" s="60" t="s">
        <v>578</v>
      </c>
      <c r="B197" s="60" t="s">
        <v>691</v>
      </c>
      <c r="C197" s="60" t="s">
        <v>676</v>
      </c>
      <c r="D197" s="60" t="s">
        <v>1326</v>
      </c>
      <c r="E197" s="60" t="s">
        <v>2636</v>
      </c>
      <c r="F197" s="73">
        <v>44695</v>
      </c>
      <c r="G197" s="61">
        <v>-15551.8</v>
      </c>
      <c r="H197" s="61">
        <v>-1329678.8999999999</v>
      </c>
      <c r="I197" s="60" t="s">
        <v>20</v>
      </c>
      <c r="J197" s="60" t="s">
        <v>2637</v>
      </c>
      <c r="K197" s="60" t="s">
        <v>2638</v>
      </c>
      <c r="L197" s="60" t="s">
        <v>2639</v>
      </c>
      <c r="M197" s="60" t="s">
        <v>2636</v>
      </c>
      <c r="N197" s="60" t="s">
        <v>290</v>
      </c>
      <c r="O197" s="60" t="s">
        <v>290</v>
      </c>
      <c r="P197" s="60" t="s">
        <v>677</v>
      </c>
      <c r="Q197" s="60" t="s">
        <v>290</v>
      </c>
      <c r="R197" s="60" t="s">
        <v>1136</v>
      </c>
      <c r="S197" s="73"/>
      <c r="T197" s="60" t="s">
        <v>290</v>
      </c>
      <c r="U197" s="73">
        <v>44678</v>
      </c>
      <c r="V197" s="60" t="s">
        <v>290</v>
      </c>
    </row>
    <row r="198" spans="1:22" ht="14.5">
      <c r="A198" s="60" t="s">
        <v>578</v>
      </c>
      <c r="B198" s="60" t="s">
        <v>691</v>
      </c>
      <c r="C198" s="60" t="s">
        <v>676</v>
      </c>
      <c r="D198" s="60" t="s">
        <v>1326</v>
      </c>
      <c r="E198" s="60" t="s">
        <v>2640</v>
      </c>
      <c r="F198" s="73">
        <v>44695</v>
      </c>
      <c r="G198" s="61">
        <v>-1606.6</v>
      </c>
      <c r="H198" s="61">
        <v>-137364.29999999999</v>
      </c>
      <c r="I198" s="60" t="s">
        <v>20</v>
      </c>
      <c r="J198" s="60" t="s">
        <v>2637</v>
      </c>
      <c r="K198" s="60" t="s">
        <v>2641</v>
      </c>
      <c r="L198" s="60" t="s">
        <v>2642</v>
      </c>
      <c r="M198" s="60" t="s">
        <v>2640</v>
      </c>
      <c r="N198" s="60" t="s">
        <v>290</v>
      </c>
      <c r="O198" s="60" t="s">
        <v>290</v>
      </c>
      <c r="P198" s="60" t="s">
        <v>677</v>
      </c>
      <c r="Q198" s="60" t="s">
        <v>290</v>
      </c>
      <c r="R198" s="60" t="s">
        <v>1136</v>
      </c>
      <c r="S198" s="73"/>
      <c r="T198" s="60" t="s">
        <v>290</v>
      </c>
      <c r="U198" s="73">
        <v>44678</v>
      </c>
      <c r="V198" s="60" t="s">
        <v>290</v>
      </c>
    </row>
    <row r="199" spans="1:22" ht="14.5">
      <c r="A199" s="60" t="s">
        <v>578</v>
      </c>
      <c r="B199" s="60" t="s">
        <v>691</v>
      </c>
      <c r="C199" s="60" t="s">
        <v>676</v>
      </c>
      <c r="D199" s="60" t="s">
        <v>1326</v>
      </c>
      <c r="E199" s="60" t="s">
        <v>2643</v>
      </c>
      <c r="F199" s="73">
        <v>44695</v>
      </c>
      <c r="G199" s="61">
        <v>-1171.2</v>
      </c>
      <c r="H199" s="61">
        <v>-100137.60000000001</v>
      </c>
      <c r="I199" s="60" t="s">
        <v>20</v>
      </c>
      <c r="J199" s="60" t="s">
        <v>2637</v>
      </c>
      <c r="K199" s="60" t="s">
        <v>2644</v>
      </c>
      <c r="L199" s="60" t="s">
        <v>2645</v>
      </c>
      <c r="M199" s="60" t="s">
        <v>2643</v>
      </c>
      <c r="N199" s="60" t="s">
        <v>290</v>
      </c>
      <c r="O199" s="60" t="s">
        <v>290</v>
      </c>
      <c r="P199" s="60" t="s">
        <v>677</v>
      </c>
      <c r="Q199" s="60" t="s">
        <v>290</v>
      </c>
      <c r="R199" s="60" t="s">
        <v>1136</v>
      </c>
      <c r="S199" s="73"/>
      <c r="T199" s="60" t="s">
        <v>290</v>
      </c>
      <c r="U199" s="73">
        <v>44678</v>
      </c>
      <c r="V199" s="60" t="s">
        <v>290</v>
      </c>
    </row>
    <row r="200" spans="1:22" ht="14.5">
      <c r="A200" s="60" t="s">
        <v>578</v>
      </c>
      <c r="B200" s="60" t="s">
        <v>691</v>
      </c>
      <c r="C200" s="60" t="s">
        <v>676</v>
      </c>
      <c r="D200" s="60" t="s">
        <v>1326</v>
      </c>
      <c r="E200" s="60" t="s">
        <v>2646</v>
      </c>
      <c r="F200" s="73">
        <v>44695</v>
      </c>
      <c r="G200" s="61">
        <v>-6670</v>
      </c>
      <c r="H200" s="61">
        <v>-570285</v>
      </c>
      <c r="I200" s="60" t="s">
        <v>20</v>
      </c>
      <c r="J200" s="60" t="s">
        <v>2637</v>
      </c>
      <c r="K200" s="60" t="s">
        <v>2647</v>
      </c>
      <c r="L200" s="60" t="s">
        <v>2648</v>
      </c>
      <c r="M200" s="60" t="s">
        <v>2646</v>
      </c>
      <c r="N200" s="60" t="s">
        <v>290</v>
      </c>
      <c r="O200" s="60" t="s">
        <v>290</v>
      </c>
      <c r="P200" s="60" t="s">
        <v>677</v>
      </c>
      <c r="Q200" s="60" t="s">
        <v>290</v>
      </c>
      <c r="R200" s="60" t="s">
        <v>1136</v>
      </c>
      <c r="S200" s="73"/>
      <c r="T200" s="60" t="s">
        <v>290</v>
      </c>
      <c r="U200" s="73">
        <v>44688</v>
      </c>
      <c r="V200" s="60" t="s">
        <v>290</v>
      </c>
    </row>
    <row r="201" spans="1:22" ht="14.5">
      <c r="A201" s="60" t="s">
        <v>578</v>
      </c>
      <c r="B201" s="60" t="s">
        <v>691</v>
      </c>
      <c r="C201" s="60" t="s">
        <v>676</v>
      </c>
      <c r="D201" s="60" t="s">
        <v>1326</v>
      </c>
      <c r="E201" s="60" t="s">
        <v>2653</v>
      </c>
      <c r="F201" s="73">
        <v>44695</v>
      </c>
      <c r="G201" s="61">
        <v>-2508.67</v>
      </c>
      <c r="H201" s="61">
        <v>-214491.29</v>
      </c>
      <c r="I201" s="60" t="s">
        <v>20</v>
      </c>
      <c r="J201" s="60" t="s">
        <v>2650</v>
      </c>
      <c r="K201" s="60" t="s">
        <v>2654</v>
      </c>
      <c r="L201" s="60" t="s">
        <v>2655</v>
      </c>
      <c r="M201" s="60" t="s">
        <v>2653</v>
      </c>
      <c r="N201" s="60" t="s">
        <v>290</v>
      </c>
      <c r="O201" s="60" t="s">
        <v>290</v>
      </c>
      <c r="P201" s="60" t="s">
        <v>670</v>
      </c>
      <c r="Q201" s="60" t="s">
        <v>290</v>
      </c>
      <c r="R201" s="60" t="s">
        <v>1136</v>
      </c>
      <c r="S201" s="73"/>
      <c r="T201" s="60" t="s">
        <v>290</v>
      </c>
      <c r="U201" s="73">
        <v>44688</v>
      </c>
      <c r="V201" s="60" t="s">
        <v>290</v>
      </c>
    </row>
    <row r="202" spans="1:22" ht="14.5">
      <c r="A202" s="60" t="s">
        <v>578</v>
      </c>
      <c r="B202" s="60" t="s">
        <v>691</v>
      </c>
      <c r="C202" s="60" t="s">
        <v>676</v>
      </c>
      <c r="D202" s="60" t="s">
        <v>1326</v>
      </c>
      <c r="E202" s="60" t="s">
        <v>2649</v>
      </c>
      <c r="F202" s="73">
        <v>44695</v>
      </c>
      <c r="G202" s="61">
        <v>-10491.56</v>
      </c>
      <c r="H202" s="61">
        <v>-897028.38</v>
      </c>
      <c r="I202" s="60" t="s">
        <v>20</v>
      </c>
      <c r="J202" s="60" t="s">
        <v>2650</v>
      </c>
      <c r="K202" s="60" t="s">
        <v>2651</v>
      </c>
      <c r="L202" s="60" t="s">
        <v>2652</v>
      </c>
      <c r="M202" s="60" t="s">
        <v>2649</v>
      </c>
      <c r="N202" s="60" t="s">
        <v>290</v>
      </c>
      <c r="O202" s="60" t="s">
        <v>290</v>
      </c>
      <c r="P202" s="60" t="s">
        <v>670</v>
      </c>
      <c r="Q202" s="60" t="s">
        <v>290</v>
      </c>
      <c r="R202" s="60" t="s">
        <v>1136</v>
      </c>
      <c r="S202" s="73">
        <v>44759</v>
      </c>
      <c r="T202" s="60" t="s">
        <v>3963</v>
      </c>
      <c r="U202" s="73">
        <v>44665</v>
      </c>
      <c r="V202" s="60" t="s">
        <v>290</v>
      </c>
    </row>
    <row r="203" spans="1:22" ht="14.5">
      <c r="A203" s="60" t="s">
        <v>578</v>
      </c>
      <c r="B203" s="60" t="s">
        <v>691</v>
      </c>
      <c r="C203" s="60" t="s">
        <v>676</v>
      </c>
      <c r="D203" s="60" t="s">
        <v>1326</v>
      </c>
      <c r="E203" s="60" t="s">
        <v>2656</v>
      </c>
      <c r="F203" s="73">
        <v>44695</v>
      </c>
      <c r="G203" s="61">
        <v>-2307.87</v>
      </c>
      <c r="H203" s="61">
        <v>-197322.89</v>
      </c>
      <c r="I203" s="60" t="s">
        <v>20</v>
      </c>
      <c r="J203" s="60" t="s">
        <v>2657</v>
      </c>
      <c r="K203" s="60" t="s">
        <v>2658</v>
      </c>
      <c r="L203" s="60" t="s">
        <v>2659</v>
      </c>
      <c r="M203" s="60" t="s">
        <v>2656</v>
      </c>
      <c r="N203" s="60" t="s">
        <v>290</v>
      </c>
      <c r="O203" s="60" t="s">
        <v>290</v>
      </c>
      <c r="P203" s="60" t="s">
        <v>1361</v>
      </c>
      <c r="Q203" s="60" t="s">
        <v>290</v>
      </c>
      <c r="R203" s="60" t="s">
        <v>1136</v>
      </c>
      <c r="S203" s="73"/>
      <c r="T203" s="60" t="s">
        <v>290</v>
      </c>
      <c r="U203" s="73">
        <v>44663</v>
      </c>
      <c r="V203" s="60" t="s">
        <v>290</v>
      </c>
    </row>
    <row r="204" spans="1:22" ht="14.5">
      <c r="A204" s="60" t="s">
        <v>578</v>
      </c>
      <c r="B204" s="60" t="s">
        <v>691</v>
      </c>
      <c r="C204" s="60" t="s">
        <v>676</v>
      </c>
      <c r="D204" s="60" t="s">
        <v>1326</v>
      </c>
      <c r="E204" s="60" t="s">
        <v>2660</v>
      </c>
      <c r="F204" s="73">
        <v>44695</v>
      </c>
      <c r="G204" s="61">
        <v>-3370.5</v>
      </c>
      <c r="H204" s="61">
        <v>-288177.75</v>
      </c>
      <c r="I204" s="60" t="s">
        <v>20</v>
      </c>
      <c r="J204" s="60" t="s">
        <v>2661</v>
      </c>
      <c r="K204" s="60" t="s">
        <v>2662</v>
      </c>
      <c r="L204" s="60" t="s">
        <v>2663</v>
      </c>
      <c r="M204" s="60" t="s">
        <v>2660</v>
      </c>
      <c r="N204" s="60" t="s">
        <v>290</v>
      </c>
      <c r="O204" s="60" t="s">
        <v>290</v>
      </c>
      <c r="P204" s="60" t="s">
        <v>1367</v>
      </c>
      <c r="Q204" s="60" t="s">
        <v>290</v>
      </c>
      <c r="R204" s="60" t="s">
        <v>1136</v>
      </c>
      <c r="S204" s="73"/>
      <c r="T204" s="60" t="s">
        <v>290</v>
      </c>
      <c r="U204" s="73">
        <v>44692</v>
      </c>
      <c r="V204" s="60" t="s">
        <v>290</v>
      </c>
    </row>
    <row r="205" spans="1:22" ht="14.5">
      <c r="A205" s="60" t="s">
        <v>578</v>
      </c>
      <c r="B205" s="60" t="s">
        <v>691</v>
      </c>
      <c r="C205" s="60" t="s">
        <v>676</v>
      </c>
      <c r="D205" s="60" t="s">
        <v>1326</v>
      </c>
      <c r="E205" s="60" t="s">
        <v>2668</v>
      </c>
      <c r="F205" s="73">
        <v>44705</v>
      </c>
      <c r="G205" s="61">
        <v>-4189.3100000000004</v>
      </c>
      <c r="H205" s="61">
        <v>-358186.01</v>
      </c>
      <c r="I205" s="60" t="s">
        <v>20</v>
      </c>
      <c r="J205" s="60" t="s">
        <v>2665</v>
      </c>
      <c r="K205" s="60" t="s">
        <v>2669</v>
      </c>
      <c r="L205" s="60" t="s">
        <v>2669</v>
      </c>
      <c r="M205" s="60" t="s">
        <v>2668</v>
      </c>
      <c r="N205" s="60" t="s">
        <v>290</v>
      </c>
      <c r="O205" s="60" t="s">
        <v>290</v>
      </c>
      <c r="P205" s="60" t="s">
        <v>1180</v>
      </c>
      <c r="Q205" s="60" t="s">
        <v>290</v>
      </c>
      <c r="R205" s="60" t="s">
        <v>1136</v>
      </c>
      <c r="S205" s="73"/>
      <c r="T205" s="60" t="s">
        <v>290</v>
      </c>
      <c r="U205" s="73">
        <v>44674</v>
      </c>
      <c r="V205" s="60" t="s">
        <v>290</v>
      </c>
    </row>
    <row r="206" spans="1:22" ht="14.5">
      <c r="A206" s="60" t="s">
        <v>578</v>
      </c>
      <c r="B206" s="60" t="s">
        <v>691</v>
      </c>
      <c r="C206" s="60" t="s">
        <v>676</v>
      </c>
      <c r="D206" s="60" t="s">
        <v>1326</v>
      </c>
      <c r="E206" s="60" t="s">
        <v>2670</v>
      </c>
      <c r="F206" s="73">
        <v>44705</v>
      </c>
      <c r="G206" s="61">
        <v>-5222.6000000000004</v>
      </c>
      <c r="H206" s="61">
        <v>-446532.3</v>
      </c>
      <c r="I206" s="60" t="s">
        <v>20</v>
      </c>
      <c r="J206" s="60" t="s">
        <v>2665</v>
      </c>
      <c r="K206" s="60" t="s">
        <v>2671</v>
      </c>
      <c r="L206" s="60" t="s">
        <v>2672</v>
      </c>
      <c r="M206" s="60" t="s">
        <v>2670</v>
      </c>
      <c r="N206" s="60" t="s">
        <v>290</v>
      </c>
      <c r="O206" s="60" t="s">
        <v>290</v>
      </c>
      <c r="P206" s="60" t="s">
        <v>1180</v>
      </c>
      <c r="Q206" s="60" t="s">
        <v>290</v>
      </c>
      <c r="R206" s="60" t="s">
        <v>1136</v>
      </c>
      <c r="S206" s="73"/>
      <c r="T206" s="60" t="s">
        <v>290</v>
      </c>
      <c r="U206" s="73">
        <v>44699</v>
      </c>
      <c r="V206" s="60" t="s">
        <v>290</v>
      </c>
    </row>
    <row r="207" spans="1:22" ht="14.5">
      <c r="A207" s="60" t="s">
        <v>578</v>
      </c>
      <c r="B207" s="60" t="s">
        <v>691</v>
      </c>
      <c r="C207" s="60" t="s">
        <v>676</v>
      </c>
      <c r="D207" s="60" t="s">
        <v>1326</v>
      </c>
      <c r="E207" s="60" t="s">
        <v>2664</v>
      </c>
      <c r="F207" s="73">
        <v>44705</v>
      </c>
      <c r="G207" s="61">
        <v>-26634.21</v>
      </c>
      <c r="H207" s="61">
        <v>-2277224.96</v>
      </c>
      <c r="I207" s="60" t="s">
        <v>20</v>
      </c>
      <c r="J207" s="60" t="s">
        <v>2665</v>
      </c>
      <c r="K207" s="60" t="s">
        <v>2666</v>
      </c>
      <c r="L207" s="60" t="s">
        <v>2667</v>
      </c>
      <c r="M207" s="60" t="s">
        <v>2664</v>
      </c>
      <c r="N207" s="60" t="s">
        <v>290</v>
      </c>
      <c r="O207" s="60" t="s">
        <v>290</v>
      </c>
      <c r="P207" s="60" t="s">
        <v>1180</v>
      </c>
      <c r="Q207" s="60" t="s">
        <v>290</v>
      </c>
      <c r="R207" s="60" t="s">
        <v>1136</v>
      </c>
      <c r="S207" s="73"/>
      <c r="T207" s="60" t="s">
        <v>290</v>
      </c>
      <c r="U207" s="73">
        <v>44671</v>
      </c>
      <c r="V207" s="60" t="s">
        <v>290</v>
      </c>
    </row>
    <row r="208" spans="1:22" ht="14.5">
      <c r="A208" s="60" t="s">
        <v>578</v>
      </c>
      <c r="B208" s="60" t="s">
        <v>691</v>
      </c>
      <c r="C208" s="60" t="s">
        <v>676</v>
      </c>
      <c r="D208" s="60" t="s">
        <v>1326</v>
      </c>
      <c r="E208" s="60" t="s">
        <v>2673</v>
      </c>
      <c r="F208" s="73">
        <v>44718</v>
      </c>
      <c r="G208" s="61">
        <v>-4254.9799999999996</v>
      </c>
      <c r="H208" s="61">
        <v>-375076.49</v>
      </c>
      <c r="I208" s="60" t="s">
        <v>20</v>
      </c>
      <c r="J208" s="60" t="s">
        <v>2674</v>
      </c>
      <c r="K208" s="60" t="s">
        <v>2675</v>
      </c>
      <c r="L208" s="60" t="s">
        <v>2676</v>
      </c>
      <c r="M208" s="60" t="s">
        <v>2673</v>
      </c>
      <c r="N208" s="60" t="s">
        <v>290</v>
      </c>
      <c r="O208" s="60" t="s">
        <v>290</v>
      </c>
      <c r="P208" s="60" t="s">
        <v>1180</v>
      </c>
      <c r="Q208" s="60" t="s">
        <v>290</v>
      </c>
      <c r="R208" s="60" t="s">
        <v>1136</v>
      </c>
      <c r="S208" s="73"/>
      <c r="T208" s="60" t="s">
        <v>290</v>
      </c>
      <c r="U208" s="73">
        <v>44695</v>
      </c>
      <c r="V208" s="60" t="s">
        <v>290</v>
      </c>
    </row>
    <row r="209" spans="1:22" ht="14.5">
      <c r="A209" s="60" t="s">
        <v>578</v>
      </c>
      <c r="B209" s="60" t="s">
        <v>691</v>
      </c>
      <c r="C209" s="60" t="s">
        <v>676</v>
      </c>
      <c r="D209" s="60" t="s">
        <v>1326</v>
      </c>
      <c r="E209" s="60" t="s">
        <v>1787</v>
      </c>
      <c r="F209" s="73">
        <v>44661</v>
      </c>
      <c r="G209" s="61">
        <v>-13254.32</v>
      </c>
      <c r="H209" s="61">
        <v>-1129930.78</v>
      </c>
      <c r="I209" s="60" t="s">
        <v>20</v>
      </c>
      <c r="J209" s="60" t="s">
        <v>1788</v>
      </c>
      <c r="K209" s="60" t="s">
        <v>1789</v>
      </c>
      <c r="L209" s="60" t="s">
        <v>1790</v>
      </c>
      <c r="M209" s="60" t="s">
        <v>1787</v>
      </c>
      <c r="N209" s="60" t="s">
        <v>290</v>
      </c>
      <c r="O209" s="60" t="s">
        <v>290</v>
      </c>
      <c r="P209" s="60" t="s">
        <v>1180</v>
      </c>
      <c r="Q209" s="60" t="s">
        <v>290</v>
      </c>
      <c r="R209" s="60" t="s">
        <v>1136</v>
      </c>
      <c r="S209" s="73">
        <v>44761</v>
      </c>
      <c r="T209" s="60" t="s">
        <v>3964</v>
      </c>
      <c r="U209" s="73">
        <v>44654</v>
      </c>
      <c r="V209" s="60" t="s">
        <v>290</v>
      </c>
    </row>
    <row r="210" spans="1:22" ht="14.5">
      <c r="A210" s="60" t="s">
        <v>578</v>
      </c>
      <c r="B210" s="60" t="s">
        <v>691</v>
      </c>
      <c r="C210" s="60" t="s">
        <v>676</v>
      </c>
      <c r="D210" s="60" t="s">
        <v>1326</v>
      </c>
      <c r="E210" s="60" t="s">
        <v>2677</v>
      </c>
      <c r="F210" s="73">
        <v>44728</v>
      </c>
      <c r="G210" s="61">
        <v>-9619.9500000000007</v>
      </c>
      <c r="H210" s="61">
        <v>-847998.59</v>
      </c>
      <c r="I210" s="60" t="s">
        <v>20</v>
      </c>
      <c r="J210" s="60" t="s">
        <v>2678</v>
      </c>
      <c r="K210" s="60" t="s">
        <v>2679</v>
      </c>
      <c r="L210" s="60" t="s">
        <v>2680</v>
      </c>
      <c r="M210" s="60" t="s">
        <v>2677</v>
      </c>
      <c r="N210" s="60" t="s">
        <v>290</v>
      </c>
      <c r="O210" s="60" t="s">
        <v>290</v>
      </c>
      <c r="P210" s="60" t="s">
        <v>1180</v>
      </c>
      <c r="Q210" s="60" t="s">
        <v>290</v>
      </c>
      <c r="R210" s="60" t="s">
        <v>1136</v>
      </c>
      <c r="S210" s="73"/>
      <c r="T210" s="60" t="s">
        <v>290</v>
      </c>
      <c r="U210" s="73">
        <v>44706</v>
      </c>
      <c r="V210" s="60" t="s">
        <v>290</v>
      </c>
    </row>
    <row r="211" spans="1:22" ht="14.5">
      <c r="A211" s="60" t="s">
        <v>578</v>
      </c>
      <c r="B211" s="60" t="s">
        <v>1131</v>
      </c>
      <c r="C211" s="60" t="s">
        <v>676</v>
      </c>
      <c r="D211" s="60" t="s">
        <v>1326</v>
      </c>
      <c r="E211" s="60" t="s">
        <v>2684</v>
      </c>
      <c r="F211" s="73">
        <v>44737</v>
      </c>
      <c r="G211" s="61">
        <v>-1747.7</v>
      </c>
      <c r="H211" s="61">
        <v>-154059.76</v>
      </c>
      <c r="I211" s="60" t="s">
        <v>20</v>
      </c>
      <c r="J211" s="60" t="s">
        <v>1347</v>
      </c>
      <c r="K211" s="60" t="s">
        <v>2685</v>
      </c>
      <c r="L211" s="60" t="s">
        <v>2686</v>
      </c>
      <c r="M211" s="60" t="s">
        <v>2684</v>
      </c>
      <c r="N211" s="60" t="s">
        <v>290</v>
      </c>
      <c r="O211" s="60" t="s">
        <v>290</v>
      </c>
      <c r="P211" s="60" t="s">
        <v>1180</v>
      </c>
      <c r="Q211" s="60" t="s">
        <v>290</v>
      </c>
      <c r="R211" s="60" t="s">
        <v>1136</v>
      </c>
      <c r="S211" s="73"/>
      <c r="T211" s="60" t="s">
        <v>290</v>
      </c>
      <c r="U211" s="73">
        <v>44724</v>
      </c>
      <c r="V211" s="60" t="s">
        <v>290</v>
      </c>
    </row>
    <row r="212" spans="1:22" ht="14.5">
      <c r="A212" s="60" t="s">
        <v>578</v>
      </c>
      <c r="B212" s="60" t="s">
        <v>1131</v>
      </c>
      <c r="C212" s="60" t="s">
        <v>676</v>
      </c>
      <c r="D212" s="60" t="s">
        <v>1326</v>
      </c>
      <c r="E212" s="60" t="s">
        <v>2681</v>
      </c>
      <c r="F212" s="73">
        <v>44737</v>
      </c>
      <c r="G212" s="61">
        <v>-20512.89</v>
      </c>
      <c r="H212" s="61">
        <v>-1808211.25</v>
      </c>
      <c r="I212" s="60" t="s">
        <v>20</v>
      </c>
      <c r="J212" s="60" t="s">
        <v>1347</v>
      </c>
      <c r="K212" s="60" t="s">
        <v>2682</v>
      </c>
      <c r="L212" s="60" t="s">
        <v>2683</v>
      </c>
      <c r="M212" s="60" t="s">
        <v>2681</v>
      </c>
      <c r="N212" s="60" t="s">
        <v>290</v>
      </c>
      <c r="O212" s="60" t="s">
        <v>290</v>
      </c>
      <c r="P212" s="60" t="s">
        <v>1180</v>
      </c>
      <c r="Q212" s="60" t="s">
        <v>290</v>
      </c>
      <c r="R212" s="60" t="s">
        <v>1136</v>
      </c>
      <c r="S212" s="73"/>
      <c r="T212" s="60" t="s">
        <v>290</v>
      </c>
      <c r="U212" s="73">
        <v>44707</v>
      </c>
      <c r="V212" s="60" t="s">
        <v>290</v>
      </c>
    </row>
    <row r="213" spans="1:22" ht="14.5">
      <c r="A213" s="60" t="s">
        <v>578</v>
      </c>
      <c r="B213" s="60" t="s">
        <v>691</v>
      </c>
      <c r="C213" s="60" t="s">
        <v>676</v>
      </c>
      <c r="D213" s="60" t="s">
        <v>1326</v>
      </c>
      <c r="E213" s="60" t="s">
        <v>2687</v>
      </c>
      <c r="F213" s="73">
        <v>44733</v>
      </c>
      <c r="G213" s="61">
        <v>-2720.37</v>
      </c>
      <c r="H213" s="61">
        <v>-239800.62</v>
      </c>
      <c r="I213" s="60" t="s">
        <v>20</v>
      </c>
      <c r="J213" s="60" t="s">
        <v>2688</v>
      </c>
      <c r="K213" s="60" t="s">
        <v>2689</v>
      </c>
      <c r="L213" s="60" t="s">
        <v>2690</v>
      </c>
      <c r="M213" s="60" t="s">
        <v>2687</v>
      </c>
      <c r="N213" s="60" t="s">
        <v>290</v>
      </c>
      <c r="O213" s="60" t="s">
        <v>290</v>
      </c>
      <c r="P213" s="60" t="s">
        <v>1180</v>
      </c>
      <c r="Q213" s="60" t="s">
        <v>290</v>
      </c>
      <c r="R213" s="60" t="s">
        <v>1136</v>
      </c>
      <c r="S213" s="73"/>
      <c r="T213" s="60" t="s">
        <v>290</v>
      </c>
      <c r="U213" s="73">
        <v>44715</v>
      </c>
      <c r="V213" s="60" t="s">
        <v>290</v>
      </c>
    </row>
    <row r="214" spans="1:22" ht="14.5">
      <c r="A214" s="60" t="s">
        <v>578</v>
      </c>
      <c r="B214" s="60" t="s">
        <v>691</v>
      </c>
      <c r="C214" s="60" t="s">
        <v>676</v>
      </c>
      <c r="D214" s="60" t="s">
        <v>1326</v>
      </c>
      <c r="E214" s="60" t="s">
        <v>2691</v>
      </c>
      <c r="F214" s="73">
        <v>44733</v>
      </c>
      <c r="G214" s="61">
        <v>-1595.67</v>
      </c>
      <c r="H214" s="61">
        <v>-140658.31</v>
      </c>
      <c r="I214" s="60" t="s">
        <v>20</v>
      </c>
      <c r="J214" s="60" t="s">
        <v>2688</v>
      </c>
      <c r="K214" s="60" t="s">
        <v>2692</v>
      </c>
      <c r="L214" s="60" t="s">
        <v>2693</v>
      </c>
      <c r="M214" s="60" t="s">
        <v>2691</v>
      </c>
      <c r="N214" s="60" t="s">
        <v>290</v>
      </c>
      <c r="O214" s="60" t="s">
        <v>290</v>
      </c>
      <c r="P214" s="60" t="s">
        <v>1180</v>
      </c>
      <c r="Q214" s="60" t="s">
        <v>290</v>
      </c>
      <c r="R214" s="60" t="s">
        <v>1136</v>
      </c>
      <c r="S214" s="73"/>
      <c r="T214" s="60" t="s">
        <v>290</v>
      </c>
      <c r="U214" s="73">
        <v>44710</v>
      </c>
      <c r="V214" s="60" t="s">
        <v>290</v>
      </c>
    </row>
    <row r="215" spans="1:22" ht="14.5">
      <c r="A215" s="60" t="s">
        <v>578</v>
      </c>
      <c r="B215" s="60" t="s">
        <v>691</v>
      </c>
      <c r="C215" s="60" t="s">
        <v>674</v>
      </c>
      <c r="D215" s="60" t="s">
        <v>1326</v>
      </c>
      <c r="E215" s="60" t="s">
        <v>2694</v>
      </c>
      <c r="F215" s="73">
        <v>44698</v>
      </c>
      <c r="G215" s="61">
        <v>-46317.4</v>
      </c>
      <c r="H215" s="61">
        <v>-3960137.7</v>
      </c>
      <c r="I215" s="60" t="s">
        <v>20</v>
      </c>
      <c r="J215" s="60" t="s">
        <v>2695</v>
      </c>
      <c r="K215" s="60" t="s">
        <v>2696</v>
      </c>
      <c r="L215" s="60" t="s">
        <v>2697</v>
      </c>
      <c r="M215" s="60" t="s">
        <v>2694</v>
      </c>
      <c r="N215" s="60" t="s">
        <v>290</v>
      </c>
      <c r="O215" s="60" t="s">
        <v>290</v>
      </c>
      <c r="P215" s="60" t="s">
        <v>2698</v>
      </c>
      <c r="Q215" s="60" t="s">
        <v>290</v>
      </c>
      <c r="R215" s="60" t="s">
        <v>1136</v>
      </c>
      <c r="S215" s="73">
        <v>44749</v>
      </c>
      <c r="T215" s="60" t="s">
        <v>3769</v>
      </c>
      <c r="U215" s="73">
        <v>44698</v>
      </c>
      <c r="V215" s="60" t="s">
        <v>290</v>
      </c>
    </row>
    <row r="216" spans="1:22" ht="14.5">
      <c r="A216" s="60" t="s">
        <v>578</v>
      </c>
      <c r="B216" s="60" t="s">
        <v>691</v>
      </c>
      <c r="C216" s="60" t="s">
        <v>674</v>
      </c>
      <c r="D216" s="60" t="s">
        <v>1326</v>
      </c>
      <c r="E216" s="60" t="s">
        <v>1805</v>
      </c>
      <c r="F216" s="73">
        <v>44669</v>
      </c>
      <c r="G216" s="61">
        <v>-103289.15</v>
      </c>
      <c r="H216" s="61">
        <v>-8805400.0399999991</v>
      </c>
      <c r="I216" s="60" t="s">
        <v>20</v>
      </c>
      <c r="J216" s="60" t="s">
        <v>1792</v>
      </c>
      <c r="K216" s="60" t="s">
        <v>1769</v>
      </c>
      <c r="L216" s="60" t="s">
        <v>1806</v>
      </c>
      <c r="M216" s="60" t="s">
        <v>1805</v>
      </c>
      <c r="N216" s="60" t="s">
        <v>290</v>
      </c>
      <c r="O216" s="60" t="s">
        <v>290</v>
      </c>
      <c r="P216" s="60" t="s">
        <v>658</v>
      </c>
      <c r="Q216" s="60" t="s">
        <v>290</v>
      </c>
      <c r="R216" s="60" t="s">
        <v>1136</v>
      </c>
      <c r="S216" s="73"/>
      <c r="T216" s="60" t="s">
        <v>290</v>
      </c>
      <c r="U216" s="73">
        <v>44669</v>
      </c>
      <c r="V216" s="60" t="s">
        <v>675</v>
      </c>
    </row>
    <row r="217" spans="1:22" ht="14.5">
      <c r="A217" s="60" t="s">
        <v>578</v>
      </c>
      <c r="B217" s="60" t="s">
        <v>691</v>
      </c>
      <c r="C217" s="60" t="s">
        <v>674</v>
      </c>
      <c r="D217" s="60" t="s">
        <v>1326</v>
      </c>
      <c r="E217" s="60" t="s">
        <v>1798</v>
      </c>
      <c r="F217" s="73">
        <v>44670</v>
      </c>
      <c r="G217" s="61">
        <v>-3621.36</v>
      </c>
      <c r="H217" s="61">
        <v>-308720.94</v>
      </c>
      <c r="I217" s="60" t="s">
        <v>20</v>
      </c>
      <c r="J217" s="60" t="s">
        <v>1792</v>
      </c>
      <c r="K217" s="60" t="s">
        <v>1759</v>
      </c>
      <c r="L217" s="60" t="s">
        <v>1799</v>
      </c>
      <c r="M217" s="60" t="s">
        <v>1798</v>
      </c>
      <c r="N217" s="60" t="s">
        <v>290</v>
      </c>
      <c r="O217" s="60" t="s">
        <v>290</v>
      </c>
      <c r="P217" s="60" t="s">
        <v>658</v>
      </c>
      <c r="Q217" s="60" t="s">
        <v>290</v>
      </c>
      <c r="R217" s="60" t="s">
        <v>1136</v>
      </c>
      <c r="S217" s="73"/>
      <c r="T217" s="60" t="s">
        <v>290</v>
      </c>
      <c r="U217" s="73">
        <v>44670</v>
      </c>
      <c r="V217" s="60" t="s">
        <v>675</v>
      </c>
    </row>
    <row r="218" spans="1:22" ht="14.5">
      <c r="A218" s="60" t="s">
        <v>578</v>
      </c>
      <c r="B218" s="60" t="s">
        <v>691</v>
      </c>
      <c r="C218" s="60" t="s">
        <v>674</v>
      </c>
      <c r="D218" s="60" t="s">
        <v>1326</v>
      </c>
      <c r="E218" s="60" t="s">
        <v>1802</v>
      </c>
      <c r="F218" s="73">
        <v>44670</v>
      </c>
      <c r="G218" s="61">
        <v>-39224.47</v>
      </c>
      <c r="H218" s="61">
        <v>-3343886.07</v>
      </c>
      <c r="I218" s="60" t="s">
        <v>20</v>
      </c>
      <c r="J218" s="60" t="s">
        <v>1792</v>
      </c>
      <c r="K218" s="60" t="s">
        <v>1803</v>
      </c>
      <c r="L218" s="60" t="s">
        <v>1804</v>
      </c>
      <c r="M218" s="60" t="s">
        <v>1802</v>
      </c>
      <c r="N218" s="60" t="s">
        <v>290</v>
      </c>
      <c r="O218" s="60" t="s">
        <v>290</v>
      </c>
      <c r="P218" s="60" t="s">
        <v>658</v>
      </c>
      <c r="Q218" s="60" t="s">
        <v>290</v>
      </c>
      <c r="R218" s="60" t="s">
        <v>1136</v>
      </c>
      <c r="S218" s="73"/>
      <c r="T218" s="60" t="s">
        <v>290</v>
      </c>
      <c r="U218" s="73">
        <v>44670</v>
      </c>
      <c r="V218" s="60" t="s">
        <v>675</v>
      </c>
    </row>
    <row r="219" spans="1:22" ht="14.5">
      <c r="A219" s="60" t="s">
        <v>578</v>
      </c>
      <c r="B219" s="60" t="s">
        <v>691</v>
      </c>
      <c r="C219" s="60" t="s">
        <v>674</v>
      </c>
      <c r="D219" s="60" t="s">
        <v>1326</v>
      </c>
      <c r="E219" s="60" t="s">
        <v>1807</v>
      </c>
      <c r="F219" s="73">
        <v>44669</v>
      </c>
      <c r="G219" s="61">
        <v>-1811.25</v>
      </c>
      <c r="H219" s="61">
        <v>-154409.06</v>
      </c>
      <c r="I219" s="60" t="s">
        <v>20</v>
      </c>
      <c r="J219" s="60" t="s">
        <v>1792</v>
      </c>
      <c r="K219" s="60" t="s">
        <v>1769</v>
      </c>
      <c r="L219" s="60" t="s">
        <v>1808</v>
      </c>
      <c r="M219" s="60" t="s">
        <v>1807</v>
      </c>
      <c r="N219" s="60" t="s">
        <v>290</v>
      </c>
      <c r="O219" s="60" t="s">
        <v>290</v>
      </c>
      <c r="P219" s="60" t="s">
        <v>658</v>
      </c>
      <c r="Q219" s="60" t="s">
        <v>290</v>
      </c>
      <c r="R219" s="60" t="s">
        <v>1136</v>
      </c>
      <c r="S219" s="73"/>
      <c r="T219" s="60" t="s">
        <v>290</v>
      </c>
      <c r="U219" s="73">
        <v>44669</v>
      </c>
      <c r="V219" s="60" t="s">
        <v>675</v>
      </c>
    </row>
    <row r="220" spans="1:22" ht="14.5">
      <c r="A220" s="60" t="s">
        <v>578</v>
      </c>
      <c r="B220" s="60" t="s">
        <v>691</v>
      </c>
      <c r="C220" s="60" t="s">
        <v>674</v>
      </c>
      <c r="D220" s="60" t="s">
        <v>1326</v>
      </c>
      <c r="E220" s="60" t="s">
        <v>1809</v>
      </c>
      <c r="F220" s="73">
        <v>44671</v>
      </c>
      <c r="G220" s="61">
        <v>-146014.87</v>
      </c>
      <c r="H220" s="61">
        <v>-12447767.67</v>
      </c>
      <c r="I220" s="60" t="s">
        <v>20</v>
      </c>
      <c r="J220" s="60" t="s">
        <v>1792</v>
      </c>
      <c r="K220" s="60" t="s">
        <v>1769</v>
      </c>
      <c r="L220" s="60" t="s">
        <v>1810</v>
      </c>
      <c r="M220" s="60" t="s">
        <v>1809</v>
      </c>
      <c r="N220" s="60" t="s">
        <v>290</v>
      </c>
      <c r="O220" s="60" t="s">
        <v>290</v>
      </c>
      <c r="P220" s="60" t="s">
        <v>658</v>
      </c>
      <c r="Q220" s="60" t="s">
        <v>290</v>
      </c>
      <c r="R220" s="60" t="s">
        <v>1136</v>
      </c>
      <c r="S220" s="73"/>
      <c r="T220" s="60" t="s">
        <v>290</v>
      </c>
      <c r="U220" s="73">
        <v>44671</v>
      </c>
      <c r="V220" s="60" t="s">
        <v>675</v>
      </c>
    </row>
    <row r="221" spans="1:22" ht="14.5">
      <c r="A221" s="60" t="s">
        <v>578</v>
      </c>
      <c r="B221" s="60" t="s">
        <v>691</v>
      </c>
      <c r="C221" s="60" t="s">
        <v>674</v>
      </c>
      <c r="D221" s="60" t="s">
        <v>1326</v>
      </c>
      <c r="E221" s="60" t="s">
        <v>1800</v>
      </c>
      <c r="F221" s="73">
        <v>44672</v>
      </c>
      <c r="G221" s="61">
        <v>-4253.8900000000003</v>
      </c>
      <c r="H221" s="61">
        <v>-362644.12</v>
      </c>
      <c r="I221" s="60" t="s">
        <v>20</v>
      </c>
      <c r="J221" s="60" t="s">
        <v>1792</v>
      </c>
      <c r="K221" s="60" t="s">
        <v>1759</v>
      </c>
      <c r="L221" s="60" t="s">
        <v>1801</v>
      </c>
      <c r="M221" s="60" t="s">
        <v>1800</v>
      </c>
      <c r="N221" s="60" t="s">
        <v>290</v>
      </c>
      <c r="O221" s="60" t="s">
        <v>290</v>
      </c>
      <c r="P221" s="60" t="s">
        <v>658</v>
      </c>
      <c r="Q221" s="60" t="s">
        <v>290</v>
      </c>
      <c r="R221" s="60" t="s">
        <v>1136</v>
      </c>
      <c r="S221" s="73"/>
      <c r="T221" s="60" t="s">
        <v>290</v>
      </c>
      <c r="U221" s="73">
        <v>44672</v>
      </c>
      <c r="V221" s="60" t="s">
        <v>675</v>
      </c>
    </row>
    <row r="222" spans="1:22" ht="14.5">
      <c r="A222" s="60" t="s">
        <v>578</v>
      </c>
      <c r="B222" s="60" t="s">
        <v>691</v>
      </c>
      <c r="C222" s="60" t="s">
        <v>674</v>
      </c>
      <c r="D222" s="60" t="s">
        <v>1326</v>
      </c>
      <c r="E222" s="60" t="s">
        <v>2701</v>
      </c>
      <c r="F222" s="73">
        <v>44690</v>
      </c>
      <c r="G222" s="61">
        <v>-1834.51</v>
      </c>
      <c r="H222" s="61">
        <v>-156850.60999999999</v>
      </c>
      <c r="I222" s="60" t="s">
        <v>20</v>
      </c>
      <c r="J222" s="60" t="s">
        <v>1792</v>
      </c>
      <c r="K222" s="60" t="s">
        <v>1759</v>
      </c>
      <c r="L222" s="60" t="s">
        <v>2702</v>
      </c>
      <c r="M222" s="60" t="s">
        <v>2701</v>
      </c>
      <c r="N222" s="60" t="s">
        <v>290</v>
      </c>
      <c r="O222" s="60" t="s">
        <v>290</v>
      </c>
      <c r="P222" s="60" t="s">
        <v>658</v>
      </c>
      <c r="Q222" s="60" t="s">
        <v>290</v>
      </c>
      <c r="R222" s="60" t="s">
        <v>1136</v>
      </c>
      <c r="S222" s="73"/>
      <c r="T222" s="60" t="s">
        <v>290</v>
      </c>
      <c r="U222" s="73">
        <v>44690</v>
      </c>
      <c r="V222" s="60" t="s">
        <v>675</v>
      </c>
    </row>
    <row r="223" spans="1:22" ht="14.5">
      <c r="A223" s="60" t="s">
        <v>578</v>
      </c>
      <c r="B223" s="60" t="s">
        <v>691</v>
      </c>
      <c r="C223" s="60" t="s">
        <v>674</v>
      </c>
      <c r="D223" s="60" t="s">
        <v>1326</v>
      </c>
      <c r="E223" s="60" t="s">
        <v>2703</v>
      </c>
      <c r="F223" s="73">
        <v>44704</v>
      </c>
      <c r="G223" s="61">
        <v>-1506.37</v>
      </c>
      <c r="H223" s="61">
        <v>-128794.64</v>
      </c>
      <c r="I223" s="60" t="s">
        <v>20</v>
      </c>
      <c r="J223" s="60" t="s">
        <v>1792</v>
      </c>
      <c r="K223" s="60" t="s">
        <v>1759</v>
      </c>
      <c r="L223" s="60" t="s">
        <v>2704</v>
      </c>
      <c r="M223" s="60" t="s">
        <v>2703</v>
      </c>
      <c r="N223" s="60" t="s">
        <v>290</v>
      </c>
      <c r="O223" s="60" t="s">
        <v>290</v>
      </c>
      <c r="P223" s="60" t="s">
        <v>658</v>
      </c>
      <c r="Q223" s="60" t="s">
        <v>290</v>
      </c>
      <c r="R223" s="60" t="s">
        <v>1136</v>
      </c>
      <c r="S223" s="73"/>
      <c r="T223" s="60" t="s">
        <v>290</v>
      </c>
      <c r="U223" s="73">
        <v>44704</v>
      </c>
      <c r="V223" s="60" t="s">
        <v>675</v>
      </c>
    </row>
    <row r="224" spans="1:22" ht="14.5">
      <c r="A224" s="60" t="s">
        <v>578</v>
      </c>
      <c r="B224" s="60" t="s">
        <v>691</v>
      </c>
      <c r="C224" s="60" t="s">
        <v>674</v>
      </c>
      <c r="D224" s="60" t="s">
        <v>1326</v>
      </c>
      <c r="E224" s="60" t="s">
        <v>2713</v>
      </c>
      <c r="F224" s="73">
        <v>44690</v>
      </c>
      <c r="G224" s="61">
        <v>-3599.89</v>
      </c>
      <c r="H224" s="61">
        <v>-307790.59999999998</v>
      </c>
      <c r="I224" s="60" t="s">
        <v>20</v>
      </c>
      <c r="J224" s="60" t="s">
        <v>1792</v>
      </c>
      <c r="K224" s="60" t="s">
        <v>1803</v>
      </c>
      <c r="L224" s="60" t="s">
        <v>2714</v>
      </c>
      <c r="M224" s="60" t="s">
        <v>2713</v>
      </c>
      <c r="N224" s="60" t="s">
        <v>290</v>
      </c>
      <c r="O224" s="60" t="s">
        <v>290</v>
      </c>
      <c r="P224" s="60" t="s">
        <v>658</v>
      </c>
      <c r="Q224" s="60" t="s">
        <v>290</v>
      </c>
      <c r="R224" s="60" t="s">
        <v>1136</v>
      </c>
      <c r="S224" s="73"/>
      <c r="T224" s="60" t="s">
        <v>290</v>
      </c>
      <c r="U224" s="73">
        <v>44690</v>
      </c>
      <c r="V224" s="60" t="s">
        <v>675</v>
      </c>
    </row>
    <row r="225" spans="1:22" ht="14.5">
      <c r="A225" s="60" t="s">
        <v>578</v>
      </c>
      <c r="B225" s="60" t="s">
        <v>691</v>
      </c>
      <c r="C225" s="60" t="s">
        <v>674</v>
      </c>
      <c r="D225" s="60" t="s">
        <v>1326</v>
      </c>
      <c r="E225" s="60" t="s">
        <v>2715</v>
      </c>
      <c r="F225" s="73">
        <v>44705</v>
      </c>
      <c r="G225" s="61">
        <v>-2438.3000000000002</v>
      </c>
      <c r="H225" s="61">
        <v>-208474.65</v>
      </c>
      <c r="I225" s="60" t="s">
        <v>20</v>
      </c>
      <c r="J225" s="60" t="s">
        <v>1792</v>
      </c>
      <c r="K225" s="60" t="s">
        <v>1803</v>
      </c>
      <c r="L225" s="60" t="s">
        <v>2716</v>
      </c>
      <c r="M225" s="60" t="s">
        <v>2715</v>
      </c>
      <c r="N225" s="60" t="s">
        <v>290</v>
      </c>
      <c r="O225" s="60" t="s">
        <v>290</v>
      </c>
      <c r="P225" s="60" t="s">
        <v>658</v>
      </c>
      <c r="Q225" s="60" t="s">
        <v>290</v>
      </c>
      <c r="R225" s="60" t="s">
        <v>1136</v>
      </c>
      <c r="S225" s="73"/>
      <c r="T225" s="60" t="s">
        <v>290</v>
      </c>
      <c r="U225" s="73">
        <v>44705</v>
      </c>
      <c r="V225" s="60" t="s">
        <v>675</v>
      </c>
    </row>
    <row r="226" spans="1:22" ht="14.5">
      <c r="A226" s="60" t="s">
        <v>578</v>
      </c>
      <c r="B226" s="60" t="s">
        <v>691</v>
      </c>
      <c r="C226" s="60" t="s">
        <v>674</v>
      </c>
      <c r="D226" s="60" t="s">
        <v>1326</v>
      </c>
      <c r="E226" s="60" t="s">
        <v>2737</v>
      </c>
      <c r="F226" s="73">
        <v>44698</v>
      </c>
      <c r="G226" s="61">
        <v>-11686.68</v>
      </c>
      <c r="H226" s="61">
        <v>-999211.14</v>
      </c>
      <c r="I226" s="60" t="s">
        <v>20</v>
      </c>
      <c r="J226" s="60" t="s">
        <v>1792</v>
      </c>
      <c r="K226" s="60" t="s">
        <v>2738</v>
      </c>
      <c r="L226" s="60" t="s">
        <v>2739</v>
      </c>
      <c r="M226" s="60" t="s">
        <v>2737</v>
      </c>
      <c r="N226" s="60" t="s">
        <v>290</v>
      </c>
      <c r="O226" s="60" t="s">
        <v>290</v>
      </c>
      <c r="P226" s="60" t="s">
        <v>658</v>
      </c>
      <c r="Q226" s="60" t="s">
        <v>290</v>
      </c>
      <c r="R226" s="60" t="s">
        <v>1136</v>
      </c>
      <c r="S226" s="73"/>
      <c r="T226" s="60" t="s">
        <v>290</v>
      </c>
      <c r="U226" s="73">
        <v>44698</v>
      </c>
      <c r="V226" s="60" t="s">
        <v>675</v>
      </c>
    </row>
    <row r="227" spans="1:22" ht="14.5">
      <c r="A227" s="60" t="s">
        <v>578</v>
      </c>
      <c r="B227" s="60" t="s">
        <v>691</v>
      </c>
      <c r="C227" s="60" t="s">
        <v>674</v>
      </c>
      <c r="D227" s="60" t="s">
        <v>1326</v>
      </c>
      <c r="E227" s="60" t="s">
        <v>2723</v>
      </c>
      <c r="F227" s="73">
        <v>44697</v>
      </c>
      <c r="G227" s="61">
        <v>-4913.97</v>
      </c>
      <c r="H227" s="61">
        <v>-420144.44</v>
      </c>
      <c r="I227" s="60" t="s">
        <v>20</v>
      </c>
      <c r="J227" s="60" t="s">
        <v>1792</v>
      </c>
      <c r="K227" s="60" t="s">
        <v>1769</v>
      </c>
      <c r="L227" s="60" t="s">
        <v>2724</v>
      </c>
      <c r="M227" s="60" t="s">
        <v>2723</v>
      </c>
      <c r="N227" s="60" t="s">
        <v>290</v>
      </c>
      <c r="O227" s="60" t="s">
        <v>290</v>
      </c>
      <c r="P227" s="60" t="s">
        <v>658</v>
      </c>
      <c r="Q227" s="60" t="s">
        <v>290</v>
      </c>
      <c r="R227" s="60" t="s">
        <v>1136</v>
      </c>
      <c r="S227" s="73"/>
      <c r="T227" s="60" t="s">
        <v>290</v>
      </c>
      <c r="U227" s="73">
        <v>44697</v>
      </c>
      <c r="V227" s="60" t="s">
        <v>675</v>
      </c>
    </row>
    <row r="228" spans="1:22" ht="14.5">
      <c r="A228" s="60" t="s">
        <v>578</v>
      </c>
      <c r="B228" s="60" t="s">
        <v>691</v>
      </c>
      <c r="C228" s="60" t="s">
        <v>674</v>
      </c>
      <c r="D228" s="60" t="s">
        <v>1326</v>
      </c>
      <c r="E228" s="60" t="s">
        <v>2725</v>
      </c>
      <c r="F228" s="73">
        <v>44704</v>
      </c>
      <c r="G228" s="61">
        <v>-7200.1</v>
      </c>
      <c r="H228" s="61">
        <v>-615608.55000000005</v>
      </c>
      <c r="I228" s="60" t="s">
        <v>20</v>
      </c>
      <c r="J228" s="60" t="s">
        <v>1792</v>
      </c>
      <c r="K228" s="60" t="s">
        <v>1769</v>
      </c>
      <c r="L228" s="60" t="s">
        <v>2726</v>
      </c>
      <c r="M228" s="60" t="s">
        <v>2725</v>
      </c>
      <c r="N228" s="60" t="s">
        <v>290</v>
      </c>
      <c r="O228" s="60" t="s">
        <v>290</v>
      </c>
      <c r="P228" s="60" t="s">
        <v>658</v>
      </c>
      <c r="Q228" s="60" t="s">
        <v>290</v>
      </c>
      <c r="R228" s="60" t="s">
        <v>1136</v>
      </c>
      <c r="S228" s="73"/>
      <c r="T228" s="60" t="s">
        <v>290</v>
      </c>
      <c r="U228" s="73">
        <v>44704</v>
      </c>
      <c r="V228" s="60" t="s">
        <v>675</v>
      </c>
    </row>
    <row r="229" spans="1:22" ht="14.5">
      <c r="A229" s="60" t="s">
        <v>578</v>
      </c>
      <c r="B229" s="60" t="s">
        <v>691</v>
      </c>
      <c r="C229" s="60" t="s">
        <v>674</v>
      </c>
      <c r="D229" s="60" t="s">
        <v>1326</v>
      </c>
      <c r="E229" s="60" t="s">
        <v>2699</v>
      </c>
      <c r="F229" s="73">
        <v>44699</v>
      </c>
      <c r="G229" s="61">
        <v>-1560.92</v>
      </c>
      <c r="H229" s="61">
        <v>-133458.66</v>
      </c>
      <c r="I229" s="60" t="s">
        <v>20</v>
      </c>
      <c r="J229" s="60" t="s">
        <v>1792</v>
      </c>
      <c r="K229" s="60" t="s">
        <v>1760</v>
      </c>
      <c r="L229" s="60" t="s">
        <v>2700</v>
      </c>
      <c r="M229" s="60" t="s">
        <v>2699</v>
      </c>
      <c r="N229" s="60" t="s">
        <v>290</v>
      </c>
      <c r="O229" s="60" t="s">
        <v>290</v>
      </c>
      <c r="P229" s="60" t="s">
        <v>658</v>
      </c>
      <c r="Q229" s="60" t="s">
        <v>290</v>
      </c>
      <c r="R229" s="60" t="s">
        <v>1136</v>
      </c>
      <c r="S229" s="73"/>
      <c r="T229" s="60" t="s">
        <v>290</v>
      </c>
      <c r="U229" s="73">
        <v>44699</v>
      </c>
      <c r="V229" s="60" t="s">
        <v>675</v>
      </c>
    </row>
    <row r="230" spans="1:22" ht="14.5">
      <c r="A230" s="60" t="s">
        <v>578</v>
      </c>
      <c r="B230" s="60" t="s">
        <v>691</v>
      </c>
      <c r="C230" s="60" t="s">
        <v>674</v>
      </c>
      <c r="D230" s="60" t="s">
        <v>1326</v>
      </c>
      <c r="E230" s="60" t="s">
        <v>2705</v>
      </c>
      <c r="F230" s="73">
        <v>44691</v>
      </c>
      <c r="G230" s="61">
        <v>-2441.8200000000002</v>
      </c>
      <c r="H230" s="61">
        <v>-208775.61</v>
      </c>
      <c r="I230" s="60" t="s">
        <v>20</v>
      </c>
      <c r="J230" s="60" t="s">
        <v>1792</v>
      </c>
      <c r="K230" s="60" t="s">
        <v>1759</v>
      </c>
      <c r="L230" s="60" t="s">
        <v>2706</v>
      </c>
      <c r="M230" s="60" t="s">
        <v>2705</v>
      </c>
      <c r="N230" s="60" t="s">
        <v>290</v>
      </c>
      <c r="O230" s="60" t="s">
        <v>290</v>
      </c>
      <c r="P230" s="60" t="s">
        <v>658</v>
      </c>
      <c r="Q230" s="60" t="s">
        <v>290</v>
      </c>
      <c r="R230" s="60" t="s">
        <v>1136</v>
      </c>
      <c r="S230" s="73"/>
      <c r="T230" s="60" t="s">
        <v>290</v>
      </c>
      <c r="U230" s="73">
        <v>44691</v>
      </c>
      <c r="V230" s="60" t="s">
        <v>675</v>
      </c>
    </row>
    <row r="231" spans="1:22" ht="14.5">
      <c r="A231" s="60" t="s">
        <v>578</v>
      </c>
      <c r="B231" s="60" t="s">
        <v>691</v>
      </c>
      <c r="C231" s="60" t="s">
        <v>674</v>
      </c>
      <c r="D231" s="60" t="s">
        <v>1326</v>
      </c>
      <c r="E231" s="60" t="s">
        <v>2707</v>
      </c>
      <c r="F231" s="73">
        <v>44698</v>
      </c>
      <c r="G231" s="61">
        <v>-9142.01</v>
      </c>
      <c r="H231" s="61">
        <v>-781641.86</v>
      </c>
      <c r="I231" s="60" t="s">
        <v>20</v>
      </c>
      <c r="J231" s="60" t="s">
        <v>1792</v>
      </c>
      <c r="K231" s="60" t="s">
        <v>1759</v>
      </c>
      <c r="L231" s="60" t="s">
        <v>2708</v>
      </c>
      <c r="M231" s="60" t="s">
        <v>2707</v>
      </c>
      <c r="N231" s="60" t="s">
        <v>290</v>
      </c>
      <c r="O231" s="60" t="s">
        <v>290</v>
      </c>
      <c r="P231" s="60" t="s">
        <v>658</v>
      </c>
      <c r="Q231" s="60" t="s">
        <v>290</v>
      </c>
      <c r="R231" s="60" t="s">
        <v>1136</v>
      </c>
      <c r="S231" s="73"/>
      <c r="T231" s="60" t="s">
        <v>290</v>
      </c>
      <c r="U231" s="73">
        <v>44698</v>
      </c>
      <c r="V231" s="60" t="s">
        <v>675</v>
      </c>
    </row>
    <row r="232" spans="1:22" ht="14.5">
      <c r="A232" s="60" t="s">
        <v>578</v>
      </c>
      <c r="B232" s="60" t="s">
        <v>691</v>
      </c>
      <c r="C232" s="60" t="s">
        <v>674</v>
      </c>
      <c r="D232" s="60" t="s">
        <v>1326</v>
      </c>
      <c r="E232" s="60" t="s">
        <v>2717</v>
      </c>
      <c r="F232" s="73">
        <v>44690</v>
      </c>
      <c r="G232" s="61">
        <v>-13984.53</v>
      </c>
      <c r="H232" s="61">
        <v>-1195677.32</v>
      </c>
      <c r="I232" s="60" t="s">
        <v>20</v>
      </c>
      <c r="J232" s="60" t="s">
        <v>1792</v>
      </c>
      <c r="K232" s="60" t="s">
        <v>1803</v>
      </c>
      <c r="L232" s="60" t="s">
        <v>2718</v>
      </c>
      <c r="M232" s="60" t="s">
        <v>2717</v>
      </c>
      <c r="N232" s="60" t="s">
        <v>290</v>
      </c>
      <c r="O232" s="60" t="s">
        <v>290</v>
      </c>
      <c r="P232" s="60" t="s">
        <v>658</v>
      </c>
      <c r="Q232" s="60" t="s">
        <v>290</v>
      </c>
      <c r="R232" s="60" t="s">
        <v>1136</v>
      </c>
      <c r="S232" s="73"/>
      <c r="T232" s="60" t="s">
        <v>290</v>
      </c>
      <c r="U232" s="73">
        <v>44690</v>
      </c>
      <c r="V232" s="60" t="s">
        <v>675</v>
      </c>
    </row>
    <row r="233" spans="1:22" ht="14.5">
      <c r="A233" s="60" t="s">
        <v>578</v>
      </c>
      <c r="B233" s="60" t="s">
        <v>691</v>
      </c>
      <c r="C233" s="60" t="s">
        <v>674</v>
      </c>
      <c r="D233" s="60" t="s">
        <v>1326</v>
      </c>
      <c r="E233" s="60" t="s">
        <v>2727</v>
      </c>
      <c r="F233" s="73">
        <v>44690</v>
      </c>
      <c r="G233" s="61">
        <v>-3380.65</v>
      </c>
      <c r="H233" s="61">
        <v>-289045.58</v>
      </c>
      <c r="I233" s="60" t="s">
        <v>20</v>
      </c>
      <c r="J233" s="60" t="s">
        <v>1792</v>
      </c>
      <c r="K233" s="60" t="s">
        <v>1769</v>
      </c>
      <c r="L233" s="60" t="s">
        <v>2728</v>
      </c>
      <c r="M233" s="60" t="s">
        <v>2727</v>
      </c>
      <c r="N233" s="60" t="s">
        <v>290</v>
      </c>
      <c r="O233" s="60" t="s">
        <v>290</v>
      </c>
      <c r="P233" s="60" t="s">
        <v>658</v>
      </c>
      <c r="Q233" s="60" t="s">
        <v>290</v>
      </c>
      <c r="R233" s="60" t="s">
        <v>1136</v>
      </c>
      <c r="S233" s="73"/>
      <c r="T233" s="60" t="s">
        <v>290</v>
      </c>
      <c r="U233" s="73">
        <v>44690</v>
      </c>
      <c r="V233" s="60" t="s">
        <v>675</v>
      </c>
    </row>
    <row r="234" spans="1:22" ht="14.5">
      <c r="A234" s="60" t="s">
        <v>578</v>
      </c>
      <c r="B234" s="60" t="s">
        <v>691</v>
      </c>
      <c r="C234" s="60" t="s">
        <v>674</v>
      </c>
      <c r="D234" s="60" t="s">
        <v>1326</v>
      </c>
      <c r="E234" s="60" t="s">
        <v>2729</v>
      </c>
      <c r="F234" s="73">
        <v>44690</v>
      </c>
      <c r="G234" s="61">
        <v>-30948.959999999999</v>
      </c>
      <c r="H234" s="61">
        <v>-2646136.08</v>
      </c>
      <c r="I234" s="60" t="s">
        <v>20</v>
      </c>
      <c r="J234" s="60" t="s">
        <v>1792</v>
      </c>
      <c r="K234" s="60" t="s">
        <v>1769</v>
      </c>
      <c r="L234" s="60" t="s">
        <v>2730</v>
      </c>
      <c r="M234" s="60" t="s">
        <v>2729</v>
      </c>
      <c r="N234" s="60" t="s">
        <v>290</v>
      </c>
      <c r="O234" s="60" t="s">
        <v>290</v>
      </c>
      <c r="P234" s="60" t="s">
        <v>658</v>
      </c>
      <c r="Q234" s="60" t="s">
        <v>290</v>
      </c>
      <c r="R234" s="60" t="s">
        <v>1136</v>
      </c>
      <c r="S234" s="73"/>
      <c r="T234" s="60" t="s">
        <v>290</v>
      </c>
      <c r="U234" s="73">
        <v>44690</v>
      </c>
      <c r="V234" s="60" t="s">
        <v>675</v>
      </c>
    </row>
    <row r="235" spans="1:22" ht="14.5">
      <c r="A235" s="60" t="s">
        <v>578</v>
      </c>
      <c r="B235" s="60" t="s">
        <v>691</v>
      </c>
      <c r="C235" s="60" t="s">
        <v>674</v>
      </c>
      <c r="D235" s="60" t="s">
        <v>1326</v>
      </c>
      <c r="E235" s="60" t="s">
        <v>2731</v>
      </c>
      <c r="F235" s="73">
        <v>44698</v>
      </c>
      <c r="G235" s="61">
        <v>-1645.76</v>
      </c>
      <c r="H235" s="61">
        <v>-140712.48000000001</v>
      </c>
      <c r="I235" s="60" t="s">
        <v>20</v>
      </c>
      <c r="J235" s="60" t="s">
        <v>1792</v>
      </c>
      <c r="K235" s="60" t="s">
        <v>1769</v>
      </c>
      <c r="L235" s="60" t="s">
        <v>2732</v>
      </c>
      <c r="M235" s="60" t="s">
        <v>2731</v>
      </c>
      <c r="N235" s="60" t="s">
        <v>290</v>
      </c>
      <c r="O235" s="60" t="s">
        <v>290</v>
      </c>
      <c r="P235" s="60" t="s">
        <v>658</v>
      </c>
      <c r="Q235" s="60" t="s">
        <v>290</v>
      </c>
      <c r="R235" s="60" t="s">
        <v>1136</v>
      </c>
      <c r="S235" s="73"/>
      <c r="T235" s="60" t="s">
        <v>290</v>
      </c>
      <c r="U235" s="73">
        <v>44698</v>
      </c>
      <c r="V235" s="60" t="s">
        <v>675</v>
      </c>
    </row>
    <row r="236" spans="1:22" ht="14.5">
      <c r="A236" s="60" t="s">
        <v>578</v>
      </c>
      <c r="B236" s="60" t="s">
        <v>691</v>
      </c>
      <c r="C236" s="60" t="s">
        <v>674</v>
      </c>
      <c r="D236" s="60" t="s">
        <v>1326</v>
      </c>
      <c r="E236" s="60" t="s">
        <v>2733</v>
      </c>
      <c r="F236" s="73">
        <v>44691</v>
      </c>
      <c r="G236" s="61">
        <v>-16723.63</v>
      </c>
      <c r="H236" s="61">
        <v>-1429870.37</v>
      </c>
      <c r="I236" s="60" t="s">
        <v>20</v>
      </c>
      <c r="J236" s="60" t="s">
        <v>1792</v>
      </c>
      <c r="K236" s="60" t="s">
        <v>1769</v>
      </c>
      <c r="L236" s="60" t="s">
        <v>2734</v>
      </c>
      <c r="M236" s="60" t="s">
        <v>2733</v>
      </c>
      <c r="N236" s="60" t="s">
        <v>290</v>
      </c>
      <c r="O236" s="60" t="s">
        <v>290</v>
      </c>
      <c r="P236" s="60" t="s">
        <v>658</v>
      </c>
      <c r="Q236" s="60" t="s">
        <v>290</v>
      </c>
      <c r="R236" s="60" t="s">
        <v>1136</v>
      </c>
      <c r="S236" s="73"/>
      <c r="T236" s="60" t="s">
        <v>290</v>
      </c>
      <c r="U236" s="73">
        <v>44691</v>
      </c>
      <c r="V236" s="60" t="s">
        <v>675</v>
      </c>
    </row>
    <row r="237" spans="1:22" ht="14.5">
      <c r="A237" s="60" t="s">
        <v>578</v>
      </c>
      <c r="B237" s="60" t="s">
        <v>691</v>
      </c>
      <c r="C237" s="60" t="s">
        <v>674</v>
      </c>
      <c r="D237" s="60" t="s">
        <v>1326</v>
      </c>
      <c r="E237" s="60" t="s">
        <v>2709</v>
      </c>
      <c r="F237" s="73">
        <v>44713</v>
      </c>
      <c r="G237" s="61">
        <v>-3979.79</v>
      </c>
      <c r="H237" s="61">
        <v>-350818.49</v>
      </c>
      <c r="I237" s="60" t="s">
        <v>20</v>
      </c>
      <c r="J237" s="60" t="s">
        <v>1792</v>
      </c>
      <c r="K237" s="60" t="s">
        <v>1759</v>
      </c>
      <c r="L237" s="60" t="s">
        <v>2710</v>
      </c>
      <c r="M237" s="60" t="s">
        <v>2709</v>
      </c>
      <c r="N237" s="60" t="s">
        <v>290</v>
      </c>
      <c r="O237" s="60" t="s">
        <v>290</v>
      </c>
      <c r="P237" s="60" t="s">
        <v>658</v>
      </c>
      <c r="Q237" s="60" t="s">
        <v>290</v>
      </c>
      <c r="R237" s="60" t="s">
        <v>1136</v>
      </c>
      <c r="S237" s="73"/>
      <c r="T237" s="60" t="s">
        <v>290</v>
      </c>
      <c r="U237" s="73">
        <v>44713</v>
      </c>
      <c r="V237" s="60" t="s">
        <v>675</v>
      </c>
    </row>
    <row r="238" spans="1:22" ht="14.5">
      <c r="A238" s="60" t="s">
        <v>578</v>
      </c>
      <c r="B238" s="60" t="s">
        <v>691</v>
      </c>
      <c r="C238" s="60" t="s">
        <v>674</v>
      </c>
      <c r="D238" s="60" t="s">
        <v>1326</v>
      </c>
      <c r="E238" s="60" t="s">
        <v>2719</v>
      </c>
      <c r="F238" s="73">
        <v>44721</v>
      </c>
      <c r="G238" s="61">
        <v>-26633.23</v>
      </c>
      <c r="H238" s="61">
        <v>-2347719.2200000002</v>
      </c>
      <c r="I238" s="60" t="s">
        <v>20</v>
      </c>
      <c r="J238" s="60" t="s">
        <v>1792</v>
      </c>
      <c r="K238" s="60" t="s">
        <v>1803</v>
      </c>
      <c r="L238" s="60" t="s">
        <v>2720</v>
      </c>
      <c r="M238" s="60" t="s">
        <v>2719</v>
      </c>
      <c r="N238" s="60" t="s">
        <v>290</v>
      </c>
      <c r="O238" s="60" t="s">
        <v>290</v>
      </c>
      <c r="P238" s="60" t="s">
        <v>658</v>
      </c>
      <c r="Q238" s="60" t="s">
        <v>290</v>
      </c>
      <c r="R238" s="60" t="s">
        <v>1136</v>
      </c>
      <c r="S238" s="73"/>
      <c r="T238" s="60" t="s">
        <v>290</v>
      </c>
      <c r="U238" s="73">
        <v>44721</v>
      </c>
      <c r="V238" s="60" t="s">
        <v>675</v>
      </c>
    </row>
    <row r="239" spans="1:22" ht="14.5">
      <c r="A239" s="60" t="s">
        <v>578</v>
      </c>
      <c r="B239" s="60" t="s">
        <v>691</v>
      </c>
      <c r="C239" s="60" t="s">
        <v>674</v>
      </c>
      <c r="D239" s="60" t="s">
        <v>1326</v>
      </c>
      <c r="E239" s="60" t="s">
        <v>2721</v>
      </c>
      <c r="F239" s="73">
        <v>44717</v>
      </c>
      <c r="G239" s="61">
        <v>-12247.2</v>
      </c>
      <c r="H239" s="61">
        <v>-1079590.68</v>
      </c>
      <c r="I239" s="60" t="s">
        <v>20</v>
      </c>
      <c r="J239" s="60" t="s">
        <v>1792</v>
      </c>
      <c r="K239" s="60" t="s">
        <v>1803</v>
      </c>
      <c r="L239" s="60" t="s">
        <v>2722</v>
      </c>
      <c r="M239" s="60" t="s">
        <v>2721</v>
      </c>
      <c r="N239" s="60" t="s">
        <v>290</v>
      </c>
      <c r="O239" s="60" t="s">
        <v>290</v>
      </c>
      <c r="P239" s="60" t="s">
        <v>658</v>
      </c>
      <c r="Q239" s="60" t="s">
        <v>290</v>
      </c>
      <c r="R239" s="60" t="s">
        <v>1136</v>
      </c>
      <c r="S239" s="73"/>
      <c r="T239" s="60" t="s">
        <v>290</v>
      </c>
      <c r="U239" s="73">
        <v>44717</v>
      </c>
      <c r="V239" s="60" t="s">
        <v>675</v>
      </c>
    </row>
    <row r="240" spans="1:22" ht="14.5">
      <c r="A240" s="60" t="s">
        <v>578</v>
      </c>
      <c r="B240" s="60" t="s">
        <v>691</v>
      </c>
      <c r="C240" s="60" t="s">
        <v>674</v>
      </c>
      <c r="D240" s="60" t="s">
        <v>1326</v>
      </c>
      <c r="E240" s="60" t="s">
        <v>2735</v>
      </c>
      <c r="F240" s="73">
        <v>44717</v>
      </c>
      <c r="G240" s="61">
        <v>-118505.13</v>
      </c>
      <c r="H240" s="61">
        <v>-10446227.210000001</v>
      </c>
      <c r="I240" s="60" t="s">
        <v>20</v>
      </c>
      <c r="J240" s="60" t="s">
        <v>1792</v>
      </c>
      <c r="K240" s="60" t="s">
        <v>1769</v>
      </c>
      <c r="L240" s="60" t="s">
        <v>2736</v>
      </c>
      <c r="M240" s="60" t="s">
        <v>2735</v>
      </c>
      <c r="N240" s="60" t="s">
        <v>290</v>
      </c>
      <c r="O240" s="60" t="s">
        <v>290</v>
      </c>
      <c r="P240" s="60" t="s">
        <v>658</v>
      </c>
      <c r="Q240" s="60" t="s">
        <v>290</v>
      </c>
      <c r="R240" s="60" t="s">
        <v>1136</v>
      </c>
      <c r="S240" s="73"/>
      <c r="T240" s="60" t="s">
        <v>290</v>
      </c>
      <c r="U240" s="73">
        <v>44717</v>
      </c>
      <c r="V240" s="60" t="s">
        <v>675</v>
      </c>
    </row>
    <row r="241" spans="1:22" ht="14.5">
      <c r="A241" s="60" t="s">
        <v>578</v>
      </c>
      <c r="B241" s="60" t="s">
        <v>691</v>
      </c>
      <c r="C241" s="60" t="s">
        <v>674</v>
      </c>
      <c r="D241" s="60" t="s">
        <v>1326</v>
      </c>
      <c r="E241" s="60" t="s">
        <v>2711</v>
      </c>
      <c r="F241" s="73">
        <v>44713</v>
      </c>
      <c r="G241" s="61">
        <v>-2809.6</v>
      </c>
      <c r="H241" s="61">
        <v>-247666.24</v>
      </c>
      <c r="I241" s="60" t="s">
        <v>20</v>
      </c>
      <c r="J241" s="60" t="s">
        <v>1792</v>
      </c>
      <c r="K241" s="60" t="s">
        <v>1759</v>
      </c>
      <c r="L241" s="60" t="s">
        <v>2712</v>
      </c>
      <c r="M241" s="60" t="s">
        <v>2711</v>
      </c>
      <c r="N241" s="60" t="s">
        <v>290</v>
      </c>
      <c r="O241" s="60" t="s">
        <v>290</v>
      </c>
      <c r="P241" s="60" t="s">
        <v>658</v>
      </c>
      <c r="Q241" s="60" t="s">
        <v>290</v>
      </c>
      <c r="R241" s="60" t="s">
        <v>1136</v>
      </c>
      <c r="S241" s="73"/>
      <c r="T241" s="60" t="s">
        <v>290</v>
      </c>
      <c r="U241" s="73">
        <v>44713</v>
      </c>
      <c r="V241" s="60" t="s">
        <v>675</v>
      </c>
    </row>
    <row r="242" spans="1:22" ht="14.5">
      <c r="A242" s="60" t="s">
        <v>578</v>
      </c>
      <c r="B242" s="60" t="s">
        <v>691</v>
      </c>
      <c r="C242" s="60" t="s">
        <v>674</v>
      </c>
      <c r="D242" s="60" t="s">
        <v>1326</v>
      </c>
      <c r="E242" s="60" t="s">
        <v>1791</v>
      </c>
      <c r="F242" s="73">
        <v>44643</v>
      </c>
      <c r="G242" s="61">
        <v>-8599.33</v>
      </c>
      <c r="H242" s="61">
        <v>-731373.02</v>
      </c>
      <c r="I242" s="60" t="s">
        <v>20</v>
      </c>
      <c r="J242" s="60" t="s">
        <v>1792</v>
      </c>
      <c r="K242" s="60" t="s">
        <v>1760</v>
      </c>
      <c r="L242" s="60" t="s">
        <v>1793</v>
      </c>
      <c r="M242" s="60" t="s">
        <v>1791</v>
      </c>
      <c r="N242" s="60" t="s">
        <v>290</v>
      </c>
      <c r="O242" s="60" t="s">
        <v>290</v>
      </c>
      <c r="P242" s="60" t="s">
        <v>658</v>
      </c>
      <c r="Q242" s="60" t="s">
        <v>290</v>
      </c>
      <c r="R242" s="60" t="s">
        <v>1136</v>
      </c>
      <c r="S242" s="73">
        <v>44748</v>
      </c>
      <c r="T242" s="60" t="s">
        <v>3770</v>
      </c>
      <c r="U242" s="73">
        <v>44643</v>
      </c>
      <c r="V242" s="60" t="s">
        <v>675</v>
      </c>
    </row>
    <row r="243" spans="1:22" ht="14.5">
      <c r="A243" s="60" t="s">
        <v>578</v>
      </c>
      <c r="B243" s="60" t="s">
        <v>691</v>
      </c>
      <c r="C243" s="60" t="s">
        <v>674</v>
      </c>
      <c r="D243" s="60" t="s">
        <v>1326</v>
      </c>
      <c r="E243" s="60" t="s">
        <v>1794</v>
      </c>
      <c r="F243" s="73">
        <v>44642</v>
      </c>
      <c r="G243" s="61">
        <v>-5719.03</v>
      </c>
      <c r="H243" s="61">
        <v>-486403.5</v>
      </c>
      <c r="I243" s="60" t="s">
        <v>20</v>
      </c>
      <c r="J243" s="60" t="s">
        <v>1792</v>
      </c>
      <c r="K243" s="60" t="s">
        <v>1760</v>
      </c>
      <c r="L243" s="60" t="s">
        <v>1795</v>
      </c>
      <c r="M243" s="60" t="s">
        <v>1794</v>
      </c>
      <c r="N243" s="60" t="s">
        <v>290</v>
      </c>
      <c r="O243" s="60" t="s">
        <v>290</v>
      </c>
      <c r="P243" s="60" t="s">
        <v>658</v>
      </c>
      <c r="Q243" s="60" t="s">
        <v>290</v>
      </c>
      <c r="R243" s="60" t="s">
        <v>1136</v>
      </c>
      <c r="S243" s="73">
        <v>44748</v>
      </c>
      <c r="T243" s="60" t="s">
        <v>3771</v>
      </c>
      <c r="U243" s="73">
        <v>44642</v>
      </c>
      <c r="V243" s="60" t="s">
        <v>675</v>
      </c>
    </row>
    <row r="244" spans="1:22" ht="14.5">
      <c r="A244" s="60" t="s">
        <v>578</v>
      </c>
      <c r="B244" s="60" t="s">
        <v>691</v>
      </c>
      <c r="C244" s="60" t="s">
        <v>674</v>
      </c>
      <c r="D244" s="60" t="s">
        <v>1326</v>
      </c>
      <c r="E244" s="60" t="s">
        <v>1796</v>
      </c>
      <c r="F244" s="73">
        <v>44634</v>
      </c>
      <c r="G244" s="61">
        <v>-61071.76</v>
      </c>
      <c r="H244" s="61">
        <v>-5194153.1900000004</v>
      </c>
      <c r="I244" s="60" t="s">
        <v>20</v>
      </c>
      <c r="J244" s="60" t="s">
        <v>1792</v>
      </c>
      <c r="K244" s="60" t="s">
        <v>1759</v>
      </c>
      <c r="L244" s="60" t="s">
        <v>1797</v>
      </c>
      <c r="M244" s="60" t="s">
        <v>1796</v>
      </c>
      <c r="N244" s="60" t="s">
        <v>290</v>
      </c>
      <c r="O244" s="60" t="s">
        <v>290</v>
      </c>
      <c r="P244" s="60" t="s">
        <v>658</v>
      </c>
      <c r="Q244" s="60" t="s">
        <v>290</v>
      </c>
      <c r="R244" s="60" t="s">
        <v>1136</v>
      </c>
      <c r="S244" s="73">
        <v>44749</v>
      </c>
      <c r="T244" s="60" t="s">
        <v>3772</v>
      </c>
      <c r="U244" s="73">
        <v>44634</v>
      </c>
      <c r="V244" s="60" t="s">
        <v>675</v>
      </c>
    </row>
    <row r="245" spans="1:22" ht="14.5">
      <c r="A245" s="60" t="s">
        <v>578</v>
      </c>
      <c r="B245" s="60" t="s">
        <v>691</v>
      </c>
      <c r="C245" s="60" t="s">
        <v>674</v>
      </c>
      <c r="D245" s="60" t="s">
        <v>1326</v>
      </c>
      <c r="E245" s="60" t="s">
        <v>2740</v>
      </c>
      <c r="F245" s="73">
        <v>44733</v>
      </c>
      <c r="G245" s="61">
        <v>-20488.97</v>
      </c>
      <c r="H245" s="61">
        <v>-1806102.71</v>
      </c>
      <c r="I245" s="60" t="s">
        <v>20</v>
      </c>
      <c r="J245" s="60" t="s">
        <v>2741</v>
      </c>
      <c r="K245" s="60" t="s">
        <v>2742</v>
      </c>
      <c r="L245" s="60" t="s">
        <v>2743</v>
      </c>
      <c r="M245" s="60" t="s">
        <v>2740</v>
      </c>
      <c r="N245" s="60" t="s">
        <v>290</v>
      </c>
      <c r="O245" s="60" t="s">
        <v>290</v>
      </c>
      <c r="P245" s="60" t="s">
        <v>658</v>
      </c>
      <c r="Q245" s="60" t="s">
        <v>290</v>
      </c>
      <c r="R245" s="60" t="s">
        <v>1136</v>
      </c>
      <c r="S245" s="73"/>
      <c r="T245" s="60" t="s">
        <v>290</v>
      </c>
      <c r="U245" s="73">
        <v>44733</v>
      </c>
      <c r="V245" s="60" t="s">
        <v>675</v>
      </c>
    </row>
    <row r="246" spans="1:22" ht="14.5">
      <c r="A246" s="60" t="s">
        <v>578</v>
      </c>
      <c r="B246" s="60" t="s">
        <v>691</v>
      </c>
      <c r="C246" s="60" t="s">
        <v>674</v>
      </c>
      <c r="D246" s="60" t="s">
        <v>1326</v>
      </c>
      <c r="E246" s="60" t="s">
        <v>1813</v>
      </c>
      <c r="F246" s="73">
        <v>44658</v>
      </c>
      <c r="G246" s="61">
        <v>-2482.21</v>
      </c>
      <c r="H246" s="61">
        <v>-211608.4</v>
      </c>
      <c r="I246" s="60" t="s">
        <v>20</v>
      </c>
      <c r="J246" s="60" t="s">
        <v>1211</v>
      </c>
      <c r="K246" s="60" t="s">
        <v>1769</v>
      </c>
      <c r="L246" s="60" t="s">
        <v>1814</v>
      </c>
      <c r="M246" s="60" t="s">
        <v>1813</v>
      </c>
      <c r="N246" s="60" t="s">
        <v>290</v>
      </c>
      <c r="O246" s="60" t="s">
        <v>290</v>
      </c>
      <c r="P246" s="60" t="s">
        <v>658</v>
      </c>
      <c r="Q246" s="60" t="s">
        <v>290</v>
      </c>
      <c r="R246" s="60" t="s">
        <v>1136</v>
      </c>
      <c r="S246" s="73"/>
      <c r="T246" s="60" t="s">
        <v>290</v>
      </c>
      <c r="U246" s="73">
        <v>44658</v>
      </c>
      <c r="V246" s="60" t="s">
        <v>675</v>
      </c>
    </row>
    <row r="247" spans="1:22" ht="14.5">
      <c r="A247" s="60" t="s">
        <v>578</v>
      </c>
      <c r="B247" s="60" t="s">
        <v>691</v>
      </c>
      <c r="C247" s="60" t="s">
        <v>674</v>
      </c>
      <c r="D247" s="60" t="s">
        <v>1326</v>
      </c>
      <c r="E247" s="60" t="s">
        <v>1819</v>
      </c>
      <c r="F247" s="73">
        <v>44664</v>
      </c>
      <c r="G247" s="61">
        <v>-100759.44</v>
      </c>
      <c r="H247" s="61">
        <v>-8589742.2599999998</v>
      </c>
      <c r="I247" s="60" t="s">
        <v>20</v>
      </c>
      <c r="J247" s="60" t="s">
        <v>1211</v>
      </c>
      <c r="K247" s="60" t="s">
        <v>1769</v>
      </c>
      <c r="L247" s="60" t="s">
        <v>1820</v>
      </c>
      <c r="M247" s="60" t="s">
        <v>1819</v>
      </c>
      <c r="N247" s="60" t="s">
        <v>290</v>
      </c>
      <c r="O247" s="60" t="s">
        <v>290</v>
      </c>
      <c r="P247" s="60" t="s">
        <v>658</v>
      </c>
      <c r="Q247" s="60" t="s">
        <v>290</v>
      </c>
      <c r="R247" s="60" t="s">
        <v>1136</v>
      </c>
      <c r="S247" s="73"/>
      <c r="T247" s="60" t="s">
        <v>290</v>
      </c>
      <c r="U247" s="73">
        <v>44664</v>
      </c>
      <c r="V247" s="60" t="s">
        <v>675</v>
      </c>
    </row>
    <row r="248" spans="1:22" ht="14.5">
      <c r="A248" s="60" t="s">
        <v>578</v>
      </c>
      <c r="B248" s="60" t="s">
        <v>691</v>
      </c>
      <c r="C248" s="60" t="s">
        <v>674</v>
      </c>
      <c r="D248" s="60" t="s">
        <v>1326</v>
      </c>
      <c r="E248" s="60" t="s">
        <v>2746</v>
      </c>
      <c r="F248" s="73">
        <v>44714</v>
      </c>
      <c r="G248" s="61">
        <v>-155856.47</v>
      </c>
      <c r="H248" s="61">
        <v>-13738747.83</v>
      </c>
      <c r="I248" s="60" t="s">
        <v>20</v>
      </c>
      <c r="J248" s="60" t="s">
        <v>1211</v>
      </c>
      <c r="K248" s="60" t="s">
        <v>2747</v>
      </c>
      <c r="L248" s="60" t="s">
        <v>2748</v>
      </c>
      <c r="M248" s="60" t="s">
        <v>2746</v>
      </c>
      <c r="N248" s="60" t="s">
        <v>290</v>
      </c>
      <c r="O248" s="60" t="s">
        <v>290</v>
      </c>
      <c r="P248" s="60" t="s">
        <v>658</v>
      </c>
      <c r="Q248" s="60" t="s">
        <v>290</v>
      </c>
      <c r="R248" s="60" t="s">
        <v>1136</v>
      </c>
      <c r="S248" s="73"/>
      <c r="T248" s="60" t="s">
        <v>290</v>
      </c>
      <c r="U248" s="73">
        <v>44714</v>
      </c>
      <c r="V248" s="60" t="s">
        <v>675</v>
      </c>
    </row>
    <row r="249" spans="1:22" ht="14.5">
      <c r="A249" s="60" t="s">
        <v>578</v>
      </c>
      <c r="B249" s="60" t="s">
        <v>691</v>
      </c>
      <c r="C249" s="60" t="s">
        <v>674</v>
      </c>
      <c r="D249" s="60" t="s">
        <v>1326</v>
      </c>
      <c r="E249" s="60" t="s">
        <v>2749</v>
      </c>
      <c r="F249" s="73">
        <v>44714</v>
      </c>
      <c r="G249" s="61">
        <v>-100500.75</v>
      </c>
      <c r="H249" s="61">
        <v>-8859141.1099999994</v>
      </c>
      <c r="I249" s="60" t="s">
        <v>20</v>
      </c>
      <c r="J249" s="60" t="s">
        <v>1211</v>
      </c>
      <c r="K249" s="60" t="s">
        <v>2747</v>
      </c>
      <c r="L249" s="60" t="s">
        <v>2750</v>
      </c>
      <c r="M249" s="60" t="s">
        <v>2749</v>
      </c>
      <c r="N249" s="60" t="s">
        <v>290</v>
      </c>
      <c r="O249" s="60" t="s">
        <v>290</v>
      </c>
      <c r="P249" s="60" t="s">
        <v>658</v>
      </c>
      <c r="Q249" s="60" t="s">
        <v>290</v>
      </c>
      <c r="R249" s="60" t="s">
        <v>1136</v>
      </c>
      <c r="S249" s="73"/>
      <c r="T249" s="60" t="s">
        <v>290</v>
      </c>
      <c r="U249" s="73">
        <v>44714</v>
      </c>
      <c r="V249" s="60" t="s">
        <v>675</v>
      </c>
    </row>
    <row r="250" spans="1:22" ht="14.5">
      <c r="A250" s="60" t="s">
        <v>578</v>
      </c>
      <c r="B250" s="60" t="s">
        <v>691</v>
      </c>
      <c r="C250" s="60" t="s">
        <v>674</v>
      </c>
      <c r="D250" s="60" t="s">
        <v>1326</v>
      </c>
      <c r="E250" s="60" t="s">
        <v>2751</v>
      </c>
      <c r="F250" s="73">
        <v>44714</v>
      </c>
      <c r="G250" s="61">
        <v>-8706.0300000000007</v>
      </c>
      <c r="H250" s="61">
        <v>-767436.54</v>
      </c>
      <c r="I250" s="60" t="s">
        <v>20</v>
      </c>
      <c r="J250" s="60" t="s">
        <v>1211</v>
      </c>
      <c r="K250" s="60" t="s">
        <v>2747</v>
      </c>
      <c r="L250" s="60" t="s">
        <v>2752</v>
      </c>
      <c r="M250" s="60" t="s">
        <v>2751</v>
      </c>
      <c r="N250" s="60" t="s">
        <v>290</v>
      </c>
      <c r="O250" s="60" t="s">
        <v>290</v>
      </c>
      <c r="P250" s="60" t="s">
        <v>658</v>
      </c>
      <c r="Q250" s="60" t="s">
        <v>290</v>
      </c>
      <c r="R250" s="60" t="s">
        <v>1136</v>
      </c>
      <c r="S250" s="73"/>
      <c r="T250" s="60" t="s">
        <v>290</v>
      </c>
      <c r="U250" s="73">
        <v>44714</v>
      </c>
      <c r="V250" s="60" t="s">
        <v>675</v>
      </c>
    </row>
    <row r="251" spans="1:22" ht="14.5">
      <c r="A251" s="60" t="s">
        <v>578</v>
      </c>
      <c r="B251" s="60" t="s">
        <v>691</v>
      </c>
      <c r="C251" s="60" t="s">
        <v>674</v>
      </c>
      <c r="D251" s="60" t="s">
        <v>1326</v>
      </c>
      <c r="E251" s="60" t="s">
        <v>2753</v>
      </c>
      <c r="F251" s="73">
        <v>44714</v>
      </c>
      <c r="G251" s="61">
        <v>-130724.26</v>
      </c>
      <c r="H251" s="61">
        <v>-11523343.52</v>
      </c>
      <c r="I251" s="60" t="s">
        <v>20</v>
      </c>
      <c r="J251" s="60" t="s">
        <v>1211</v>
      </c>
      <c r="K251" s="60" t="s">
        <v>2747</v>
      </c>
      <c r="L251" s="60" t="s">
        <v>2754</v>
      </c>
      <c r="M251" s="60" t="s">
        <v>2753</v>
      </c>
      <c r="N251" s="60" t="s">
        <v>290</v>
      </c>
      <c r="O251" s="60" t="s">
        <v>290</v>
      </c>
      <c r="P251" s="60" t="s">
        <v>658</v>
      </c>
      <c r="Q251" s="60" t="s">
        <v>290</v>
      </c>
      <c r="R251" s="60" t="s">
        <v>1136</v>
      </c>
      <c r="S251" s="73"/>
      <c r="T251" s="60" t="s">
        <v>290</v>
      </c>
      <c r="U251" s="73">
        <v>44714</v>
      </c>
      <c r="V251" s="60" t="s">
        <v>675</v>
      </c>
    </row>
    <row r="252" spans="1:22" ht="14.5">
      <c r="A252" s="60" t="s">
        <v>578</v>
      </c>
      <c r="B252" s="60" t="s">
        <v>691</v>
      </c>
      <c r="C252" s="60" t="s">
        <v>674</v>
      </c>
      <c r="D252" s="60" t="s">
        <v>1326</v>
      </c>
      <c r="E252" s="60" t="s">
        <v>2755</v>
      </c>
      <c r="F252" s="73">
        <v>44714</v>
      </c>
      <c r="G252" s="61">
        <v>-115107.27</v>
      </c>
      <c r="H252" s="61">
        <v>-10146705.85</v>
      </c>
      <c r="I252" s="60" t="s">
        <v>20</v>
      </c>
      <c r="J252" s="60" t="s">
        <v>1211</v>
      </c>
      <c r="K252" s="60" t="s">
        <v>2747</v>
      </c>
      <c r="L252" s="60" t="s">
        <v>2756</v>
      </c>
      <c r="M252" s="60" t="s">
        <v>2755</v>
      </c>
      <c r="N252" s="60" t="s">
        <v>290</v>
      </c>
      <c r="O252" s="60" t="s">
        <v>290</v>
      </c>
      <c r="P252" s="60" t="s">
        <v>658</v>
      </c>
      <c r="Q252" s="60" t="s">
        <v>290</v>
      </c>
      <c r="R252" s="60" t="s">
        <v>1136</v>
      </c>
      <c r="S252" s="73"/>
      <c r="T252" s="60" t="s">
        <v>290</v>
      </c>
      <c r="U252" s="73">
        <v>44714</v>
      </c>
      <c r="V252" s="60" t="s">
        <v>675</v>
      </c>
    </row>
    <row r="253" spans="1:22" ht="14.5">
      <c r="A253" s="60" t="s">
        <v>578</v>
      </c>
      <c r="B253" s="60" t="s">
        <v>691</v>
      </c>
      <c r="C253" s="60" t="s">
        <v>674</v>
      </c>
      <c r="D253" s="60" t="s">
        <v>1326</v>
      </c>
      <c r="E253" s="60" t="s">
        <v>2757</v>
      </c>
      <c r="F253" s="73">
        <v>44714</v>
      </c>
      <c r="G253" s="61">
        <v>-8756.23</v>
      </c>
      <c r="H253" s="61">
        <v>-771861.67</v>
      </c>
      <c r="I253" s="60" t="s">
        <v>20</v>
      </c>
      <c r="J253" s="60" t="s">
        <v>1211</v>
      </c>
      <c r="K253" s="60" t="s">
        <v>2747</v>
      </c>
      <c r="L253" s="60" t="s">
        <v>2758</v>
      </c>
      <c r="M253" s="60" t="s">
        <v>2757</v>
      </c>
      <c r="N253" s="60" t="s">
        <v>290</v>
      </c>
      <c r="O253" s="60" t="s">
        <v>290</v>
      </c>
      <c r="P253" s="60" t="s">
        <v>658</v>
      </c>
      <c r="Q253" s="60" t="s">
        <v>290</v>
      </c>
      <c r="R253" s="60" t="s">
        <v>1136</v>
      </c>
      <c r="S253" s="73"/>
      <c r="T253" s="60" t="s">
        <v>290</v>
      </c>
      <c r="U253" s="73">
        <v>44714</v>
      </c>
      <c r="V253" s="60" t="s">
        <v>675</v>
      </c>
    </row>
    <row r="254" spans="1:22" ht="14.5">
      <c r="A254" s="60" t="s">
        <v>578</v>
      </c>
      <c r="B254" s="60" t="s">
        <v>691</v>
      </c>
      <c r="C254" s="60" t="s">
        <v>674</v>
      </c>
      <c r="D254" s="60" t="s">
        <v>1326</v>
      </c>
      <c r="E254" s="60" t="s">
        <v>2759</v>
      </c>
      <c r="F254" s="73">
        <v>44714</v>
      </c>
      <c r="G254" s="61">
        <v>-14393.4</v>
      </c>
      <c r="H254" s="61">
        <v>-1268778.21</v>
      </c>
      <c r="I254" s="60" t="s">
        <v>20</v>
      </c>
      <c r="J254" s="60" t="s">
        <v>1211</v>
      </c>
      <c r="K254" s="60" t="s">
        <v>2747</v>
      </c>
      <c r="L254" s="60" t="s">
        <v>2760</v>
      </c>
      <c r="M254" s="60" t="s">
        <v>2759</v>
      </c>
      <c r="N254" s="60" t="s">
        <v>290</v>
      </c>
      <c r="O254" s="60" t="s">
        <v>290</v>
      </c>
      <c r="P254" s="60" t="s">
        <v>658</v>
      </c>
      <c r="Q254" s="60" t="s">
        <v>290</v>
      </c>
      <c r="R254" s="60" t="s">
        <v>1136</v>
      </c>
      <c r="S254" s="73"/>
      <c r="T254" s="60" t="s">
        <v>290</v>
      </c>
      <c r="U254" s="73">
        <v>44714</v>
      </c>
      <c r="V254" s="60" t="s">
        <v>675</v>
      </c>
    </row>
    <row r="255" spans="1:22" ht="14.5">
      <c r="A255" s="60" t="s">
        <v>578</v>
      </c>
      <c r="B255" s="60" t="s">
        <v>691</v>
      </c>
      <c r="C255" s="60" t="s">
        <v>674</v>
      </c>
      <c r="D255" s="60" t="s">
        <v>1326</v>
      </c>
      <c r="E255" s="60" t="s">
        <v>2761</v>
      </c>
      <c r="F255" s="73">
        <v>44719</v>
      </c>
      <c r="G255" s="61">
        <v>-3818.66</v>
      </c>
      <c r="H255" s="61">
        <v>-336614.88</v>
      </c>
      <c r="I255" s="60" t="s">
        <v>20</v>
      </c>
      <c r="J255" s="60" t="s">
        <v>1211</v>
      </c>
      <c r="K255" s="60" t="s">
        <v>2747</v>
      </c>
      <c r="L255" s="60" t="s">
        <v>2762</v>
      </c>
      <c r="M255" s="60" t="s">
        <v>2761</v>
      </c>
      <c r="N255" s="60" t="s">
        <v>290</v>
      </c>
      <c r="O255" s="60" t="s">
        <v>290</v>
      </c>
      <c r="P255" s="60" t="s">
        <v>658</v>
      </c>
      <c r="Q255" s="60" t="s">
        <v>290</v>
      </c>
      <c r="R255" s="60" t="s">
        <v>1136</v>
      </c>
      <c r="S255" s="73"/>
      <c r="T255" s="60" t="s">
        <v>290</v>
      </c>
      <c r="U255" s="73">
        <v>44719</v>
      </c>
      <c r="V255" s="60" t="s">
        <v>675</v>
      </c>
    </row>
    <row r="256" spans="1:22" ht="14.5">
      <c r="A256" s="60" t="s">
        <v>578</v>
      </c>
      <c r="B256" s="60" t="s">
        <v>691</v>
      </c>
      <c r="C256" s="60" t="s">
        <v>674</v>
      </c>
      <c r="D256" s="60" t="s">
        <v>1326</v>
      </c>
      <c r="E256" s="60" t="s">
        <v>2763</v>
      </c>
      <c r="F256" s="73">
        <v>44719</v>
      </c>
      <c r="G256" s="61">
        <v>-23752.94</v>
      </c>
      <c r="H256" s="61">
        <v>-2093821.66</v>
      </c>
      <c r="I256" s="60" t="s">
        <v>20</v>
      </c>
      <c r="J256" s="60" t="s">
        <v>1211</v>
      </c>
      <c r="K256" s="60" t="s">
        <v>2747</v>
      </c>
      <c r="L256" s="60" t="s">
        <v>2764</v>
      </c>
      <c r="M256" s="60" t="s">
        <v>2763</v>
      </c>
      <c r="N256" s="60" t="s">
        <v>290</v>
      </c>
      <c r="O256" s="60" t="s">
        <v>290</v>
      </c>
      <c r="P256" s="60" t="s">
        <v>658</v>
      </c>
      <c r="Q256" s="60" t="s">
        <v>290</v>
      </c>
      <c r="R256" s="60" t="s">
        <v>1136</v>
      </c>
      <c r="S256" s="73"/>
      <c r="T256" s="60" t="s">
        <v>290</v>
      </c>
      <c r="U256" s="73">
        <v>44719</v>
      </c>
      <c r="V256" s="60" t="s">
        <v>675</v>
      </c>
    </row>
    <row r="257" spans="1:22" ht="14.5">
      <c r="A257" s="60" t="s">
        <v>578</v>
      </c>
      <c r="B257" s="60" t="s">
        <v>691</v>
      </c>
      <c r="C257" s="60" t="s">
        <v>674</v>
      </c>
      <c r="D257" s="60" t="s">
        <v>1326</v>
      </c>
      <c r="E257" s="60" t="s">
        <v>2765</v>
      </c>
      <c r="F257" s="73">
        <v>44719</v>
      </c>
      <c r="G257" s="61">
        <v>-11688.98</v>
      </c>
      <c r="H257" s="61">
        <v>-1030383.59</v>
      </c>
      <c r="I257" s="60" t="s">
        <v>20</v>
      </c>
      <c r="J257" s="60" t="s">
        <v>1211</v>
      </c>
      <c r="K257" s="60" t="s">
        <v>2747</v>
      </c>
      <c r="L257" s="60" t="s">
        <v>2766</v>
      </c>
      <c r="M257" s="60" t="s">
        <v>2765</v>
      </c>
      <c r="N257" s="60" t="s">
        <v>290</v>
      </c>
      <c r="O257" s="60" t="s">
        <v>290</v>
      </c>
      <c r="P257" s="60" t="s">
        <v>658</v>
      </c>
      <c r="Q257" s="60" t="s">
        <v>290</v>
      </c>
      <c r="R257" s="60" t="s">
        <v>1136</v>
      </c>
      <c r="S257" s="73"/>
      <c r="T257" s="60" t="s">
        <v>290</v>
      </c>
      <c r="U257" s="73">
        <v>44719</v>
      </c>
      <c r="V257" s="60" t="s">
        <v>675</v>
      </c>
    </row>
    <row r="258" spans="1:22" ht="14.5">
      <c r="A258" s="60" t="s">
        <v>578</v>
      </c>
      <c r="B258" s="60" t="s">
        <v>691</v>
      </c>
      <c r="C258" s="60" t="s">
        <v>674</v>
      </c>
      <c r="D258" s="60" t="s">
        <v>1326</v>
      </c>
      <c r="E258" s="60" t="s">
        <v>2767</v>
      </c>
      <c r="F258" s="73">
        <v>44719</v>
      </c>
      <c r="G258" s="61">
        <v>-37340.07</v>
      </c>
      <c r="H258" s="61">
        <v>-3291527.17</v>
      </c>
      <c r="I258" s="60" t="s">
        <v>20</v>
      </c>
      <c r="J258" s="60" t="s">
        <v>1211</v>
      </c>
      <c r="K258" s="60" t="s">
        <v>2747</v>
      </c>
      <c r="L258" s="60" t="s">
        <v>2768</v>
      </c>
      <c r="M258" s="60" t="s">
        <v>2767</v>
      </c>
      <c r="N258" s="60" t="s">
        <v>290</v>
      </c>
      <c r="O258" s="60" t="s">
        <v>290</v>
      </c>
      <c r="P258" s="60" t="s">
        <v>658</v>
      </c>
      <c r="Q258" s="60" t="s">
        <v>290</v>
      </c>
      <c r="R258" s="60" t="s">
        <v>1136</v>
      </c>
      <c r="S258" s="73"/>
      <c r="T258" s="60" t="s">
        <v>290</v>
      </c>
      <c r="U258" s="73">
        <v>44719</v>
      </c>
      <c r="V258" s="60" t="s">
        <v>675</v>
      </c>
    </row>
    <row r="259" spans="1:22" ht="14.5">
      <c r="A259" s="60" t="s">
        <v>578</v>
      </c>
      <c r="B259" s="60" t="s">
        <v>691</v>
      </c>
      <c r="C259" s="60" t="s">
        <v>674</v>
      </c>
      <c r="D259" s="60" t="s">
        <v>1326</v>
      </c>
      <c r="E259" s="60" t="s">
        <v>2769</v>
      </c>
      <c r="F259" s="73">
        <v>44719</v>
      </c>
      <c r="G259" s="61">
        <v>-9236.4500000000007</v>
      </c>
      <c r="H259" s="61">
        <v>-814193.07</v>
      </c>
      <c r="I259" s="60" t="s">
        <v>20</v>
      </c>
      <c r="J259" s="60" t="s">
        <v>1211</v>
      </c>
      <c r="K259" s="60" t="s">
        <v>2747</v>
      </c>
      <c r="L259" s="60" t="s">
        <v>2770</v>
      </c>
      <c r="M259" s="60" t="s">
        <v>2769</v>
      </c>
      <c r="N259" s="60" t="s">
        <v>290</v>
      </c>
      <c r="O259" s="60" t="s">
        <v>290</v>
      </c>
      <c r="P259" s="60" t="s">
        <v>658</v>
      </c>
      <c r="Q259" s="60" t="s">
        <v>290</v>
      </c>
      <c r="R259" s="60" t="s">
        <v>1136</v>
      </c>
      <c r="S259" s="73"/>
      <c r="T259" s="60" t="s">
        <v>290</v>
      </c>
      <c r="U259" s="73">
        <v>44719</v>
      </c>
      <c r="V259" s="60" t="s">
        <v>675</v>
      </c>
    </row>
    <row r="260" spans="1:22" ht="14.5">
      <c r="A260" s="60" t="s">
        <v>578</v>
      </c>
      <c r="B260" s="60" t="s">
        <v>691</v>
      </c>
      <c r="C260" s="60" t="s">
        <v>674</v>
      </c>
      <c r="D260" s="60" t="s">
        <v>1326</v>
      </c>
      <c r="E260" s="60" t="s">
        <v>2771</v>
      </c>
      <c r="F260" s="73">
        <v>44719</v>
      </c>
      <c r="G260" s="61">
        <v>-4358.2299999999996</v>
      </c>
      <c r="H260" s="61">
        <v>-384177.97</v>
      </c>
      <c r="I260" s="60" t="s">
        <v>20</v>
      </c>
      <c r="J260" s="60" t="s">
        <v>1211</v>
      </c>
      <c r="K260" s="60" t="s">
        <v>2747</v>
      </c>
      <c r="L260" s="60" t="s">
        <v>2772</v>
      </c>
      <c r="M260" s="60" t="s">
        <v>2771</v>
      </c>
      <c r="N260" s="60" t="s">
        <v>290</v>
      </c>
      <c r="O260" s="60" t="s">
        <v>290</v>
      </c>
      <c r="P260" s="60" t="s">
        <v>658</v>
      </c>
      <c r="Q260" s="60" t="s">
        <v>290</v>
      </c>
      <c r="R260" s="60" t="s">
        <v>1136</v>
      </c>
      <c r="S260" s="73"/>
      <c r="T260" s="60" t="s">
        <v>290</v>
      </c>
      <c r="U260" s="73">
        <v>44719</v>
      </c>
      <c r="V260" s="60" t="s">
        <v>675</v>
      </c>
    </row>
    <row r="261" spans="1:22" ht="14.5">
      <c r="A261" s="60" t="s">
        <v>578</v>
      </c>
      <c r="B261" s="60" t="s">
        <v>691</v>
      </c>
      <c r="C261" s="60" t="s">
        <v>674</v>
      </c>
      <c r="D261" s="60" t="s">
        <v>1326</v>
      </c>
      <c r="E261" s="60" t="s">
        <v>2773</v>
      </c>
      <c r="F261" s="73">
        <v>44719</v>
      </c>
      <c r="G261" s="61">
        <v>-3100.4</v>
      </c>
      <c r="H261" s="61">
        <v>-273300.26</v>
      </c>
      <c r="I261" s="60" t="s">
        <v>20</v>
      </c>
      <c r="J261" s="60" t="s">
        <v>1211</v>
      </c>
      <c r="K261" s="60" t="s">
        <v>2747</v>
      </c>
      <c r="L261" s="60" t="s">
        <v>2774</v>
      </c>
      <c r="M261" s="60" t="s">
        <v>2773</v>
      </c>
      <c r="N261" s="60" t="s">
        <v>290</v>
      </c>
      <c r="O261" s="60" t="s">
        <v>290</v>
      </c>
      <c r="P261" s="60" t="s">
        <v>658</v>
      </c>
      <c r="Q261" s="60" t="s">
        <v>290</v>
      </c>
      <c r="R261" s="60" t="s">
        <v>1136</v>
      </c>
      <c r="S261" s="73"/>
      <c r="T261" s="60" t="s">
        <v>290</v>
      </c>
      <c r="U261" s="73">
        <v>44719</v>
      </c>
      <c r="V261" s="60" t="s">
        <v>675</v>
      </c>
    </row>
    <row r="262" spans="1:22" ht="14.5">
      <c r="A262" s="60" t="s">
        <v>578</v>
      </c>
      <c r="B262" s="60" t="s">
        <v>691</v>
      </c>
      <c r="C262" s="60" t="s">
        <v>674</v>
      </c>
      <c r="D262" s="60" t="s">
        <v>1326</v>
      </c>
      <c r="E262" s="60" t="s">
        <v>2775</v>
      </c>
      <c r="F262" s="73">
        <v>44719</v>
      </c>
      <c r="G262" s="61">
        <v>-14535.13</v>
      </c>
      <c r="H262" s="61">
        <v>-1281271.71</v>
      </c>
      <c r="I262" s="60" t="s">
        <v>20</v>
      </c>
      <c r="J262" s="60" t="s">
        <v>1211</v>
      </c>
      <c r="K262" s="60" t="s">
        <v>2747</v>
      </c>
      <c r="L262" s="60" t="s">
        <v>2776</v>
      </c>
      <c r="M262" s="60" t="s">
        <v>2775</v>
      </c>
      <c r="N262" s="60" t="s">
        <v>290</v>
      </c>
      <c r="O262" s="60" t="s">
        <v>290</v>
      </c>
      <c r="P262" s="60" t="s">
        <v>658</v>
      </c>
      <c r="Q262" s="60" t="s">
        <v>290</v>
      </c>
      <c r="R262" s="60" t="s">
        <v>1136</v>
      </c>
      <c r="S262" s="73"/>
      <c r="T262" s="60" t="s">
        <v>290</v>
      </c>
      <c r="U262" s="73">
        <v>44719</v>
      </c>
      <c r="V262" s="60" t="s">
        <v>675</v>
      </c>
    </row>
    <row r="263" spans="1:22" ht="14.5">
      <c r="A263" s="60" t="s">
        <v>578</v>
      </c>
      <c r="B263" s="60" t="s">
        <v>691</v>
      </c>
      <c r="C263" s="60" t="s">
        <v>674</v>
      </c>
      <c r="D263" s="60" t="s">
        <v>1326</v>
      </c>
      <c r="E263" s="60" t="s">
        <v>2744</v>
      </c>
      <c r="F263" s="73">
        <v>44727</v>
      </c>
      <c r="G263" s="61">
        <v>-2034.02</v>
      </c>
      <c r="H263" s="61">
        <v>-179298.86</v>
      </c>
      <c r="I263" s="60" t="s">
        <v>20</v>
      </c>
      <c r="J263" s="60" t="s">
        <v>1211</v>
      </c>
      <c r="K263" s="60" t="s">
        <v>1803</v>
      </c>
      <c r="L263" s="60" t="s">
        <v>2745</v>
      </c>
      <c r="M263" s="60" t="s">
        <v>2744</v>
      </c>
      <c r="N263" s="60" t="s">
        <v>290</v>
      </c>
      <c r="O263" s="60" t="s">
        <v>290</v>
      </c>
      <c r="P263" s="60" t="s">
        <v>658</v>
      </c>
      <c r="Q263" s="60" t="s">
        <v>290</v>
      </c>
      <c r="R263" s="60" t="s">
        <v>1136</v>
      </c>
      <c r="S263" s="73"/>
      <c r="T263" s="60" t="s">
        <v>290</v>
      </c>
      <c r="U263" s="73">
        <v>44727</v>
      </c>
      <c r="V263" s="60" t="s">
        <v>675</v>
      </c>
    </row>
    <row r="264" spans="1:22" ht="14.5">
      <c r="A264" s="60" t="s">
        <v>578</v>
      </c>
      <c r="B264" s="60" t="s">
        <v>1131</v>
      </c>
      <c r="C264" s="60" t="s">
        <v>676</v>
      </c>
      <c r="D264" s="60" t="s">
        <v>1326</v>
      </c>
      <c r="E264" s="60" t="s">
        <v>2777</v>
      </c>
      <c r="F264" s="73">
        <v>44728</v>
      </c>
      <c r="G264" s="61">
        <v>-26189.06</v>
      </c>
      <c r="H264" s="61">
        <v>-2308565.64</v>
      </c>
      <c r="I264" s="60" t="s">
        <v>20</v>
      </c>
      <c r="J264" s="60" t="s">
        <v>1211</v>
      </c>
      <c r="K264" s="60" t="s">
        <v>1759</v>
      </c>
      <c r="L264" s="60" t="s">
        <v>2778</v>
      </c>
      <c r="M264" s="60" t="s">
        <v>2777</v>
      </c>
      <c r="N264" s="60" t="s">
        <v>290</v>
      </c>
      <c r="O264" s="60" t="s">
        <v>290</v>
      </c>
      <c r="P264" s="60" t="s">
        <v>658</v>
      </c>
      <c r="Q264" s="60" t="s">
        <v>290</v>
      </c>
      <c r="R264" s="60" t="s">
        <v>1136</v>
      </c>
      <c r="S264" s="73"/>
      <c r="T264" s="60" t="s">
        <v>290</v>
      </c>
      <c r="U264" s="73">
        <v>44728</v>
      </c>
      <c r="V264" s="60" t="s">
        <v>675</v>
      </c>
    </row>
    <row r="265" spans="1:22" ht="14.5">
      <c r="A265" s="60" t="s">
        <v>578</v>
      </c>
      <c r="B265" s="60" t="s">
        <v>691</v>
      </c>
      <c r="C265" s="60" t="s">
        <v>674</v>
      </c>
      <c r="D265" s="60" t="s">
        <v>1326</v>
      </c>
      <c r="E265" s="60" t="s">
        <v>1815</v>
      </c>
      <c r="F265" s="73">
        <v>44658</v>
      </c>
      <c r="G265" s="61">
        <v>-3265.46</v>
      </c>
      <c r="H265" s="61">
        <v>-278380.46999999997</v>
      </c>
      <c r="I265" s="60" t="s">
        <v>20</v>
      </c>
      <c r="J265" s="60" t="s">
        <v>1211</v>
      </c>
      <c r="K265" s="60" t="s">
        <v>1769</v>
      </c>
      <c r="L265" s="60" t="s">
        <v>1816</v>
      </c>
      <c r="M265" s="60" t="s">
        <v>1815</v>
      </c>
      <c r="N265" s="60" t="s">
        <v>290</v>
      </c>
      <c r="O265" s="60" t="s">
        <v>290</v>
      </c>
      <c r="P265" s="60" t="s">
        <v>658</v>
      </c>
      <c r="Q265" s="60" t="s">
        <v>290</v>
      </c>
      <c r="R265" s="60" t="s">
        <v>1136</v>
      </c>
      <c r="S265" s="73">
        <v>44749</v>
      </c>
      <c r="T265" s="60" t="s">
        <v>3773</v>
      </c>
      <c r="U265" s="73">
        <v>44658</v>
      </c>
      <c r="V265" s="60" t="s">
        <v>675</v>
      </c>
    </row>
    <row r="266" spans="1:22" ht="14.5">
      <c r="A266" s="60" t="s">
        <v>578</v>
      </c>
      <c r="B266" s="60" t="s">
        <v>691</v>
      </c>
      <c r="C266" s="60" t="s">
        <v>674</v>
      </c>
      <c r="D266" s="60" t="s">
        <v>1326</v>
      </c>
      <c r="E266" s="60" t="s">
        <v>1811</v>
      </c>
      <c r="F266" s="73">
        <v>44658</v>
      </c>
      <c r="G266" s="61">
        <v>-5053.66</v>
      </c>
      <c r="H266" s="61">
        <v>-430824.52</v>
      </c>
      <c r="I266" s="60" t="s">
        <v>20</v>
      </c>
      <c r="J266" s="60" t="s">
        <v>1211</v>
      </c>
      <c r="K266" s="60" t="s">
        <v>1769</v>
      </c>
      <c r="L266" s="60" t="s">
        <v>1812</v>
      </c>
      <c r="M266" s="60" t="s">
        <v>1811</v>
      </c>
      <c r="N266" s="60" t="s">
        <v>290</v>
      </c>
      <c r="O266" s="60" t="s">
        <v>290</v>
      </c>
      <c r="P266" s="60" t="s">
        <v>658</v>
      </c>
      <c r="Q266" s="60" t="s">
        <v>290</v>
      </c>
      <c r="R266" s="60" t="s">
        <v>1136</v>
      </c>
      <c r="S266" s="73">
        <v>44749</v>
      </c>
      <c r="T266" s="60" t="s">
        <v>3774</v>
      </c>
      <c r="U266" s="73">
        <v>44658</v>
      </c>
      <c r="V266" s="60" t="s">
        <v>675</v>
      </c>
    </row>
    <row r="267" spans="1:22" ht="14.5">
      <c r="A267" s="60" t="s">
        <v>578</v>
      </c>
      <c r="B267" s="60" t="s">
        <v>691</v>
      </c>
      <c r="C267" s="60" t="s">
        <v>674</v>
      </c>
      <c r="D267" s="60" t="s">
        <v>1326</v>
      </c>
      <c r="E267" s="60" t="s">
        <v>1817</v>
      </c>
      <c r="F267" s="73">
        <v>44656</v>
      </c>
      <c r="G267" s="61">
        <v>-13309.45</v>
      </c>
      <c r="H267" s="61">
        <v>-1134630.6100000001</v>
      </c>
      <c r="I267" s="60" t="s">
        <v>20</v>
      </c>
      <c r="J267" s="60" t="s">
        <v>1211</v>
      </c>
      <c r="K267" s="60" t="s">
        <v>1769</v>
      </c>
      <c r="L267" s="60" t="s">
        <v>1818</v>
      </c>
      <c r="M267" s="60" t="s">
        <v>1817</v>
      </c>
      <c r="N267" s="60" t="s">
        <v>290</v>
      </c>
      <c r="O267" s="60" t="s">
        <v>290</v>
      </c>
      <c r="P267" s="60" t="s">
        <v>658</v>
      </c>
      <c r="Q267" s="60" t="s">
        <v>290</v>
      </c>
      <c r="R267" s="60" t="s">
        <v>1136</v>
      </c>
      <c r="S267" s="73">
        <v>44749</v>
      </c>
      <c r="T267" s="60" t="s">
        <v>3775</v>
      </c>
      <c r="U267" s="73">
        <v>44656</v>
      </c>
      <c r="V267" s="60" t="s">
        <v>675</v>
      </c>
    </row>
    <row r="268" spans="1:22" ht="14.5">
      <c r="A268" s="60" t="s">
        <v>578</v>
      </c>
      <c r="B268" s="60" t="s">
        <v>691</v>
      </c>
      <c r="C268" s="60" t="s">
        <v>676</v>
      </c>
      <c r="D268" s="60" t="s">
        <v>1326</v>
      </c>
      <c r="E268" s="60" t="s">
        <v>1839</v>
      </c>
      <c r="F268" s="73">
        <v>44672</v>
      </c>
      <c r="G268" s="61">
        <v>-3444</v>
      </c>
      <c r="H268" s="61">
        <v>-293601</v>
      </c>
      <c r="I268" s="60" t="s">
        <v>20</v>
      </c>
      <c r="J268" s="60" t="s">
        <v>1212</v>
      </c>
      <c r="K268" s="60" t="s">
        <v>1840</v>
      </c>
      <c r="L268" s="60" t="s">
        <v>1840</v>
      </c>
      <c r="M268" s="60" t="s">
        <v>1839</v>
      </c>
      <c r="N268" s="60" t="s">
        <v>290</v>
      </c>
      <c r="O268" s="60" t="s">
        <v>290</v>
      </c>
      <c r="P268" s="60" t="s">
        <v>665</v>
      </c>
      <c r="Q268" s="60" t="s">
        <v>290</v>
      </c>
      <c r="R268" s="60" t="s">
        <v>1136</v>
      </c>
      <c r="S268" s="73"/>
      <c r="T268" s="60" t="s">
        <v>290</v>
      </c>
      <c r="U268" s="73">
        <v>44657</v>
      </c>
      <c r="V268" s="60" t="s">
        <v>290</v>
      </c>
    </row>
    <row r="269" spans="1:22" ht="14.5">
      <c r="A269" s="60" t="s">
        <v>578</v>
      </c>
      <c r="B269" s="60" t="s">
        <v>691</v>
      </c>
      <c r="C269" s="60" t="s">
        <v>676</v>
      </c>
      <c r="D269" s="60" t="s">
        <v>1326</v>
      </c>
      <c r="E269" s="60" t="s">
        <v>2783</v>
      </c>
      <c r="F269" s="73">
        <v>44705</v>
      </c>
      <c r="G269" s="61">
        <v>-794.98</v>
      </c>
      <c r="H269" s="61">
        <v>-67970.789999999994</v>
      </c>
      <c r="I269" s="60" t="s">
        <v>20</v>
      </c>
      <c r="J269" s="60" t="s">
        <v>1212</v>
      </c>
      <c r="K269" s="60" t="s">
        <v>2784</v>
      </c>
      <c r="L269" s="60" t="s">
        <v>2784</v>
      </c>
      <c r="M269" s="60" t="s">
        <v>2783</v>
      </c>
      <c r="N269" s="60" t="s">
        <v>290</v>
      </c>
      <c r="O269" s="60" t="s">
        <v>290</v>
      </c>
      <c r="P269" s="60" t="s">
        <v>665</v>
      </c>
      <c r="Q269" s="60" t="s">
        <v>290</v>
      </c>
      <c r="R269" s="60" t="s">
        <v>1136</v>
      </c>
      <c r="S269" s="73"/>
      <c r="T269" s="60" t="s">
        <v>290</v>
      </c>
      <c r="U269" s="73">
        <v>44699</v>
      </c>
      <c r="V269" s="60" t="s">
        <v>290</v>
      </c>
    </row>
    <row r="270" spans="1:22" ht="14.5">
      <c r="A270" s="60" t="s">
        <v>578</v>
      </c>
      <c r="B270" s="60" t="s">
        <v>691</v>
      </c>
      <c r="C270" s="60" t="s">
        <v>676</v>
      </c>
      <c r="D270" s="60" t="s">
        <v>1326</v>
      </c>
      <c r="E270" s="60" t="s">
        <v>2781</v>
      </c>
      <c r="F270" s="73">
        <v>44705</v>
      </c>
      <c r="G270" s="61">
        <v>-1385.74</v>
      </c>
      <c r="H270" s="61">
        <v>-118480.77</v>
      </c>
      <c r="I270" s="60" t="s">
        <v>20</v>
      </c>
      <c r="J270" s="60" t="s">
        <v>1212</v>
      </c>
      <c r="K270" s="60" t="s">
        <v>2782</v>
      </c>
      <c r="L270" s="60" t="s">
        <v>2782</v>
      </c>
      <c r="M270" s="60" t="s">
        <v>2781</v>
      </c>
      <c r="N270" s="60" t="s">
        <v>290</v>
      </c>
      <c r="O270" s="60" t="s">
        <v>290</v>
      </c>
      <c r="P270" s="60" t="s">
        <v>665</v>
      </c>
      <c r="Q270" s="60" t="s">
        <v>290</v>
      </c>
      <c r="R270" s="60" t="s">
        <v>1136</v>
      </c>
      <c r="S270" s="73"/>
      <c r="T270" s="60" t="s">
        <v>290</v>
      </c>
      <c r="U270" s="73">
        <v>44699</v>
      </c>
      <c r="V270" s="60" t="s">
        <v>290</v>
      </c>
    </row>
    <row r="271" spans="1:22" ht="14.5">
      <c r="A271" s="60" t="s">
        <v>578</v>
      </c>
      <c r="B271" s="60" t="s">
        <v>691</v>
      </c>
      <c r="C271" s="60" t="s">
        <v>676</v>
      </c>
      <c r="D271" s="60" t="s">
        <v>1326</v>
      </c>
      <c r="E271" s="60" t="s">
        <v>2779</v>
      </c>
      <c r="F271" s="73">
        <v>44705</v>
      </c>
      <c r="G271" s="61">
        <v>-16325.09</v>
      </c>
      <c r="H271" s="61">
        <v>-1395795.2</v>
      </c>
      <c r="I271" s="60" t="s">
        <v>20</v>
      </c>
      <c r="J271" s="60" t="s">
        <v>1212</v>
      </c>
      <c r="K271" s="60" t="s">
        <v>2780</v>
      </c>
      <c r="L271" s="60" t="s">
        <v>2780</v>
      </c>
      <c r="M271" s="60" t="s">
        <v>2779</v>
      </c>
      <c r="N271" s="60" t="s">
        <v>290</v>
      </c>
      <c r="O271" s="60" t="s">
        <v>290</v>
      </c>
      <c r="P271" s="60" t="s">
        <v>665</v>
      </c>
      <c r="Q271" s="60" t="s">
        <v>290</v>
      </c>
      <c r="R271" s="60" t="s">
        <v>1136</v>
      </c>
      <c r="S271" s="73"/>
      <c r="T271" s="60" t="s">
        <v>290</v>
      </c>
      <c r="U271" s="73">
        <v>44668</v>
      </c>
      <c r="V271" s="60" t="s">
        <v>290</v>
      </c>
    </row>
    <row r="272" spans="1:22" ht="14.5">
      <c r="A272" s="60" t="s">
        <v>578</v>
      </c>
      <c r="B272" s="60" t="s">
        <v>691</v>
      </c>
      <c r="C272" s="60" t="s">
        <v>676</v>
      </c>
      <c r="D272" s="60" t="s">
        <v>1326</v>
      </c>
      <c r="E272" s="60" t="s">
        <v>1821</v>
      </c>
      <c r="F272" s="73">
        <v>44629</v>
      </c>
      <c r="G272" s="61">
        <v>-1498.84</v>
      </c>
      <c r="H272" s="61">
        <v>-127476.34</v>
      </c>
      <c r="I272" s="60" t="s">
        <v>20</v>
      </c>
      <c r="J272" s="60" t="s">
        <v>1212</v>
      </c>
      <c r="K272" s="60" t="s">
        <v>1822</v>
      </c>
      <c r="L272" s="60" t="s">
        <v>1822</v>
      </c>
      <c r="M272" s="60" t="s">
        <v>1821</v>
      </c>
      <c r="N272" s="60" t="s">
        <v>290</v>
      </c>
      <c r="O272" s="60" t="s">
        <v>290</v>
      </c>
      <c r="P272" s="60" t="s">
        <v>665</v>
      </c>
      <c r="Q272" s="60" t="s">
        <v>290</v>
      </c>
      <c r="R272" s="60" t="s">
        <v>1136</v>
      </c>
      <c r="S272" s="73">
        <v>44745</v>
      </c>
      <c r="T272" s="60" t="s">
        <v>3776</v>
      </c>
      <c r="U272" s="73">
        <v>44622</v>
      </c>
      <c r="V272" s="60" t="s">
        <v>290</v>
      </c>
    </row>
    <row r="273" spans="1:22" ht="14.5">
      <c r="A273" s="60" t="s">
        <v>578</v>
      </c>
      <c r="B273" s="60" t="s">
        <v>691</v>
      </c>
      <c r="C273" s="60" t="s">
        <v>676</v>
      </c>
      <c r="D273" s="60" t="s">
        <v>1326</v>
      </c>
      <c r="E273" s="60" t="s">
        <v>1823</v>
      </c>
      <c r="F273" s="73">
        <v>44633</v>
      </c>
      <c r="G273" s="61">
        <v>-1529.85</v>
      </c>
      <c r="H273" s="61">
        <v>-130113.74</v>
      </c>
      <c r="I273" s="60" t="s">
        <v>20</v>
      </c>
      <c r="J273" s="60" t="s">
        <v>1212</v>
      </c>
      <c r="K273" s="60" t="s">
        <v>1824</v>
      </c>
      <c r="L273" s="60" t="s">
        <v>1824</v>
      </c>
      <c r="M273" s="60" t="s">
        <v>1823</v>
      </c>
      <c r="N273" s="60" t="s">
        <v>290</v>
      </c>
      <c r="O273" s="60" t="s">
        <v>290</v>
      </c>
      <c r="P273" s="60" t="s">
        <v>665</v>
      </c>
      <c r="Q273" s="60" t="s">
        <v>290</v>
      </c>
      <c r="R273" s="60" t="s">
        <v>1136</v>
      </c>
      <c r="S273" s="73">
        <v>44745</v>
      </c>
      <c r="T273" s="60" t="s">
        <v>3777</v>
      </c>
      <c r="U273" s="73">
        <v>44628</v>
      </c>
      <c r="V273" s="60" t="s">
        <v>290</v>
      </c>
    </row>
    <row r="274" spans="1:22" ht="14.5">
      <c r="A274" s="60" t="s">
        <v>578</v>
      </c>
      <c r="B274" s="60" t="s">
        <v>691</v>
      </c>
      <c r="C274" s="60" t="s">
        <v>676</v>
      </c>
      <c r="D274" s="60" t="s">
        <v>1326</v>
      </c>
      <c r="E274" s="60" t="s">
        <v>1825</v>
      </c>
      <c r="F274" s="73">
        <v>44633</v>
      </c>
      <c r="G274" s="61">
        <v>-20072.14</v>
      </c>
      <c r="H274" s="61">
        <v>-1707135.51</v>
      </c>
      <c r="I274" s="60" t="s">
        <v>20</v>
      </c>
      <c r="J274" s="60" t="s">
        <v>1212</v>
      </c>
      <c r="K274" s="60" t="s">
        <v>1826</v>
      </c>
      <c r="L274" s="60" t="s">
        <v>1826</v>
      </c>
      <c r="M274" s="60" t="s">
        <v>1825</v>
      </c>
      <c r="N274" s="60" t="s">
        <v>290</v>
      </c>
      <c r="O274" s="60" t="s">
        <v>290</v>
      </c>
      <c r="P274" s="60" t="s">
        <v>665</v>
      </c>
      <c r="Q274" s="60" t="s">
        <v>290</v>
      </c>
      <c r="R274" s="60" t="s">
        <v>1136</v>
      </c>
      <c r="S274" s="73">
        <v>44746</v>
      </c>
      <c r="T274" s="60" t="s">
        <v>3778</v>
      </c>
      <c r="U274" s="73">
        <v>44628</v>
      </c>
      <c r="V274" s="60" t="s">
        <v>290</v>
      </c>
    </row>
    <row r="275" spans="1:22" ht="14.5">
      <c r="A275" s="60" t="s">
        <v>578</v>
      </c>
      <c r="B275" s="60" t="s">
        <v>691</v>
      </c>
      <c r="C275" s="60" t="s">
        <v>676</v>
      </c>
      <c r="D275" s="60" t="s">
        <v>1326</v>
      </c>
      <c r="E275" s="60" t="s">
        <v>1827</v>
      </c>
      <c r="F275" s="73">
        <v>44636</v>
      </c>
      <c r="G275" s="61">
        <v>-8142.96</v>
      </c>
      <c r="H275" s="61">
        <v>-692558.75</v>
      </c>
      <c r="I275" s="60" t="s">
        <v>20</v>
      </c>
      <c r="J275" s="60" t="s">
        <v>1212</v>
      </c>
      <c r="K275" s="60" t="s">
        <v>1828</v>
      </c>
      <c r="L275" s="60" t="s">
        <v>1828</v>
      </c>
      <c r="M275" s="60" t="s">
        <v>1827</v>
      </c>
      <c r="N275" s="60" t="s">
        <v>290</v>
      </c>
      <c r="O275" s="60" t="s">
        <v>290</v>
      </c>
      <c r="P275" s="60" t="s">
        <v>665</v>
      </c>
      <c r="Q275" s="60" t="s">
        <v>290</v>
      </c>
      <c r="R275" s="60" t="s">
        <v>1136</v>
      </c>
      <c r="S275" s="73">
        <v>44759</v>
      </c>
      <c r="T275" s="60" t="s">
        <v>3965</v>
      </c>
      <c r="U275" s="73">
        <v>44636</v>
      </c>
      <c r="V275" s="60" t="s">
        <v>290</v>
      </c>
    </row>
    <row r="276" spans="1:22" ht="14.5">
      <c r="A276" s="60" t="s">
        <v>578</v>
      </c>
      <c r="B276" s="60" t="s">
        <v>691</v>
      </c>
      <c r="C276" s="60" t="s">
        <v>676</v>
      </c>
      <c r="D276" s="60" t="s">
        <v>1326</v>
      </c>
      <c r="E276" s="60" t="s">
        <v>1829</v>
      </c>
      <c r="F276" s="73">
        <v>44647</v>
      </c>
      <c r="G276" s="61">
        <v>-5185.43</v>
      </c>
      <c r="H276" s="61">
        <v>-441020.82</v>
      </c>
      <c r="I276" s="60" t="s">
        <v>20</v>
      </c>
      <c r="J276" s="60" t="s">
        <v>1212</v>
      </c>
      <c r="K276" s="60" t="s">
        <v>1830</v>
      </c>
      <c r="L276" s="60" t="s">
        <v>1830</v>
      </c>
      <c r="M276" s="60" t="s">
        <v>1829</v>
      </c>
      <c r="N276" s="60" t="s">
        <v>290</v>
      </c>
      <c r="O276" s="60" t="s">
        <v>290</v>
      </c>
      <c r="P276" s="60" t="s">
        <v>665</v>
      </c>
      <c r="Q276" s="60" t="s">
        <v>290</v>
      </c>
      <c r="R276" s="60" t="s">
        <v>1136</v>
      </c>
      <c r="S276" s="73">
        <v>44759</v>
      </c>
      <c r="T276" s="60" t="s">
        <v>3966</v>
      </c>
      <c r="U276" s="73">
        <v>44636</v>
      </c>
      <c r="V276" s="60" t="s">
        <v>290</v>
      </c>
    </row>
    <row r="277" spans="1:22" ht="14.5">
      <c r="A277" s="60" t="s">
        <v>578</v>
      </c>
      <c r="B277" s="60" t="s">
        <v>691</v>
      </c>
      <c r="C277" s="60" t="s">
        <v>676</v>
      </c>
      <c r="D277" s="60" t="s">
        <v>1326</v>
      </c>
      <c r="E277" s="60" t="s">
        <v>1831</v>
      </c>
      <c r="F277" s="73">
        <v>44642</v>
      </c>
      <c r="G277" s="61">
        <v>-162.34</v>
      </c>
      <c r="H277" s="61">
        <v>-13807.02</v>
      </c>
      <c r="I277" s="60" t="s">
        <v>20</v>
      </c>
      <c r="J277" s="60" t="s">
        <v>1212</v>
      </c>
      <c r="K277" s="60" t="s">
        <v>1832</v>
      </c>
      <c r="L277" s="60" t="s">
        <v>1832</v>
      </c>
      <c r="M277" s="60" t="s">
        <v>1831</v>
      </c>
      <c r="N277" s="60" t="s">
        <v>290</v>
      </c>
      <c r="O277" s="60" t="s">
        <v>290</v>
      </c>
      <c r="P277" s="60" t="s">
        <v>665</v>
      </c>
      <c r="Q277" s="60" t="s">
        <v>290</v>
      </c>
      <c r="R277" s="60" t="s">
        <v>1136</v>
      </c>
      <c r="S277" s="73">
        <v>44759</v>
      </c>
      <c r="T277" s="60" t="s">
        <v>3967</v>
      </c>
      <c r="U277" s="73">
        <v>44642</v>
      </c>
      <c r="V277" s="60" t="s">
        <v>290</v>
      </c>
    </row>
    <row r="278" spans="1:22" ht="14.5">
      <c r="A278" s="60" t="s">
        <v>578</v>
      </c>
      <c r="B278" s="60" t="s">
        <v>691</v>
      </c>
      <c r="C278" s="60" t="s">
        <v>676</v>
      </c>
      <c r="D278" s="60" t="s">
        <v>1326</v>
      </c>
      <c r="E278" s="60" t="s">
        <v>1835</v>
      </c>
      <c r="F278" s="73">
        <v>44643</v>
      </c>
      <c r="G278" s="61">
        <v>-1062.83</v>
      </c>
      <c r="H278" s="61">
        <v>-90393.69</v>
      </c>
      <c r="I278" s="60" t="s">
        <v>20</v>
      </c>
      <c r="J278" s="60" t="s">
        <v>1212</v>
      </c>
      <c r="K278" s="60" t="s">
        <v>1836</v>
      </c>
      <c r="L278" s="60" t="s">
        <v>1836</v>
      </c>
      <c r="M278" s="60" t="s">
        <v>1835</v>
      </c>
      <c r="N278" s="60" t="s">
        <v>290</v>
      </c>
      <c r="O278" s="60" t="s">
        <v>290</v>
      </c>
      <c r="P278" s="60" t="s">
        <v>665</v>
      </c>
      <c r="Q278" s="60" t="s">
        <v>290</v>
      </c>
      <c r="R278" s="60" t="s">
        <v>1136</v>
      </c>
      <c r="S278" s="73">
        <v>44759</v>
      </c>
      <c r="T278" s="60" t="s">
        <v>3968</v>
      </c>
      <c r="U278" s="73">
        <v>44643</v>
      </c>
      <c r="V278" s="60" t="s">
        <v>290</v>
      </c>
    </row>
    <row r="279" spans="1:22" ht="14.5">
      <c r="A279" s="60" t="s">
        <v>578</v>
      </c>
      <c r="B279" s="60" t="s">
        <v>691</v>
      </c>
      <c r="C279" s="60" t="s">
        <v>676</v>
      </c>
      <c r="D279" s="60" t="s">
        <v>1326</v>
      </c>
      <c r="E279" s="60" t="s">
        <v>1837</v>
      </c>
      <c r="F279" s="73">
        <v>44642</v>
      </c>
      <c r="G279" s="61">
        <v>-5314.83</v>
      </c>
      <c r="H279" s="61">
        <v>-452026.29</v>
      </c>
      <c r="I279" s="60" t="s">
        <v>20</v>
      </c>
      <c r="J279" s="60" t="s">
        <v>1212</v>
      </c>
      <c r="K279" s="60" t="s">
        <v>1836</v>
      </c>
      <c r="L279" s="60" t="s">
        <v>1838</v>
      </c>
      <c r="M279" s="60" t="s">
        <v>1837</v>
      </c>
      <c r="N279" s="60" t="s">
        <v>290</v>
      </c>
      <c r="O279" s="60" t="s">
        <v>290</v>
      </c>
      <c r="P279" s="60" t="s">
        <v>665</v>
      </c>
      <c r="Q279" s="60" t="s">
        <v>290</v>
      </c>
      <c r="R279" s="60" t="s">
        <v>1136</v>
      </c>
      <c r="S279" s="73">
        <v>44759</v>
      </c>
      <c r="T279" s="60" t="s">
        <v>3969</v>
      </c>
      <c r="U279" s="73">
        <v>44642</v>
      </c>
      <c r="V279" s="60" t="s">
        <v>290</v>
      </c>
    </row>
    <row r="280" spans="1:22" ht="14.5">
      <c r="A280" s="60" t="s">
        <v>578</v>
      </c>
      <c r="B280" s="60" t="s">
        <v>691</v>
      </c>
      <c r="C280" s="60" t="s">
        <v>676</v>
      </c>
      <c r="D280" s="60" t="s">
        <v>1326</v>
      </c>
      <c r="E280" s="60" t="s">
        <v>1833</v>
      </c>
      <c r="F280" s="73">
        <v>44649</v>
      </c>
      <c r="G280" s="61">
        <v>-1961.06</v>
      </c>
      <c r="H280" s="61">
        <v>-166788.15</v>
      </c>
      <c r="I280" s="60" t="s">
        <v>20</v>
      </c>
      <c r="J280" s="60" t="s">
        <v>1212</v>
      </c>
      <c r="K280" s="60" t="s">
        <v>1834</v>
      </c>
      <c r="L280" s="60" t="s">
        <v>1834</v>
      </c>
      <c r="M280" s="60" t="s">
        <v>1833</v>
      </c>
      <c r="N280" s="60" t="s">
        <v>290</v>
      </c>
      <c r="O280" s="60" t="s">
        <v>290</v>
      </c>
      <c r="P280" s="60" t="s">
        <v>665</v>
      </c>
      <c r="Q280" s="60" t="s">
        <v>290</v>
      </c>
      <c r="R280" s="60" t="s">
        <v>1136</v>
      </c>
      <c r="S280" s="73">
        <v>44759</v>
      </c>
      <c r="T280" s="60" t="s">
        <v>3970</v>
      </c>
      <c r="U280" s="73">
        <v>44643</v>
      </c>
      <c r="V280" s="60" t="s">
        <v>290</v>
      </c>
    </row>
    <row r="281" spans="1:22" ht="14.5">
      <c r="A281" s="60" t="s">
        <v>578</v>
      </c>
      <c r="B281" s="60" t="s">
        <v>691</v>
      </c>
      <c r="C281" s="60" t="s">
        <v>676</v>
      </c>
      <c r="D281" s="60" t="s">
        <v>1326</v>
      </c>
      <c r="E281" s="60" t="s">
        <v>2788</v>
      </c>
      <c r="F281" s="73">
        <v>44700</v>
      </c>
      <c r="G281" s="61">
        <v>-1087.8599999999999</v>
      </c>
      <c r="H281" s="61">
        <v>-93012.03</v>
      </c>
      <c r="I281" s="60" t="s">
        <v>20</v>
      </c>
      <c r="J281" s="60" t="s">
        <v>2786</v>
      </c>
      <c r="K281" s="60" t="s">
        <v>2789</v>
      </c>
      <c r="L281" s="60" t="s">
        <v>2789</v>
      </c>
      <c r="M281" s="60" t="s">
        <v>2788</v>
      </c>
      <c r="N281" s="60" t="s">
        <v>290</v>
      </c>
      <c r="O281" s="60" t="s">
        <v>290</v>
      </c>
      <c r="P281" s="60" t="s">
        <v>665</v>
      </c>
      <c r="Q281" s="60" t="s">
        <v>290</v>
      </c>
      <c r="R281" s="60" t="s">
        <v>1136</v>
      </c>
      <c r="S281" s="73"/>
      <c r="T281" s="60" t="s">
        <v>290</v>
      </c>
      <c r="U281" s="73">
        <v>44663</v>
      </c>
      <c r="V281" s="60" t="s">
        <v>290</v>
      </c>
    </row>
    <row r="282" spans="1:22" ht="14.5">
      <c r="A282" s="60" t="s">
        <v>578</v>
      </c>
      <c r="B282" s="60" t="s">
        <v>691</v>
      </c>
      <c r="C282" s="60" t="s">
        <v>676</v>
      </c>
      <c r="D282" s="60" t="s">
        <v>1326</v>
      </c>
      <c r="E282" s="60" t="s">
        <v>2785</v>
      </c>
      <c r="F282" s="73">
        <v>44700</v>
      </c>
      <c r="G282" s="61">
        <v>-18086.21</v>
      </c>
      <c r="H282" s="61">
        <v>-1546370.96</v>
      </c>
      <c r="I282" s="60" t="s">
        <v>20</v>
      </c>
      <c r="J282" s="60" t="s">
        <v>2786</v>
      </c>
      <c r="K282" s="60" t="s">
        <v>2787</v>
      </c>
      <c r="L282" s="60" t="s">
        <v>2787</v>
      </c>
      <c r="M282" s="60" t="s">
        <v>2785</v>
      </c>
      <c r="N282" s="60" t="s">
        <v>290</v>
      </c>
      <c r="O282" s="60" t="s">
        <v>290</v>
      </c>
      <c r="P282" s="60" t="s">
        <v>665</v>
      </c>
      <c r="Q282" s="60" t="s">
        <v>290</v>
      </c>
      <c r="R282" s="60" t="s">
        <v>1136</v>
      </c>
      <c r="S282" s="73"/>
      <c r="T282" s="60" t="s">
        <v>290</v>
      </c>
      <c r="U282" s="73">
        <v>44693</v>
      </c>
      <c r="V282" s="60" t="s">
        <v>290</v>
      </c>
    </row>
    <row r="283" spans="1:22" ht="14.5">
      <c r="A283" s="60" t="s">
        <v>578</v>
      </c>
      <c r="B283" s="60" t="s">
        <v>691</v>
      </c>
      <c r="C283" s="60" t="s">
        <v>676</v>
      </c>
      <c r="D283" s="60" t="s">
        <v>1326</v>
      </c>
      <c r="E283" s="60" t="s">
        <v>2790</v>
      </c>
      <c r="F283" s="73">
        <v>44700</v>
      </c>
      <c r="G283" s="61">
        <v>-9506.35</v>
      </c>
      <c r="H283" s="61">
        <v>-812792.93</v>
      </c>
      <c r="I283" s="60" t="s">
        <v>20</v>
      </c>
      <c r="J283" s="60" t="s">
        <v>2786</v>
      </c>
      <c r="K283" s="60" t="s">
        <v>2791</v>
      </c>
      <c r="L283" s="60" t="s">
        <v>2792</v>
      </c>
      <c r="M283" s="60" t="s">
        <v>2790</v>
      </c>
      <c r="N283" s="60" t="s">
        <v>290</v>
      </c>
      <c r="O283" s="60" t="s">
        <v>290</v>
      </c>
      <c r="P283" s="60" t="s">
        <v>665</v>
      </c>
      <c r="Q283" s="60" t="s">
        <v>290</v>
      </c>
      <c r="R283" s="60" t="s">
        <v>1136</v>
      </c>
      <c r="S283" s="73"/>
      <c r="T283" s="60" t="s">
        <v>290</v>
      </c>
      <c r="U283" s="73">
        <v>44693</v>
      </c>
      <c r="V283" s="60" t="s">
        <v>290</v>
      </c>
    </row>
    <row r="284" spans="1:22" ht="14.5">
      <c r="A284" s="60" t="s">
        <v>578</v>
      </c>
      <c r="B284" s="60" t="s">
        <v>691</v>
      </c>
      <c r="C284" s="60" t="s">
        <v>676</v>
      </c>
      <c r="D284" s="60" t="s">
        <v>1326</v>
      </c>
      <c r="E284" s="60" t="s">
        <v>1841</v>
      </c>
      <c r="F284" s="73">
        <v>44656</v>
      </c>
      <c r="G284" s="61">
        <v>-17691.22</v>
      </c>
      <c r="H284" s="61">
        <v>-1508176.51</v>
      </c>
      <c r="I284" s="60" t="s">
        <v>20</v>
      </c>
      <c r="J284" s="60" t="s">
        <v>1206</v>
      </c>
      <c r="K284" s="60" t="s">
        <v>1842</v>
      </c>
      <c r="L284" s="60" t="s">
        <v>1842</v>
      </c>
      <c r="M284" s="60" t="s">
        <v>1841</v>
      </c>
      <c r="N284" s="60" t="s">
        <v>290</v>
      </c>
      <c r="O284" s="60" t="s">
        <v>290</v>
      </c>
      <c r="P284" s="60" t="s">
        <v>665</v>
      </c>
      <c r="Q284" s="60" t="s">
        <v>290</v>
      </c>
      <c r="R284" s="60" t="s">
        <v>1136</v>
      </c>
      <c r="S284" s="73"/>
      <c r="T284" s="60" t="s">
        <v>290</v>
      </c>
      <c r="U284" s="73">
        <v>44650</v>
      </c>
      <c r="V284" s="60" t="s">
        <v>290</v>
      </c>
    </row>
    <row r="285" spans="1:22" ht="14.5">
      <c r="A285" s="60" t="s">
        <v>578</v>
      </c>
      <c r="B285" s="60" t="s">
        <v>691</v>
      </c>
      <c r="C285" s="60" t="s">
        <v>676</v>
      </c>
      <c r="D285" s="60" t="s">
        <v>1326</v>
      </c>
      <c r="E285" s="60" t="s">
        <v>1845</v>
      </c>
      <c r="F285" s="73">
        <v>44657</v>
      </c>
      <c r="G285" s="61">
        <v>-18236.060000000001</v>
      </c>
      <c r="H285" s="61">
        <v>-1554624.12</v>
      </c>
      <c r="I285" s="60" t="s">
        <v>20</v>
      </c>
      <c r="J285" s="60" t="s">
        <v>1206</v>
      </c>
      <c r="K285" s="60" t="s">
        <v>1846</v>
      </c>
      <c r="L285" s="60" t="s">
        <v>1846</v>
      </c>
      <c r="M285" s="60" t="s">
        <v>1845</v>
      </c>
      <c r="N285" s="60" t="s">
        <v>290</v>
      </c>
      <c r="O285" s="60" t="s">
        <v>290</v>
      </c>
      <c r="P285" s="60" t="s">
        <v>665</v>
      </c>
      <c r="Q285" s="60" t="s">
        <v>290</v>
      </c>
      <c r="R285" s="60" t="s">
        <v>1136</v>
      </c>
      <c r="S285" s="73"/>
      <c r="T285" s="60" t="s">
        <v>290</v>
      </c>
      <c r="U285" s="73">
        <v>44657</v>
      </c>
      <c r="V285" s="60" t="s">
        <v>290</v>
      </c>
    </row>
    <row r="286" spans="1:22" ht="14.5">
      <c r="A286" s="60" t="s">
        <v>578</v>
      </c>
      <c r="B286" s="60" t="s">
        <v>691</v>
      </c>
      <c r="C286" s="60" t="s">
        <v>676</v>
      </c>
      <c r="D286" s="60" t="s">
        <v>1326</v>
      </c>
      <c r="E286" s="60" t="s">
        <v>1843</v>
      </c>
      <c r="F286" s="73">
        <v>44664</v>
      </c>
      <c r="G286" s="61">
        <v>-11521.21</v>
      </c>
      <c r="H286" s="61">
        <v>-982183.15</v>
      </c>
      <c r="I286" s="60" t="s">
        <v>20</v>
      </c>
      <c r="J286" s="60" t="s">
        <v>1206</v>
      </c>
      <c r="K286" s="60" t="s">
        <v>1844</v>
      </c>
      <c r="L286" s="60" t="s">
        <v>1844</v>
      </c>
      <c r="M286" s="60" t="s">
        <v>1843</v>
      </c>
      <c r="N286" s="60" t="s">
        <v>290</v>
      </c>
      <c r="O286" s="60" t="s">
        <v>290</v>
      </c>
      <c r="P286" s="60" t="s">
        <v>665</v>
      </c>
      <c r="Q286" s="60" t="s">
        <v>290</v>
      </c>
      <c r="R286" s="60" t="s">
        <v>1136</v>
      </c>
      <c r="S286" s="73"/>
      <c r="T286" s="60" t="s">
        <v>290</v>
      </c>
      <c r="U286" s="73">
        <v>44656</v>
      </c>
      <c r="V286" s="60" t="s">
        <v>290</v>
      </c>
    </row>
    <row r="287" spans="1:22" ht="14.5">
      <c r="A287" s="60" t="s">
        <v>578</v>
      </c>
      <c r="B287" s="60" t="s">
        <v>691</v>
      </c>
      <c r="C287" s="60" t="s">
        <v>676</v>
      </c>
      <c r="D287" s="60" t="s">
        <v>1326</v>
      </c>
      <c r="E287" s="60" t="s">
        <v>1849</v>
      </c>
      <c r="F287" s="73">
        <v>44669</v>
      </c>
      <c r="G287" s="61">
        <v>-10654.03</v>
      </c>
      <c r="H287" s="61">
        <v>-908256.06</v>
      </c>
      <c r="I287" s="60" t="s">
        <v>20</v>
      </c>
      <c r="J287" s="60" t="s">
        <v>1206</v>
      </c>
      <c r="K287" s="60" t="s">
        <v>1850</v>
      </c>
      <c r="L287" s="60" t="s">
        <v>1850</v>
      </c>
      <c r="M287" s="60" t="s">
        <v>1849</v>
      </c>
      <c r="N287" s="60" t="s">
        <v>290</v>
      </c>
      <c r="O287" s="60" t="s">
        <v>290</v>
      </c>
      <c r="P287" s="60" t="s">
        <v>665</v>
      </c>
      <c r="Q287" s="60" t="s">
        <v>290</v>
      </c>
      <c r="R287" s="60" t="s">
        <v>1136</v>
      </c>
      <c r="S287" s="73"/>
      <c r="T287" s="60" t="s">
        <v>290</v>
      </c>
      <c r="U287" s="73">
        <v>44664</v>
      </c>
      <c r="V287" s="60" t="s">
        <v>290</v>
      </c>
    </row>
    <row r="288" spans="1:22" ht="14.5">
      <c r="A288" s="60" t="s">
        <v>578</v>
      </c>
      <c r="B288" s="60" t="s">
        <v>691</v>
      </c>
      <c r="C288" s="60" t="s">
        <v>676</v>
      </c>
      <c r="D288" s="60" t="s">
        <v>1326</v>
      </c>
      <c r="E288" s="60" t="s">
        <v>1847</v>
      </c>
      <c r="F288" s="73">
        <v>44669</v>
      </c>
      <c r="G288" s="61">
        <v>-17271.5</v>
      </c>
      <c r="H288" s="61">
        <v>-1472395.38</v>
      </c>
      <c r="I288" s="60" t="s">
        <v>20</v>
      </c>
      <c r="J288" s="60" t="s">
        <v>1206</v>
      </c>
      <c r="K288" s="60" t="s">
        <v>1848</v>
      </c>
      <c r="L288" s="60" t="s">
        <v>1848</v>
      </c>
      <c r="M288" s="60" t="s">
        <v>1847</v>
      </c>
      <c r="N288" s="60" t="s">
        <v>290</v>
      </c>
      <c r="O288" s="60" t="s">
        <v>290</v>
      </c>
      <c r="P288" s="60" t="s">
        <v>665</v>
      </c>
      <c r="Q288" s="60" t="s">
        <v>290</v>
      </c>
      <c r="R288" s="60" t="s">
        <v>1136</v>
      </c>
      <c r="S288" s="73"/>
      <c r="T288" s="60" t="s">
        <v>290</v>
      </c>
      <c r="U288" s="73">
        <v>44664</v>
      </c>
      <c r="V288" s="60" t="s">
        <v>290</v>
      </c>
    </row>
    <row r="289" spans="1:22" ht="14.5">
      <c r="A289" s="60" t="s">
        <v>578</v>
      </c>
      <c r="B289" s="60" t="s">
        <v>691</v>
      </c>
      <c r="C289" s="60" t="s">
        <v>676</v>
      </c>
      <c r="D289" s="60" t="s">
        <v>1326</v>
      </c>
      <c r="E289" s="60" t="s">
        <v>1851</v>
      </c>
      <c r="F289" s="73">
        <v>44675</v>
      </c>
      <c r="G289" s="61">
        <v>-3022.8</v>
      </c>
      <c r="H289" s="61">
        <v>-257693.7</v>
      </c>
      <c r="I289" s="60" t="s">
        <v>20</v>
      </c>
      <c r="J289" s="60" t="s">
        <v>1206</v>
      </c>
      <c r="K289" s="60" t="s">
        <v>1852</v>
      </c>
      <c r="L289" s="60" t="s">
        <v>1853</v>
      </c>
      <c r="M289" s="60" t="s">
        <v>1851</v>
      </c>
      <c r="N289" s="60" t="s">
        <v>290</v>
      </c>
      <c r="O289" s="60" t="s">
        <v>290</v>
      </c>
      <c r="P289" s="60" t="s">
        <v>1367</v>
      </c>
      <c r="Q289" s="60" t="s">
        <v>290</v>
      </c>
      <c r="R289" s="60" t="s">
        <v>1136</v>
      </c>
      <c r="S289" s="73"/>
      <c r="T289" s="60" t="s">
        <v>290</v>
      </c>
      <c r="U289" s="73">
        <v>44671</v>
      </c>
      <c r="V289" s="60" t="s">
        <v>290</v>
      </c>
    </row>
    <row r="290" spans="1:22" ht="14.5">
      <c r="A290" s="60" t="s">
        <v>578</v>
      </c>
      <c r="B290" s="60" t="s">
        <v>691</v>
      </c>
      <c r="C290" s="60" t="s">
        <v>676</v>
      </c>
      <c r="D290" s="60" t="s">
        <v>1326</v>
      </c>
      <c r="E290" s="60" t="s">
        <v>2795</v>
      </c>
      <c r="F290" s="73">
        <v>44707</v>
      </c>
      <c r="G290" s="61">
        <v>-1832.89</v>
      </c>
      <c r="H290" s="61">
        <v>-156712.1</v>
      </c>
      <c r="I290" s="60" t="s">
        <v>20</v>
      </c>
      <c r="J290" s="60" t="s">
        <v>1206</v>
      </c>
      <c r="K290" s="60" t="s">
        <v>2796</v>
      </c>
      <c r="L290" s="60" t="s">
        <v>2796</v>
      </c>
      <c r="M290" s="60" t="s">
        <v>2795</v>
      </c>
      <c r="N290" s="60" t="s">
        <v>290</v>
      </c>
      <c r="O290" s="60" t="s">
        <v>290</v>
      </c>
      <c r="P290" s="60" t="s">
        <v>665</v>
      </c>
      <c r="Q290" s="60" t="s">
        <v>290</v>
      </c>
      <c r="R290" s="60" t="s">
        <v>1136</v>
      </c>
      <c r="S290" s="73"/>
      <c r="T290" s="60" t="s">
        <v>290</v>
      </c>
      <c r="U290" s="73">
        <v>44707</v>
      </c>
      <c r="V290" s="60" t="s">
        <v>290</v>
      </c>
    </row>
    <row r="291" spans="1:22" ht="14.5">
      <c r="A291" s="60" t="s">
        <v>578</v>
      </c>
      <c r="B291" s="60" t="s">
        <v>691</v>
      </c>
      <c r="C291" s="60" t="s">
        <v>676</v>
      </c>
      <c r="D291" s="60" t="s">
        <v>1326</v>
      </c>
      <c r="E291" s="60" t="s">
        <v>2793</v>
      </c>
      <c r="F291" s="73">
        <v>44707</v>
      </c>
      <c r="G291" s="61">
        <v>-3283.5</v>
      </c>
      <c r="H291" s="61">
        <v>-280739.25</v>
      </c>
      <c r="I291" s="60" t="s">
        <v>20</v>
      </c>
      <c r="J291" s="60" t="s">
        <v>1206</v>
      </c>
      <c r="K291" s="60" t="s">
        <v>2794</v>
      </c>
      <c r="L291" s="60" t="s">
        <v>2794</v>
      </c>
      <c r="M291" s="60" t="s">
        <v>2793</v>
      </c>
      <c r="N291" s="60" t="s">
        <v>290</v>
      </c>
      <c r="O291" s="60" t="s">
        <v>290</v>
      </c>
      <c r="P291" s="60" t="s">
        <v>665</v>
      </c>
      <c r="Q291" s="60" t="s">
        <v>290</v>
      </c>
      <c r="R291" s="60" t="s">
        <v>1136</v>
      </c>
      <c r="S291" s="73"/>
      <c r="T291" s="60" t="s">
        <v>290</v>
      </c>
      <c r="U291" s="73">
        <v>44707</v>
      </c>
      <c r="V291" s="60" t="s">
        <v>290</v>
      </c>
    </row>
    <row r="292" spans="1:22" ht="14.5">
      <c r="A292" s="60" t="s">
        <v>578</v>
      </c>
      <c r="B292" s="60" t="s">
        <v>1131</v>
      </c>
      <c r="C292" s="60" t="s">
        <v>676</v>
      </c>
      <c r="D292" s="60" t="s">
        <v>1326</v>
      </c>
      <c r="E292" s="60" t="s">
        <v>2797</v>
      </c>
      <c r="F292" s="73">
        <v>44727</v>
      </c>
      <c r="G292" s="61">
        <v>-15921.17</v>
      </c>
      <c r="H292" s="61">
        <v>-1403451.14</v>
      </c>
      <c r="I292" s="60" t="s">
        <v>20</v>
      </c>
      <c r="J292" s="60" t="s">
        <v>1206</v>
      </c>
      <c r="K292" s="60" t="s">
        <v>2798</v>
      </c>
      <c r="L292" s="60" t="s">
        <v>2798</v>
      </c>
      <c r="M292" s="60" t="s">
        <v>2797</v>
      </c>
      <c r="N292" s="60" t="s">
        <v>290</v>
      </c>
      <c r="O292" s="60" t="s">
        <v>290</v>
      </c>
      <c r="P292" s="60" t="s">
        <v>665</v>
      </c>
      <c r="Q292" s="60" t="s">
        <v>290</v>
      </c>
      <c r="R292" s="60" t="s">
        <v>1136</v>
      </c>
      <c r="S292" s="73"/>
      <c r="T292" s="60" t="s">
        <v>290</v>
      </c>
      <c r="U292" s="73">
        <v>44718</v>
      </c>
      <c r="V292" s="60" t="s">
        <v>290</v>
      </c>
    </row>
    <row r="293" spans="1:22" ht="14.5">
      <c r="A293" s="60" t="s">
        <v>578</v>
      </c>
      <c r="B293" s="60" t="s">
        <v>691</v>
      </c>
      <c r="C293" s="60" t="s">
        <v>676</v>
      </c>
      <c r="D293" s="60" t="s">
        <v>1326</v>
      </c>
      <c r="E293" s="60" t="s">
        <v>2801</v>
      </c>
      <c r="F293" s="73">
        <v>44728</v>
      </c>
      <c r="G293" s="61">
        <v>-6185.9</v>
      </c>
      <c r="H293" s="61">
        <v>-545287.09</v>
      </c>
      <c r="I293" s="60" t="s">
        <v>20</v>
      </c>
      <c r="J293" s="60" t="s">
        <v>1206</v>
      </c>
      <c r="K293" s="60" t="s">
        <v>2802</v>
      </c>
      <c r="L293" s="60" t="s">
        <v>2802</v>
      </c>
      <c r="M293" s="60" t="s">
        <v>2801</v>
      </c>
      <c r="N293" s="60" t="s">
        <v>290</v>
      </c>
      <c r="O293" s="60" t="s">
        <v>290</v>
      </c>
      <c r="P293" s="60" t="s">
        <v>665</v>
      </c>
      <c r="Q293" s="60" t="s">
        <v>290</v>
      </c>
      <c r="R293" s="60" t="s">
        <v>1136</v>
      </c>
      <c r="S293" s="73"/>
      <c r="T293" s="60" t="s">
        <v>290</v>
      </c>
      <c r="U293" s="73">
        <v>44721</v>
      </c>
      <c r="V293" s="60" t="s">
        <v>290</v>
      </c>
    </row>
    <row r="294" spans="1:22" ht="14.5">
      <c r="A294" s="60" t="s">
        <v>578</v>
      </c>
      <c r="B294" s="60" t="s">
        <v>691</v>
      </c>
      <c r="C294" s="60" t="s">
        <v>676</v>
      </c>
      <c r="D294" s="60" t="s">
        <v>1326</v>
      </c>
      <c r="E294" s="60" t="s">
        <v>2803</v>
      </c>
      <c r="F294" s="73">
        <v>44728</v>
      </c>
      <c r="G294" s="61">
        <v>-859.42</v>
      </c>
      <c r="H294" s="61">
        <v>-75757.87</v>
      </c>
      <c r="I294" s="60" t="s">
        <v>20</v>
      </c>
      <c r="J294" s="60" t="s">
        <v>1206</v>
      </c>
      <c r="K294" s="60" t="s">
        <v>2804</v>
      </c>
      <c r="L294" s="60" t="s">
        <v>2804</v>
      </c>
      <c r="M294" s="60" t="s">
        <v>2803</v>
      </c>
      <c r="N294" s="60" t="s">
        <v>290</v>
      </c>
      <c r="O294" s="60" t="s">
        <v>290</v>
      </c>
      <c r="P294" s="60" t="s">
        <v>665</v>
      </c>
      <c r="Q294" s="60" t="s">
        <v>290</v>
      </c>
      <c r="R294" s="60" t="s">
        <v>1136</v>
      </c>
      <c r="S294" s="73"/>
      <c r="T294" s="60" t="s">
        <v>290</v>
      </c>
      <c r="U294" s="73">
        <v>44721</v>
      </c>
      <c r="V294" s="60" t="s">
        <v>290</v>
      </c>
    </row>
    <row r="295" spans="1:22" ht="14.5">
      <c r="A295" s="60" t="s">
        <v>578</v>
      </c>
      <c r="B295" s="60" t="s">
        <v>691</v>
      </c>
      <c r="C295" s="60" t="s">
        <v>676</v>
      </c>
      <c r="D295" s="60" t="s">
        <v>1326</v>
      </c>
      <c r="E295" s="60" t="s">
        <v>2799</v>
      </c>
      <c r="F295" s="73">
        <v>44728</v>
      </c>
      <c r="G295" s="61">
        <v>-368.12</v>
      </c>
      <c r="H295" s="61">
        <v>-32449.78</v>
      </c>
      <c r="I295" s="60" t="s">
        <v>20</v>
      </c>
      <c r="J295" s="60" t="s">
        <v>1206</v>
      </c>
      <c r="K295" s="60" t="s">
        <v>2800</v>
      </c>
      <c r="L295" s="60" t="s">
        <v>2800</v>
      </c>
      <c r="M295" s="60" t="s">
        <v>2799</v>
      </c>
      <c r="N295" s="60" t="s">
        <v>290</v>
      </c>
      <c r="O295" s="60" t="s">
        <v>290</v>
      </c>
      <c r="P295" s="60" t="s">
        <v>665</v>
      </c>
      <c r="Q295" s="60" t="s">
        <v>290</v>
      </c>
      <c r="R295" s="60" t="s">
        <v>1136</v>
      </c>
      <c r="S295" s="73"/>
      <c r="T295" s="60" t="s">
        <v>290</v>
      </c>
      <c r="U295" s="73">
        <v>44720</v>
      </c>
      <c r="V295" s="60" t="s">
        <v>290</v>
      </c>
    </row>
    <row r="296" spans="1:22" ht="14.5">
      <c r="A296" s="60" t="s">
        <v>578</v>
      </c>
      <c r="B296" s="60" t="s">
        <v>1131</v>
      </c>
      <c r="C296" s="60" t="s">
        <v>676</v>
      </c>
      <c r="D296" s="60" t="s">
        <v>1326</v>
      </c>
      <c r="E296" s="60" t="s">
        <v>2807</v>
      </c>
      <c r="F296" s="73">
        <v>44732</v>
      </c>
      <c r="G296" s="61">
        <v>-2169</v>
      </c>
      <c r="H296" s="61">
        <v>-191197.35</v>
      </c>
      <c r="I296" s="60" t="s">
        <v>20</v>
      </c>
      <c r="J296" s="60" t="s">
        <v>1206</v>
      </c>
      <c r="K296" s="60" t="s">
        <v>2808</v>
      </c>
      <c r="L296" s="60" t="s">
        <v>2808</v>
      </c>
      <c r="M296" s="60" t="s">
        <v>2807</v>
      </c>
      <c r="N296" s="60" t="s">
        <v>290</v>
      </c>
      <c r="O296" s="60" t="s">
        <v>290</v>
      </c>
      <c r="P296" s="60" t="s">
        <v>665</v>
      </c>
      <c r="Q296" s="60" t="s">
        <v>290</v>
      </c>
      <c r="R296" s="60" t="s">
        <v>1136</v>
      </c>
      <c r="S296" s="73"/>
      <c r="T296" s="60" t="s">
        <v>290</v>
      </c>
      <c r="U296" s="73">
        <v>44726</v>
      </c>
      <c r="V296" s="60" t="s">
        <v>290</v>
      </c>
    </row>
    <row r="297" spans="1:22" ht="14.5">
      <c r="A297" s="60" t="s">
        <v>578</v>
      </c>
      <c r="B297" s="60" t="s">
        <v>1131</v>
      </c>
      <c r="C297" s="60" t="s">
        <v>676</v>
      </c>
      <c r="D297" s="60" t="s">
        <v>1326</v>
      </c>
      <c r="E297" s="60" t="s">
        <v>2805</v>
      </c>
      <c r="F297" s="73">
        <v>44732</v>
      </c>
      <c r="G297" s="61">
        <v>-57143.74</v>
      </c>
      <c r="H297" s="61">
        <v>-5037220.68</v>
      </c>
      <c r="I297" s="60" t="s">
        <v>20</v>
      </c>
      <c r="J297" s="60" t="s">
        <v>1206</v>
      </c>
      <c r="K297" s="60" t="s">
        <v>2806</v>
      </c>
      <c r="L297" s="60" t="s">
        <v>2806</v>
      </c>
      <c r="M297" s="60" t="s">
        <v>2805</v>
      </c>
      <c r="N297" s="60" t="s">
        <v>290</v>
      </c>
      <c r="O297" s="60" t="s">
        <v>290</v>
      </c>
      <c r="P297" s="60" t="s">
        <v>665</v>
      </c>
      <c r="Q297" s="60" t="s">
        <v>290</v>
      </c>
      <c r="R297" s="60" t="s">
        <v>1136</v>
      </c>
      <c r="S297" s="73"/>
      <c r="T297" s="60" t="s">
        <v>290</v>
      </c>
      <c r="U297" s="73">
        <v>44724</v>
      </c>
      <c r="V297" s="60" t="s">
        <v>290</v>
      </c>
    </row>
    <row r="298" spans="1:22" ht="14.5">
      <c r="A298" s="60" t="s">
        <v>578</v>
      </c>
      <c r="B298" s="60" t="s">
        <v>1131</v>
      </c>
      <c r="C298" s="60" t="s">
        <v>676</v>
      </c>
      <c r="D298" s="60" t="s">
        <v>1326</v>
      </c>
      <c r="E298" s="60" t="s">
        <v>2809</v>
      </c>
      <c r="F298" s="73">
        <v>44732</v>
      </c>
      <c r="G298" s="61">
        <v>-10445.120000000001</v>
      </c>
      <c r="H298" s="61">
        <v>-920737.33</v>
      </c>
      <c r="I298" s="60" t="s">
        <v>20</v>
      </c>
      <c r="J298" s="60" t="s">
        <v>1206</v>
      </c>
      <c r="K298" s="60" t="s">
        <v>2810</v>
      </c>
      <c r="L298" s="60" t="s">
        <v>2810</v>
      </c>
      <c r="M298" s="60" t="s">
        <v>2809</v>
      </c>
      <c r="N298" s="60" t="s">
        <v>290</v>
      </c>
      <c r="O298" s="60" t="s">
        <v>290</v>
      </c>
      <c r="P298" s="60" t="s">
        <v>665</v>
      </c>
      <c r="Q298" s="60" t="s">
        <v>290</v>
      </c>
      <c r="R298" s="60" t="s">
        <v>1136</v>
      </c>
      <c r="S298" s="73"/>
      <c r="T298" s="60" t="s">
        <v>290</v>
      </c>
      <c r="U298" s="73">
        <v>44732</v>
      </c>
      <c r="V298" s="60" t="s">
        <v>290</v>
      </c>
    </row>
    <row r="299" spans="1:22" ht="14.5">
      <c r="A299" s="60" t="s">
        <v>578</v>
      </c>
      <c r="B299" s="60" t="s">
        <v>1131</v>
      </c>
      <c r="C299" s="60" t="s">
        <v>676</v>
      </c>
      <c r="D299" s="60" t="s">
        <v>1326</v>
      </c>
      <c r="E299" s="60" t="s">
        <v>2811</v>
      </c>
      <c r="F299" s="73">
        <v>44737</v>
      </c>
      <c r="G299" s="61">
        <v>-7263.7</v>
      </c>
      <c r="H299" s="61">
        <v>-640295.16</v>
      </c>
      <c r="I299" s="60" t="s">
        <v>20</v>
      </c>
      <c r="J299" s="60" t="s">
        <v>1206</v>
      </c>
      <c r="K299" s="60" t="s">
        <v>2812</v>
      </c>
      <c r="L299" s="60" t="s">
        <v>2812</v>
      </c>
      <c r="M299" s="60" t="s">
        <v>2811</v>
      </c>
      <c r="N299" s="60" t="s">
        <v>290</v>
      </c>
      <c r="O299" s="60" t="s">
        <v>290</v>
      </c>
      <c r="P299" s="60" t="s">
        <v>665</v>
      </c>
      <c r="Q299" s="60" t="s">
        <v>290</v>
      </c>
      <c r="R299" s="60" t="s">
        <v>1136</v>
      </c>
      <c r="S299" s="73"/>
      <c r="T299" s="60" t="s">
        <v>290</v>
      </c>
      <c r="U299" s="73">
        <v>44733</v>
      </c>
      <c r="V299" s="60" t="s">
        <v>290</v>
      </c>
    </row>
    <row r="300" spans="1:22" ht="14.5">
      <c r="A300" s="60" t="s">
        <v>578</v>
      </c>
      <c r="B300" s="60" t="s">
        <v>1131</v>
      </c>
      <c r="C300" s="60" t="s">
        <v>676</v>
      </c>
      <c r="D300" s="60" t="s">
        <v>1326</v>
      </c>
      <c r="E300" s="60" t="s">
        <v>2813</v>
      </c>
      <c r="F300" s="73">
        <v>44737</v>
      </c>
      <c r="G300" s="61">
        <v>-2100</v>
      </c>
      <c r="H300" s="61">
        <v>-185115</v>
      </c>
      <c r="I300" s="60" t="s">
        <v>20</v>
      </c>
      <c r="J300" s="60" t="s">
        <v>1206</v>
      </c>
      <c r="K300" s="60" t="s">
        <v>2814</v>
      </c>
      <c r="L300" s="60" t="s">
        <v>2814</v>
      </c>
      <c r="M300" s="60" t="s">
        <v>2813</v>
      </c>
      <c r="N300" s="60" t="s">
        <v>290</v>
      </c>
      <c r="O300" s="60" t="s">
        <v>290</v>
      </c>
      <c r="P300" s="60" t="s">
        <v>665</v>
      </c>
      <c r="Q300" s="60" t="s">
        <v>290</v>
      </c>
      <c r="R300" s="60" t="s">
        <v>1136</v>
      </c>
      <c r="S300" s="73"/>
      <c r="T300" s="60" t="s">
        <v>290</v>
      </c>
      <c r="U300" s="73">
        <v>44733</v>
      </c>
      <c r="V300" s="60" t="s">
        <v>290</v>
      </c>
    </row>
    <row r="301" spans="1:22" ht="14.5">
      <c r="A301" s="60" t="s">
        <v>578</v>
      </c>
      <c r="B301" s="60" t="s">
        <v>691</v>
      </c>
      <c r="C301" s="60" t="s">
        <v>676</v>
      </c>
      <c r="D301" s="60" t="s">
        <v>1326</v>
      </c>
      <c r="E301" s="60" t="s">
        <v>1857</v>
      </c>
      <c r="F301" s="73">
        <v>44675</v>
      </c>
      <c r="G301" s="61">
        <v>-4290.92</v>
      </c>
      <c r="H301" s="61">
        <v>-365800.93</v>
      </c>
      <c r="I301" s="60" t="s">
        <v>20</v>
      </c>
      <c r="J301" s="60" t="s">
        <v>1206</v>
      </c>
      <c r="K301" s="60" t="s">
        <v>1858</v>
      </c>
      <c r="L301" s="60" t="s">
        <v>1859</v>
      </c>
      <c r="M301" s="60" t="s">
        <v>1857</v>
      </c>
      <c r="N301" s="60" t="s">
        <v>290</v>
      </c>
      <c r="O301" s="60" t="s">
        <v>290</v>
      </c>
      <c r="P301" s="60" t="s">
        <v>665</v>
      </c>
      <c r="Q301" s="60" t="s">
        <v>290</v>
      </c>
      <c r="R301" s="60" t="s">
        <v>1136</v>
      </c>
      <c r="S301" s="73"/>
      <c r="T301" s="60" t="s">
        <v>290</v>
      </c>
      <c r="U301" s="73">
        <v>44670</v>
      </c>
      <c r="V301" s="60" t="s">
        <v>290</v>
      </c>
    </row>
    <row r="302" spans="1:22" ht="14.5">
      <c r="A302" s="60" t="s">
        <v>578</v>
      </c>
      <c r="B302" s="60" t="s">
        <v>691</v>
      </c>
      <c r="C302" s="60" t="s">
        <v>676</v>
      </c>
      <c r="D302" s="60" t="s">
        <v>1326</v>
      </c>
      <c r="E302" s="60" t="s">
        <v>1860</v>
      </c>
      <c r="F302" s="73">
        <v>44675</v>
      </c>
      <c r="G302" s="61">
        <v>-4564.55</v>
      </c>
      <c r="H302" s="61">
        <v>-389127.89</v>
      </c>
      <c r="I302" s="60" t="s">
        <v>20</v>
      </c>
      <c r="J302" s="60" t="s">
        <v>1206</v>
      </c>
      <c r="K302" s="60" t="s">
        <v>1861</v>
      </c>
      <c r="L302" s="60" t="s">
        <v>1862</v>
      </c>
      <c r="M302" s="60" t="s">
        <v>1860</v>
      </c>
      <c r="N302" s="60" t="s">
        <v>290</v>
      </c>
      <c r="O302" s="60" t="s">
        <v>290</v>
      </c>
      <c r="P302" s="60" t="s">
        <v>665</v>
      </c>
      <c r="Q302" s="60" t="s">
        <v>290</v>
      </c>
      <c r="R302" s="60" t="s">
        <v>1136</v>
      </c>
      <c r="S302" s="73"/>
      <c r="T302" s="60" t="s">
        <v>290</v>
      </c>
      <c r="U302" s="73">
        <v>44670</v>
      </c>
      <c r="V302" s="60" t="s">
        <v>290</v>
      </c>
    </row>
    <row r="303" spans="1:22" ht="14.5">
      <c r="A303" s="60" t="s">
        <v>578</v>
      </c>
      <c r="B303" s="60" t="s">
        <v>691</v>
      </c>
      <c r="C303" s="60" t="s">
        <v>676</v>
      </c>
      <c r="D303" s="60" t="s">
        <v>1326</v>
      </c>
      <c r="E303" s="60" t="s">
        <v>1854</v>
      </c>
      <c r="F303" s="73">
        <v>44675</v>
      </c>
      <c r="G303" s="61">
        <v>-1880.84</v>
      </c>
      <c r="H303" s="61">
        <v>-160341.60999999999</v>
      </c>
      <c r="I303" s="60" t="s">
        <v>20</v>
      </c>
      <c r="J303" s="60" t="s">
        <v>1206</v>
      </c>
      <c r="K303" s="60" t="s">
        <v>1855</v>
      </c>
      <c r="L303" s="60" t="s">
        <v>1856</v>
      </c>
      <c r="M303" s="60" t="s">
        <v>1854</v>
      </c>
      <c r="N303" s="60" t="s">
        <v>290</v>
      </c>
      <c r="O303" s="60" t="s">
        <v>290</v>
      </c>
      <c r="P303" s="60" t="s">
        <v>665</v>
      </c>
      <c r="Q303" s="60" t="s">
        <v>290</v>
      </c>
      <c r="R303" s="60" t="s">
        <v>1136</v>
      </c>
      <c r="S303" s="73"/>
      <c r="T303" s="60" t="s">
        <v>290</v>
      </c>
      <c r="U303" s="73">
        <v>44670</v>
      </c>
      <c r="V303" s="60" t="s">
        <v>290</v>
      </c>
    </row>
    <row r="304" spans="1:22" ht="14.5">
      <c r="A304" s="60" t="s">
        <v>578</v>
      </c>
      <c r="B304" s="60" t="s">
        <v>691</v>
      </c>
      <c r="C304" s="60" t="s">
        <v>676</v>
      </c>
      <c r="D304" s="60" t="s">
        <v>1326</v>
      </c>
      <c r="E304" s="60" t="s">
        <v>2818</v>
      </c>
      <c r="F304" s="73">
        <v>44718</v>
      </c>
      <c r="G304" s="61">
        <v>-10539.74</v>
      </c>
      <c r="H304" s="61">
        <v>-929078.08</v>
      </c>
      <c r="I304" s="60" t="s">
        <v>20</v>
      </c>
      <c r="J304" s="60" t="s">
        <v>1206</v>
      </c>
      <c r="K304" s="60" t="s">
        <v>2819</v>
      </c>
      <c r="L304" s="60" t="s">
        <v>2820</v>
      </c>
      <c r="M304" s="60" t="s">
        <v>2818</v>
      </c>
      <c r="N304" s="60" t="s">
        <v>290</v>
      </c>
      <c r="O304" s="60" t="s">
        <v>290</v>
      </c>
      <c r="P304" s="60" t="s">
        <v>665</v>
      </c>
      <c r="Q304" s="60" t="s">
        <v>290</v>
      </c>
      <c r="R304" s="60" t="s">
        <v>1136</v>
      </c>
      <c r="S304" s="73"/>
      <c r="T304" s="60" t="s">
        <v>290</v>
      </c>
      <c r="U304" s="73">
        <v>44713</v>
      </c>
      <c r="V304" s="60" t="s">
        <v>290</v>
      </c>
    </row>
    <row r="305" spans="1:22" ht="14.5">
      <c r="A305" s="60" t="s">
        <v>578</v>
      </c>
      <c r="B305" s="60" t="s">
        <v>691</v>
      </c>
      <c r="C305" s="60" t="s">
        <v>676</v>
      </c>
      <c r="D305" s="60" t="s">
        <v>1326</v>
      </c>
      <c r="E305" s="60" t="s">
        <v>2815</v>
      </c>
      <c r="F305" s="73">
        <v>44718</v>
      </c>
      <c r="G305" s="61">
        <v>-2457.5</v>
      </c>
      <c r="H305" s="61">
        <v>-216628.63</v>
      </c>
      <c r="I305" s="60" t="s">
        <v>20</v>
      </c>
      <c r="J305" s="60" t="s">
        <v>1206</v>
      </c>
      <c r="K305" s="60" t="s">
        <v>2816</v>
      </c>
      <c r="L305" s="60" t="s">
        <v>2817</v>
      </c>
      <c r="M305" s="60" t="s">
        <v>2815</v>
      </c>
      <c r="N305" s="60" t="s">
        <v>290</v>
      </c>
      <c r="O305" s="60" t="s">
        <v>290</v>
      </c>
      <c r="P305" s="60" t="s">
        <v>665</v>
      </c>
      <c r="Q305" s="60" t="s">
        <v>290</v>
      </c>
      <c r="R305" s="60" t="s">
        <v>1136</v>
      </c>
      <c r="S305" s="73"/>
      <c r="T305" s="60" t="s">
        <v>290</v>
      </c>
      <c r="U305" s="73">
        <v>44711</v>
      </c>
      <c r="V305" s="60" t="s">
        <v>290</v>
      </c>
    </row>
    <row r="306" spans="1:22" ht="14.5">
      <c r="A306" s="60" t="s">
        <v>578</v>
      </c>
      <c r="B306" s="60" t="s">
        <v>691</v>
      </c>
      <c r="C306" s="60" t="s">
        <v>676</v>
      </c>
      <c r="D306" s="60" t="s">
        <v>1326</v>
      </c>
      <c r="E306" s="60" t="s">
        <v>2821</v>
      </c>
      <c r="F306" s="73">
        <v>44718</v>
      </c>
      <c r="G306" s="61">
        <v>-13107.5</v>
      </c>
      <c r="H306" s="61">
        <v>-1155426.1299999999</v>
      </c>
      <c r="I306" s="60" t="s">
        <v>20</v>
      </c>
      <c r="J306" s="60" t="s">
        <v>1206</v>
      </c>
      <c r="K306" s="60" t="s">
        <v>2822</v>
      </c>
      <c r="L306" s="60" t="s">
        <v>2823</v>
      </c>
      <c r="M306" s="60" t="s">
        <v>2821</v>
      </c>
      <c r="N306" s="60" t="s">
        <v>290</v>
      </c>
      <c r="O306" s="60" t="s">
        <v>290</v>
      </c>
      <c r="P306" s="60" t="s">
        <v>665</v>
      </c>
      <c r="Q306" s="60" t="s">
        <v>290</v>
      </c>
      <c r="R306" s="60" t="s">
        <v>1136</v>
      </c>
      <c r="S306" s="73"/>
      <c r="T306" s="60" t="s">
        <v>290</v>
      </c>
      <c r="U306" s="73">
        <v>44712</v>
      </c>
      <c r="V306" s="60" t="s">
        <v>290</v>
      </c>
    </row>
    <row r="307" spans="1:22" ht="14.5">
      <c r="A307" s="60" t="s">
        <v>578</v>
      </c>
      <c r="B307" s="60" t="s">
        <v>1131</v>
      </c>
      <c r="C307" s="60" t="s">
        <v>676</v>
      </c>
      <c r="D307" s="60" t="s">
        <v>1326</v>
      </c>
      <c r="E307" s="60" t="s">
        <v>2829</v>
      </c>
      <c r="F307" s="73">
        <v>44738</v>
      </c>
      <c r="G307" s="61">
        <v>-8182.7</v>
      </c>
      <c r="H307" s="61">
        <v>-721305.01</v>
      </c>
      <c r="I307" s="60" t="s">
        <v>20</v>
      </c>
      <c r="J307" s="60" t="s">
        <v>1206</v>
      </c>
      <c r="K307" s="60" t="s">
        <v>2830</v>
      </c>
      <c r="L307" s="60" t="s">
        <v>2831</v>
      </c>
      <c r="M307" s="60" t="s">
        <v>2829</v>
      </c>
      <c r="N307" s="60" t="s">
        <v>290</v>
      </c>
      <c r="O307" s="60" t="s">
        <v>290</v>
      </c>
      <c r="P307" s="60" t="s">
        <v>665</v>
      </c>
      <c r="Q307" s="60" t="s">
        <v>290</v>
      </c>
      <c r="R307" s="60" t="s">
        <v>1136</v>
      </c>
      <c r="S307" s="73"/>
      <c r="T307" s="60" t="s">
        <v>290</v>
      </c>
      <c r="U307" s="73">
        <v>44734</v>
      </c>
      <c r="V307" s="60" t="s">
        <v>290</v>
      </c>
    </row>
    <row r="308" spans="1:22" ht="14.5">
      <c r="A308" s="60" t="s">
        <v>578</v>
      </c>
      <c r="B308" s="60" t="s">
        <v>1131</v>
      </c>
      <c r="C308" s="60" t="s">
        <v>676</v>
      </c>
      <c r="D308" s="60" t="s">
        <v>1326</v>
      </c>
      <c r="E308" s="60" t="s">
        <v>2826</v>
      </c>
      <c r="F308" s="73">
        <v>44738</v>
      </c>
      <c r="G308" s="61">
        <v>-28210.76</v>
      </c>
      <c r="H308" s="61">
        <v>-2486778.4900000002</v>
      </c>
      <c r="I308" s="60" t="s">
        <v>20</v>
      </c>
      <c r="J308" s="60" t="s">
        <v>1206</v>
      </c>
      <c r="K308" s="60" t="s">
        <v>2827</v>
      </c>
      <c r="L308" s="60" t="s">
        <v>2828</v>
      </c>
      <c r="M308" s="60" t="s">
        <v>2826</v>
      </c>
      <c r="N308" s="60" t="s">
        <v>290</v>
      </c>
      <c r="O308" s="60" t="s">
        <v>290</v>
      </c>
      <c r="P308" s="60" t="s">
        <v>665</v>
      </c>
      <c r="Q308" s="60" t="s">
        <v>290</v>
      </c>
      <c r="R308" s="60" t="s">
        <v>1136</v>
      </c>
      <c r="S308" s="73"/>
      <c r="T308" s="60" t="s">
        <v>290</v>
      </c>
      <c r="U308" s="73">
        <v>44734</v>
      </c>
      <c r="V308" s="60" t="s">
        <v>290</v>
      </c>
    </row>
    <row r="309" spans="1:22" ht="14.5">
      <c r="A309" s="60" t="s">
        <v>578</v>
      </c>
      <c r="B309" s="60" t="s">
        <v>1131</v>
      </c>
      <c r="C309" s="60" t="s">
        <v>676</v>
      </c>
      <c r="D309" s="60" t="s">
        <v>1326</v>
      </c>
      <c r="E309" s="60" t="s">
        <v>2835</v>
      </c>
      <c r="F309" s="73">
        <v>44738</v>
      </c>
      <c r="G309" s="61">
        <v>-1680</v>
      </c>
      <c r="H309" s="61">
        <v>-148092</v>
      </c>
      <c r="I309" s="60" t="s">
        <v>20</v>
      </c>
      <c r="J309" s="60" t="s">
        <v>1206</v>
      </c>
      <c r="K309" s="60" t="s">
        <v>2836</v>
      </c>
      <c r="L309" s="60" t="s">
        <v>2837</v>
      </c>
      <c r="M309" s="60" t="s">
        <v>2835</v>
      </c>
      <c r="N309" s="60" t="s">
        <v>290</v>
      </c>
      <c r="O309" s="60" t="s">
        <v>290</v>
      </c>
      <c r="P309" s="60" t="s">
        <v>665</v>
      </c>
      <c r="Q309" s="60" t="s">
        <v>290</v>
      </c>
      <c r="R309" s="60" t="s">
        <v>1136</v>
      </c>
      <c r="S309" s="73"/>
      <c r="T309" s="60" t="s">
        <v>290</v>
      </c>
      <c r="U309" s="73">
        <v>44734</v>
      </c>
      <c r="V309" s="60" t="s">
        <v>290</v>
      </c>
    </row>
    <row r="310" spans="1:22" ht="14.5">
      <c r="A310" s="60" t="s">
        <v>578</v>
      </c>
      <c r="B310" s="60" t="s">
        <v>1131</v>
      </c>
      <c r="C310" s="60" t="s">
        <v>676</v>
      </c>
      <c r="D310" s="60" t="s">
        <v>1326</v>
      </c>
      <c r="E310" s="60" t="s">
        <v>2824</v>
      </c>
      <c r="F310" s="73">
        <v>44734</v>
      </c>
      <c r="G310" s="61">
        <v>-20938.900000000001</v>
      </c>
      <c r="H310" s="61">
        <v>-1845764.04</v>
      </c>
      <c r="I310" s="60" t="s">
        <v>20</v>
      </c>
      <c r="J310" s="60" t="s">
        <v>1206</v>
      </c>
      <c r="K310" s="60" t="s">
        <v>2822</v>
      </c>
      <c r="L310" s="60" t="s">
        <v>2825</v>
      </c>
      <c r="M310" s="60" t="s">
        <v>2824</v>
      </c>
      <c r="N310" s="60" t="s">
        <v>290</v>
      </c>
      <c r="O310" s="60" t="s">
        <v>290</v>
      </c>
      <c r="P310" s="60" t="s">
        <v>665</v>
      </c>
      <c r="Q310" s="60" t="s">
        <v>290</v>
      </c>
      <c r="R310" s="60" t="s">
        <v>1136</v>
      </c>
      <c r="S310" s="73"/>
      <c r="T310" s="60" t="s">
        <v>290</v>
      </c>
      <c r="U310" s="73">
        <v>44734</v>
      </c>
      <c r="V310" s="60" t="s">
        <v>290</v>
      </c>
    </row>
    <row r="311" spans="1:22" ht="14.5">
      <c r="A311" s="60" t="s">
        <v>578</v>
      </c>
      <c r="B311" s="60" t="s">
        <v>1131</v>
      </c>
      <c r="C311" s="60" t="s">
        <v>676</v>
      </c>
      <c r="D311" s="60" t="s">
        <v>1326</v>
      </c>
      <c r="E311" s="60" t="s">
        <v>2832</v>
      </c>
      <c r="F311" s="73">
        <v>44738</v>
      </c>
      <c r="G311" s="61">
        <v>-1918.77</v>
      </c>
      <c r="H311" s="61">
        <v>-169139.58</v>
      </c>
      <c r="I311" s="60" t="s">
        <v>20</v>
      </c>
      <c r="J311" s="60" t="s">
        <v>1206</v>
      </c>
      <c r="K311" s="60" t="s">
        <v>2833</v>
      </c>
      <c r="L311" s="60" t="s">
        <v>2834</v>
      </c>
      <c r="M311" s="60" t="s">
        <v>2832</v>
      </c>
      <c r="N311" s="60" t="s">
        <v>290</v>
      </c>
      <c r="O311" s="60" t="s">
        <v>290</v>
      </c>
      <c r="P311" s="60" t="s">
        <v>665</v>
      </c>
      <c r="Q311" s="60" t="s">
        <v>290</v>
      </c>
      <c r="R311" s="60" t="s">
        <v>1136</v>
      </c>
      <c r="S311" s="73"/>
      <c r="T311" s="60" t="s">
        <v>290</v>
      </c>
      <c r="U311" s="73">
        <v>44734</v>
      </c>
      <c r="V311" s="60" t="s">
        <v>290</v>
      </c>
    </row>
    <row r="312" spans="1:22" ht="14.5">
      <c r="A312" s="60" t="s">
        <v>578</v>
      </c>
      <c r="B312" s="60" t="s">
        <v>691</v>
      </c>
      <c r="C312" s="60" t="s">
        <v>676</v>
      </c>
      <c r="D312" s="60" t="s">
        <v>1326</v>
      </c>
      <c r="E312" s="60" t="s">
        <v>1864</v>
      </c>
      <c r="F312" s="73">
        <v>44636</v>
      </c>
      <c r="G312" s="61">
        <v>-18793.38</v>
      </c>
      <c r="H312" s="61">
        <v>-1598376.97</v>
      </c>
      <c r="I312" s="60" t="s">
        <v>20</v>
      </c>
      <c r="J312" s="60" t="s">
        <v>1863</v>
      </c>
      <c r="K312" s="60" t="s">
        <v>1865</v>
      </c>
      <c r="L312" s="60" t="s">
        <v>1866</v>
      </c>
      <c r="M312" s="60" t="s">
        <v>1864</v>
      </c>
      <c r="N312" s="60" t="s">
        <v>290</v>
      </c>
      <c r="O312" s="60" t="s">
        <v>290</v>
      </c>
      <c r="P312" s="60" t="s">
        <v>1343</v>
      </c>
      <c r="Q312" s="60" t="s">
        <v>290</v>
      </c>
      <c r="R312" s="60" t="s">
        <v>1136</v>
      </c>
      <c r="S312" s="73"/>
      <c r="T312" s="60" t="s">
        <v>290</v>
      </c>
      <c r="U312" s="73">
        <v>44625</v>
      </c>
      <c r="V312" s="60" t="s">
        <v>290</v>
      </c>
    </row>
    <row r="313" spans="1:22" ht="14.5">
      <c r="A313" s="60" t="s">
        <v>578</v>
      </c>
      <c r="B313" s="60" t="s">
        <v>691</v>
      </c>
      <c r="C313" s="60" t="s">
        <v>676</v>
      </c>
      <c r="D313" s="60" t="s">
        <v>1326</v>
      </c>
      <c r="E313" s="60" t="s">
        <v>1867</v>
      </c>
      <c r="F313" s="73">
        <v>44678</v>
      </c>
      <c r="G313" s="61">
        <v>-6955.04</v>
      </c>
      <c r="H313" s="61">
        <v>-592917.16</v>
      </c>
      <c r="I313" s="60" t="s">
        <v>20</v>
      </c>
      <c r="J313" s="60" t="s">
        <v>1868</v>
      </c>
      <c r="K313" s="60" t="s">
        <v>1869</v>
      </c>
      <c r="L313" s="60" t="s">
        <v>1870</v>
      </c>
      <c r="M313" s="60" t="s">
        <v>1867</v>
      </c>
      <c r="N313" s="60" t="s">
        <v>290</v>
      </c>
      <c r="O313" s="60" t="s">
        <v>290</v>
      </c>
      <c r="P313" s="60" t="s">
        <v>1343</v>
      </c>
      <c r="Q313" s="60" t="s">
        <v>290</v>
      </c>
      <c r="R313" s="60" t="s">
        <v>1136</v>
      </c>
      <c r="S313" s="73">
        <v>44759</v>
      </c>
      <c r="T313" s="60" t="s">
        <v>3971</v>
      </c>
      <c r="U313" s="73">
        <v>44668</v>
      </c>
      <c r="V313" s="60" t="s">
        <v>290</v>
      </c>
    </row>
    <row r="314" spans="1:22" ht="14.5">
      <c r="A314" s="60" t="s">
        <v>578</v>
      </c>
      <c r="B314" s="60" t="s">
        <v>691</v>
      </c>
      <c r="C314" s="60" t="s">
        <v>676</v>
      </c>
      <c r="D314" s="60" t="s">
        <v>1326</v>
      </c>
      <c r="E314" s="60" t="s">
        <v>2841</v>
      </c>
      <c r="F314" s="73">
        <v>44710</v>
      </c>
      <c r="G314" s="61">
        <v>-5959.99</v>
      </c>
      <c r="H314" s="61">
        <v>-509579.15</v>
      </c>
      <c r="I314" s="60" t="s">
        <v>20</v>
      </c>
      <c r="J314" s="60" t="s">
        <v>2327</v>
      </c>
      <c r="K314" s="60" t="s">
        <v>2842</v>
      </c>
      <c r="L314" s="60" t="s">
        <v>2843</v>
      </c>
      <c r="M314" s="60" t="s">
        <v>2841</v>
      </c>
      <c r="N314" s="60" t="s">
        <v>290</v>
      </c>
      <c r="O314" s="60" t="s">
        <v>290</v>
      </c>
      <c r="P314" s="60" t="s">
        <v>1343</v>
      </c>
      <c r="Q314" s="60" t="s">
        <v>290</v>
      </c>
      <c r="R314" s="60" t="s">
        <v>1136</v>
      </c>
      <c r="S314" s="73"/>
      <c r="T314" s="60" t="s">
        <v>290</v>
      </c>
      <c r="U314" s="73">
        <v>44693</v>
      </c>
      <c r="V314" s="60" t="s">
        <v>290</v>
      </c>
    </row>
    <row r="315" spans="1:22" ht="14.5">
      <c r="A315" s="60" t="s">
        <v>578</v>
      </c>
      <c r="B315" s="60" t="s">
        <v>691</v>
      </c>
      <c r="C315" s="60" t="s">
        <v>676</v>
      </c>
      <c r="D315" s="60" t="s">
        <v>1326</v>
      </c>
      <c r="E315" s="60" t="s">
        <v>2838</v>
      </c>
      <c r="F315" s="73">
        <v>44710</v>
      </c>
      <c r="G315" s="61">
        <v>-4163.22</v>
      </c>
      <c r="H315" s="61">
        <v>-355955.31</v>
      </c>
      <c r="I315" s="60" t="s">
        <v>20</v>
      </c>
      <c r="J315" s="60" t="s">
        <v>2327</v>
      </c>
      <c r="K315" s="60" t="s">
        <v>2839</v>
      </c>
      <c r="L315" s="60" t="s">
        <v>2840</v>
      </c>
      <c r="M315" s="60" t="s">
        <v>2838</v>
      </c>
      <c r="N315" s="60" t="s">
        <v>290</v>
      </c>
      <c r="O315" s="60" t="s">
        <v>290</v>
      </c>
      <c r="P315" s="60" t="s">
        <v>1343</v>
      </c>
      <c r="Q315" s="60" t="s">
        <v>290</v>
      </c>
      <c r="R315" s="60" t="s">
        <v>1136</v>
      </c>
      <c r="S315" s="73"/>
      <c r="T315" s="60" t="s">
        <v>290</v>
      </c>
      <c r="U315" s="73">
        <v>44698</v>
      </c>
      <c r="V315" s="60" t="s">
        <v>290</v>
      </c>
    </row>
    <row r="316" spans="1:22" ht="14.5">
      <c r="A316" s="60" t="s">
        <v>578</v>
      </c>
      <c r="B316" s="60" t="s">
        <v>1131</v>
      </c>
      <c r="C316" s="60" t="s">
        <v>676</v>
      </c>
      <c r="D316" s="60" t="s">
        <v>1326</v>
      </c>
      <c r="E316" s="60" t="s">
        <v>2850</v>
      </c>
      <c r="F316" s="73">
        <v>44727</v>
      </c>
      <c r="G316" s="61">
        <v>-1749.84</v>
      </c>
      <c r="H316" s="61">
        <v>-154248.4</v>
      </c>
      <c r="I316" s="60" t="s">
        <v>20</v>
      </c>
      <c r="J316" s="60" t="s">
        <v>2327</v>
      </c>
      <c r="K316" s="60" t="s">
        <v>2851</v>
      </c>
      <c r="L316" s="60" t="s">
        <v>2852</v>
      </c>
      <c r="M316" s="60" t="s">
        <v>2850</v>
      </c>
      <c r="N316" s="60" t="s">
        <v>290</v>
      </c>
      <c r="O316" s="60" t="s">
        <v>290</v>
      </c>
      <c r="P316" s="60" t="s">
        <v>1343</v>
      </c>
      <c r="Q316" s="60" t="s">
        <v>290</v>
      </c>
      <c r="R316" s="60" t="s">
        <v>1136</v>
      </c>
      <c r="S316" s="73"/>
      <c r="T316" s="60" t="s">
        <v>290</v>
      </c>
      <c r="U316" s="73">
        <v>44717</v>
      </c>
      <c r="V316" s="60" t="s">
        <v>290</v>
      </c>
    </row>
    <row r="317" spans="1:22" ht="14.5">
      <c r="A317" s="60" t="s">
        <v>578</v>
      </c>
      <c r="B317" s="60" t="s">
        <v>1131</v>
      </c>
      <c r="C317" s="60" t="s">
        <v>676</v>
      </c>
      <c r="D317" s="60" t="s">
        <v>1326</v>
      </c>
      <c r="E317" s="60" t="s">
        <v>2847</v>
      </c>
      <c r="F317" s="73">
        <v>44727</v>
      </c>
      <c r="G317" s="61">
        <v>-394.82</v>
      </c>
      <c r="H317" s="61">
        <v>-34803.379999999997</v>
      </c>
      <c r="I317" s="60" t="s">
        <v>20</v>
      </c>
      <c r="J317" s="60" t="s">
        <v>2327</v>
      </c>
      <c r="K317" s="60" t="s">
        <v>2848</v>
      </c>
      <c r="L317" s="60" t="s">
        <v>2849</v>
      </c>
      <c r="M317" s="60" t="s">
        <v>2847</v>
      </c>
      <c r="N317" s="60" t="s">
        <v>290</v>
      </c>
      <c r="O317" s="60" t="s">
        <v>290</v>
      </c>
      <c r="P317" s="60" t="s">
        <v>1343</v>
      </c>
      <c r="Q317" s="60" t="s">
        <v>290</v>
      </c>
      <c r="R317" s="60" t="s">
        <v>1136</v>
      </c>
      <c r="S317" s="73"/>
      <c r="T317" s="60" t="s">
        <v>290</v>
      </c>
      <c r="U317" s="73">
        <v>44717</v>
      </c>
      <c r="V317" s="60" t="s">
        <v>290</v>
      </c>
    </row>
    <row r="318" spans="1:22" ht="14.5">
      <c r="A318" s="60" t="s">
        <v>578</v>
      </c>
      <c r="B318" s="60" t="s">
        <v>1131</v>
      </c>
      <c r="C318" s="60" t="s">
        <v>676</v>
      </c>
      <c r="D318" s="60" t="s">
        <v>1326</v>
      </c>
      <c r="E318" s="60" t="s">
        <v>2844</v>
      </c>
      <c r="F318" s="73">
        <v>44727</v>
      </c>
      <c r="G318" s="61">
        <v>-673.83</v>
      </c>
      <c r="H318" s="61">
        <v>-59398.11</v>
      </c>
      <c r="I318" s="60" t="s">
        <v>20</v>
      </c>
      <c r="J318" s="60" t="s">
        <v>2327</v>
      </c>
      <c r="K318" s="60" t="s">
        <v>2845</v>
      </c>
      <c r="L318" s="60" t="s">
        <v>2846</v>
      </c>
      <c r="M318" s="60" t="s">
        <v>2844</v>
      </c>
      <c r="N318" s="60" t="s">
        <v>290</v>
      </c>
      <c r="O318" s="60" t="s">
        <v>290</v>
      </c>
      <c r="P318" s="60" t="s">
        <v>1343</v>
      </c>
      <c r="Q318" s="60" t="s">
        <v>290</v>
      </c>
      <c r="R318" s="60" t="s">
        <v>1136</v>
      </c>
      <c r="S318" s="73"/>
      <c r="T318" s="60" t="s">
        <v>290</v>
      </c>
      <c r="U318" s="73">
        <v>44717</v>
      </c>
      <c r="V318" s="60" t="s">
        <v>290</v>
      </c>
    </row>
    <row r="319" spans="1:22" ht="14.5">
      <c r="A319" s="60" t="s">
        <v>578</v>
      </c>
      <c r="B319" s="60" t="s">
        <v>691</v>
      </c>
      <c r="C319" s="60" t="s">
        <v>676</v>
      </c>
      <c r="D319" s="60" t="s">
        <v>1326</v>
      </c>
      <c r="E319" s="60" t="s">
        <v>2326</v>
      </c>
      <c r="F319" s="73">
        <v>44679</v>
      </c>
      <c r="G319" s="61">
        <v>-3850.76</v>
      </c>
      <c r="H319" s="61">
        <v>-328277.28999999998</v>
      </c>
      <c r="I319" s="60" t="s">
        <v>20</v>
      </c>
      <c r="J319" s="60" t="s">
        <v>2327</v>
      </c>
      <c r="K319" s="60" t="s">
        <v>2328</v>
      </c>
      <c r="L319" s="60" t="s">
        <v>2329</v>
      </c>
      <c r="M319" s="60" t="s">
        <v>2326</v>
      </c>
      <c r="N319" s="60" t="s">
        <v>290</v>
      </c>
      <c r="O319" s="60" t="s">
        <v>290</v>
      </c>
      <c r="P319" s="60" t="s">
        <v>1343</v>
      </c>
      <c r="Q319" s="60" t="s">
        <v>290</v>
      </c>
      <c r="R319" s="60" t="s">
        <v>1136</v>
      </c>
      <c r="S319" s="73"/>
      <c r="T319" s="60" t="s">
        <v>290</v>
      </c>
      <c r="U319" s="73">
        <v>44679</v>
      </c>
      <c r="V319" s="60" t="s">
        <v>290</v>
      </c>
    </row>
    <row r="320" spans="1:22" ht="14.5">
      <c r="A320" s="60" t="s">
        <v>578</v>
      </c>
      <c r="B320" s="60" t="s">
        <v>691</v>
      </c>
      <c r="C320" s="60" t="s">
        <v>674</v>
      </c>
      <c r="D320" s="60" t="s">
        <v>1326</v>
      </c>
      <c r="E320" s="60" t="s">
        <v>2858</v>
      </c>
      <c r="F320" s="73">
        <v>44692</v>
      </c>
      <c r="G320" s="61">
        <v>-87720.63</v>
      </c>
      <c r="H320" s="61">
        <v>-7500113.8700000001</v>
      </c>
      <c r="I320" s="60" t="s">
        <v>20</v>
      </c>
      <c r="J320" s="60" t="s">
        <v>1348</v>
      </c>
      <c r="K320" s="60" t="s">
        <v>2859</v>
      </c>
      <c r="L320" s="60" t="s">
        <v>2860</v>
      </c>
      <c r="M320" s="60" t="s">
        <v>2858</v>
      </c>
      <c r="N320" s="60" t="s">
        <v>290</v>
      </c>
      <c r="O320" s="60" t="s">
        <v>290</v>
      </c>
      <c r="P320" s="60" t="s">
        <v>661</v>
      </c>
      <c r="Q320" s="60" t="s">
        <v>290</v>
      </c>
      <c r="R320" s="60" t="s">
        <v>1136</v>
      </c>
      <c r="S320" s="73"/>
      <c r="T320" s="60" t="s">
        <v>290</v>
      </c>
      <c r="U320" s="73">
        <v>44692</v>
      </c>
      <c r="V320" s="60" t="s">
        <v>290</v>
      </c>
    </row>
    <row r="321" spans="1:22" ht="14.5">
      <c r="A321" s="60" t="s">
        <v>578</v>
      </c>
      <c r="B321" s="60" t="s">
        <v>691</v>
      </c>
      <c r="C321" s="60" t="s">
        <v>674</v>
      </c>
      <c r="D321" s="60" t="s">
        <v>1326</v>
      </c>
      <c r="E321" s="60" t="s">
        <v>2861</v>
      </c>
      <c r="F321" s="73">
        <v>44704</v>
      </c>
      <c r="G321" s="61">
        <v>-83202.02</v>
      </c>
      <c r="H321" s="61">
        <v>-7113772.71</v>
      </c>
      <c r="I321" s="60" t="s">
        <v>20</v>
      </c>
      <c r="J321" s="60" t="s">
        <v>1348</v>
      </c>
      <c r="K321" s="60" t="s">
        <v>2859</v>
      </c>
      <c r="L321" s="60" t="s">
        <v>2862</v>
      </c>
      <c r="M321" s="60" t="s">
        <v>2861</v>
      </c>
      <c r="N321" s="60" t="s">
        <v>290</v>
      </c>
      <c r="O321" s="60" t="s">
        <v>290</v>
      </c>
      <c r="P321" s="60" t="s">
        <v>661</v>
      </c>
      <c r="Q321" s="60" t="s">
        <v>290</v>
      </c>
      <c r="R321" s="60" t="s">
        <v>1136</v>
      </c>
      <c r="S321" s="73"/>
      <c r="T321" s="60" t="s">
        <v>290</v>
      </c>
      <c r="U321" s="73">
        <v>44704</v>
      </c>
      <c r="V321" s="60" t="s">
        <v>290</v>
      </c>
    </row>
    <row r="322" spans="1:22" ht="14.5">
      <c r="A322" s="60" t="s">
        <v>578</v>
      </c>
      <c r="B322" s="60" t="s">
        <v>691</v>
      </c>
      <c r="C322" s="60" t="s">
        <v>674</v>
      </c>
      <c r="D322" s="60" t="s">
        <v>1326</v>
      </c>
      <c r="E322" s="60" t="s">
        <v>2863</v>
      </c>
      <c r="F322" s="73">
        <v>44710</v>
      </c>
      <c r="G322" s="61">
        <v>-95339.6</v>
      </c>
      <c r="H322" s="61">
        <v>-8151535.7999999998</v>
      </c>
      <c r="I322" s="60" t="s">
        <v>20</v>
      </c>
      <c r="J322" s="60" t="s">
        <v>1348</v>
      </c>
      <c r="K322" s="60" t="s">
        <v>2859</v>
      </c>
      <c r="L322" s="60" t="s">
        <v>2864</v>
      </c>
      <c r="M322" s="60" t="s">
        <v>2863</v>
      </c>
      <c r="N322" s="60" t="s">
        <v>290</v>
      </c>
      <c r="O322" s="60" t="s">
        <v>290</v>
      </c>
      <c r="P322" s="60" t="s">
        <v>661</v>
      </c>
      <c r="Q322" s="60" t="s">
        <v>290</v>
      </c>
      <c r="R322" s="60" t="s">
        <v>1136</v>
      </c>
      <c r="S322" s="73"/>
      <c r="T322" s="60" t="s">
        <v>290</v>
      </c>
      <c r="U322" s="73">
        <v>44710</v>
      </c>
      <c r="V322" s="60" t="s">
        <v>290</v>
      </c>
    </row>
    <row r="323" spans="1:22" ht="14.5">
      <c r="A323" s="60" t="s">
        <v>578</v>
      </c>
      <c r="B323" s="60" t="s">
        <v>691</v>
      </c>
      <c r="C323" s="60" t="s">
        <v>674</v>
      </c>
      <c r="D323" s="60" t="s">
        <v>1326</v>
      </c>
      <c r="E323" s="60" t="s">
        <v>1871</v>
      </c>
      <c r="F323" s="73">
        <v>44592</v>
      </c>
      <c r="G323" s="61">
        <v>-140628.73000000001</v>
      </c>
      <c r="H323" s="61">
        <v>-11932347.74</v>
      </c>
      <c r="I323" s="60" t="s">
        <v>20</v>
      </c>
      <c r="J323" s="60" t="s">
        <v>1348</v>
      </c>
      <c r="K323" s="60" t="s">
        <v>1872</v>
      </c>
      <c r="L323" s="60" t="s">
        <v>1873</v>
      </c>
      <c r="M323" s="60" t="s">
        <v>1871</v>
      </c>
      <c r="N323" s="60" t="s">
        <v>290</v>
      </c>
      <c r="O323" s="60" t="s">
        <v>290</v>
      </c>
      <c r="P323" s="60" t="s">
        <v>661</v>
      </c>
      <c r="Q323" s="60" t="s">
        <v>290</v>
      </c>
      <c r="R323" s="60" t="s">
        <v>1136</v>
      </c>
      <c r="S323" s="73"/>
      <c r="T323" s="60" t="s">
        <v>290</v>
      </c>
      <c r="U323" s="73">
        <v>44592</v>
      </c>
      <c r="V323" s="60" t="s">
        <v>290</v>
      </c>
    </row>
    <row r="324" spans="1:22" ht="14.5">
      <c r="A324" s="60" t="s">
        <v>578</v>
      </c>
      <c r="B324" s="60" t="s">
        <v>691</v>
      </c>
      <c r="C324" s="60" t="s">
        <v>674</v>
      </c>
      <c r="D324" s="60" t="s">
        <v>1326</v>
      </c>
      <c r="E324" s="60" t="s">
        <v>1874</v>
      </c>
      <c r="F324" s="73">
        <v>44648</v>
      </c>
      <c r="G324" s="61">
        <v>-88158.04</v>
      </c>
      <c r="H324" s="61">
        <v>-7497841.2999999998</v>
      </c>
      <c r="I324" s="60" t="s">
        <v>20</v>
      </c>
      <c r="J324" s="60" t="s">
        <v>1348</v>
      </c>
      <c r="K324" s="60" t="s">
        <v>1875</v>
      </c>
      <c r="L324" s="60" t="s">
        <v>1876</v>
      </c>
      <c r="M324" s="60" t="s">
        <v>1874</v>
      </c>
      <c r="N324" s="60" t="s">
        <v>290</v>
      </c>
      <c r="O324" s="60" t="s">
        <v>290</v>
      </c>
      <c r="P324" s="60" t="s">
        <v>661</v>
      </c>
      <c r="Q324" s="60" t="s">
        <v>290</v>
      </c>
      <c r="R324" s="60" t="s">
        <v>1136</v>
      </c>
      <c r="S324" s="73"/>
      <c r="T324" s="60" t="s">
        <v>290</v>
      </c>
      <c r="U324" s="73">
        <v>44648</v>
      </c>
      <c r="V324" s="60" t="s">
        <v>290</v>
      </c>
    </row>
    <row r="325" spans="1:22" ht="14.5">
      <c r="A325" s="60" t="s">
        <v>578</v>
      </c>
      <c r="B325" s="60" t="s">
        <v>691</v>
      </c>
      <c r="C325" s="60" t="s">
        <v>674</v>
      </c>
      <c r="D325" s="60" t="s">
        <v>1326</v>
      </c>
      <c r="E325" s="60" t="s">
        <v>1877</v>
      </c>
      <c r="F325" s="73">
        <v>44648</v>
      </c>
      <c r="G325" s="61">
        <v>-90495.73</v>
      </c>
      <c r="H325" s="61">
        <v>-7696661.8399999999</v>
      </c>
      <c r="I325" s="60" t="s">
        <v>20</v>
      </c>
      <c r="J325" s="60" t="s">
        <v>1348</v>
      </c>
      <c r="K325" s="60" t="s">
        <v>1878</v>
      </c>
      <c r="L325" s="60" t="s">
        <v>1879</v>
      </c>
      <c r="M325" s="60" t="s">
        <v>1877</v>
      </c>
      <c r="N325" s="60" t="s">
        <v>290</v>
      </c>
      <c r="O325" s="60" t="s">
        <v>290</v>
      </c>
      <c r="P325" s="60" t="s">
        <v>661</v>
      </c>
      <c r="Q325" s="60" t="s">
        <v>290</v>
      </c>
      <c r="R325" s="60" t="s">
        <v>1136</v>
      </c>
      <c r="S325" s="73"/>
      <c r="T325" s="60" t="s">
        <v>290</v>
      </c>
      <c r="U325" s="73">
        <v>44648</v>
      </c>
      <c r="V325" s="60" t="s">
        <v>290</v>
      </c>
    </row>
    <row r="326" spans="1:22" ht="14.5">
      <c r="A326" s="60" t="s">
        <v>578</v>
      </c>
      <c r="B326" s="60" t="s">
        <v>691</v>
      </c>
      <c r="C326" s="60" t="s">
        <v>674</v>
      </c>
      <c r="D326" s="60" t="s">
        <v>1326</v>
      </c>
      <c r="E326" s="60" t="s">
        <v>2855</v>
      </c>
      <c r="F326" s="73">
        <v>44686</v>
      </c>
      <c r="G326" s="61">
        <v>-37017.040000000001</v>
      </c>
      <c r="H326" s="61">
        <v>-3164956.92</v>
      </c>
      <c r="I326" s="60" t="s">
        <v>20</v>
      </c>
      <c r="J326" s="60" t="s">
        <v>1348</v>
      </c>
      <c r="K326" s="60" t="s">
        <v>2856</v>
      </c>
      <c r="L326" s="60" t="s">
        <v>2857</v>
      </c>
      <c r="M326" s="60" t="s">
        <v>2855</v>
      </c>
      <c r="N326" s="60" t="s">
        <v>290</v>
      </c>
      <c r="O326" s="60" t="s">
        <v>290</v>
      </c>
      <c r="P326" s="60" t="s">
        <v>661</v>
      </c>
      <c r="Q326" s="60" t="s">
        <v>290</v>
      </c>
      <c r="R326" s="60" t="s">
        <v>1136</v>
      </c>
      <c r="S326" s="73"/>
      <c r="T326" s="60" t="s">
        <v>290</v>
      </c>
      <c r="U326" s="73">
        <v>44686</v>
      </c>
      <c r="V326" s="60" t="s">
        <v>290</v>
      </c>
    </row>
    <row r="327" spans="1:22" ht="14.5">
      <c r="A327" s="60" t="s">
        <v>578</v>
      </c>
      <c r="B327" s="60" t="s">
        <v>691</v>
      </c>
      <c r="C327" s="60" t="s">
        <v>674</v>
      </c>
      <c r="D327" s="60" t="s">
        <v>1326</v>
      </c>
      <c r="E327" s="60" t="s">
        <v>2853</v>
      </c>
      <c r="F327" s="73">
        <v>44691</v>
      </c>
      <c r="G327" s="61">
        <v>-43884.160000000003</v>
      </c>
      <c r="H327" s="61">
        <v>-3752095.68</v>
      </c>
      <c r="I327" s="60" t="s">
        <v>20</v>
      </c>
      <c r="J327" s="60" t="s">
        <v>1348</v>
      </c>
      <c r="K327" s="60" t="s">
        <v>1875</v>
      </c>
      <c r="L327" s="60" t="s">
        <v>2854</v>
      </c>
      <c r="M327" s="60" t="s">
        <v>2853</v>
      </c>
      <c r="N327" s="60" t="s">
        <v>290</v>
      </c>
      <c r="O327" s="60" t="s">
        <v>290</v>
      </c>
      <c r="P327" s="60" t="s">
        <v>661</v>
      </c>
      <c r="Q327" s="60" t="s">
        <v>290</v>
      </c>
      <c r="R327" s="60" t="s">
        <v>1136</v>
      </c>
      <c r="S327" s="73"/>
      <c r="T327" s="60" t="s">
        <v>290</v>
      </c>
      <c r="U327" s="73">
        <v>44691</v>
      </c>
      <c r="V327" s="60" t="s">
        <v>290</v>
      </c>
    </row>
    <row r="328" spans="1:22" ht="14.5">
      <c r="A328" s="60" t="s">
        <v>578</v>
      </c>
      <c r="B328" s="60" t="s">
        <v>691</v>
      </c>
      <c r="C328" s="60" t="s">
        <v>674</v>
      </c>
      <c r="D328" s="60" t="s">
        <v>1326</v>
      </c>
      <c r="E328" s="60" t="s">
        <v>2865</v>
      </c>
      <c r="F328" s="73">
        <v>44693</v>
      </c>
      <c r="G328" s="61">
        <v>-35130.769999999997</v>
      </c>
      <c r="H328" s="61">
        <v>-3003680.84</v>
      </c>
      <c r="I328" s="60" t="s">
        <v>20</v>
      </c>
      <c r="J328" s="60" t="s">
        <v>1348</v>
      </c>
      <c r="K328" s="60" t="s">
        <v>2856</v>
      </c>
      <c r="L328" s="60" t="s">
        <v>2866</v>
      </c>
      <c r="M328" s="60" t="s">
        <v>2865</v>
      </c>
      <c r="N328" s="60" t="s">
        <v>290</v>
      </c>
      <c r="O328" s="60" t="s">
        <v>290</v>
      </c>
      <c r="P328" s="60" t="s">
        <v>661</v>
      </c>
      <c r="Q328" s="60" t="s">
        <v>290</v>
      </c>
      <c r="R328" s="60" t="s">
        <v>1136</v>
      </c>
      <c r="S328" s="73"/>
      <c r="T328" s="60" t="s">
        <v>290</v>
      </c>
      <c r="U328" s="73">
        <v>44693</v>
      </c>
      <c r="V328" s="60" t="s">
        <v>290</v>
      </c>
    </row>
    <row r="329" spans="1:22" ht="14.5">
      <c r="A329" s="60" t="s">
        <v>578</v>
      </c>
      <c r="B329" s="60" t="s">
        <v>691</v>
      </c>
      <c r="C329" s="60" t="s">
        <v>674</v>
      </c>
      <c r="D329" s="60" t="s">
        <v>1326</v>
      </c>
      <c r="E329" s="60" t="s">
        <v>2867</v>
      </c>
      <c r="F329" s="73">
        <v>44734</v>
      </c>
      <c r="G329" s="61">
        <v>-65202.38</v>
      </c>
      <c r="H329" s="61">
        <v>-5747589.7999999998</v>
      </c>
      <c r="I329" s="60" t="s">
        <v>20</v>
      </c>
      <c r="J329" s="60" t="s">
        <v>2868</v>
      </c>
      <c r="K329" s="60" t="s">
        <v>2859</v>
      </c>
      <c r="L329" s="60" t="s">
        <v>2869</v>
      </c>
      <c r="M329" s="60" t="s">
        <v>2867</v>
      </c>
      <c r="N329" s="60" t="s">
        <v>290</v>
      </c>
      <c r="O329" s="60" t="s">
        <v>290</v>
      </c>
      <c r="P329" s="60" t="s">
        <v>661</v>
      </c>
      <c r="Q329" s="60" t="s">
        <v>290</v>
      </c>
      <c r="R329" s="60" t="s">
        <v>1136</v>
      </c>
      <c r="S329" s="73"/>
      <c r="T329" s="60" t="s">
        <v>290</v>
      </c>
      <c r="U329" s="73">
        <v>44734</v>
      </c>
      <c r="V329" s="60" t="s">
        <v>290</v>
      </c>
    </row>
    <row r="330" spans="1:22" ht="14.5">
      <c r="A330" s="60" t="s">
        <v>578</v>
      </c>
      <c r="B330" s="60" t="s">
        <v>691</v>
      </c>
      <c r="C330" s="60" t="s">
        <v>674</v>
      </c>
      <c r="D330" s="60" t="s">
        <v>1326</v>
      </c>
      <c r="E330" s="60" t="s">
        <v>2870</v>
      </c>
      <c r="F330" s="73">
        <v>44733</v>
      </c>
      <c r="G330" s="61">
        <v>-76548.56</v>
      </c>
      <c r="H330" s="61">
        <v>-6747755.5599999996</v>
      </c>
      <c r="I330" s="60" t="s">
        <v>20</v>
      </c>
      <c r="J330" s="60" t="s">
        <v>2868</v>
      </c>
      <c r="K330" s="60" t="s">
        <v>2871</v>
      </c>
      <c r="L330" s="60" t="s">
        <v>2872</v>
      </c>
      <c r="M330" s="60" t="s">
        <v>2870</v>
      </c>
      <c r="N330" s="60" t="s">
        <v>290</v>
      </c>
      <c r="O330" s="60" t="s">
        <v>290</v>
      </c>
      <c r="P330" s="60" t="s">
        <v>661</v>
      </c>
      <c r="Q330" s="60" t="s">
        <v>290</v>
      </c>
      <c r="R330" s="60" t="s">
        <v>1136</v>
      </c>
      <c r="S330" s="73"/>
      <c r="T330" s="60" t="s">
        <v>290</v>
      </c>
      <c r="U330" s="73">
        <v>44733</v>
      </c>
      <c r="V330" s="60" t="s">
        <v>290</v>
      </c>
    </row>
    <row r="331" spans="1:22" ht="14.5">
      <c r="A331" s="60" t="s">
        <v>578</v>
      </c>
      <c r="B331" s="60" t="s">
        <v>691</v>
      </c>
      <c r="C331" s="60" t="s">
        <v>674</v>
      </c>
      <c r="D331" s="60" t="s">
        <v>1326</v>
      </c>
      <c r="E331" s="60" t="s">
        <v>2873</v>
      </c>
      <c r="F331" s="73">
        <v>44720</v>
      </c>
      <c r="G331" s="61">
        <v>-104266.74</v>
      </c>
      <c r="H331" s="61">
        <v>-9191113.1300000008</v>
      </c>
      <c r="I331" s="60" t="s">
        <v>20</v>
      </c>
      <c r="J331" s="60" t="s">
        <v>1349</v>
      </c>
      <c r="K331" s="60" t="s">
        <v>2859</v>
      </c>
      <c r="L331" s="60" t="s">
        <v>2874</v>
      </c>
      <c r="M331" s="60" t="s">
        <v>2873</v>
      </c>
      <c r="N331" s="60" t="s">
        <v>290</v>
      </c>
      <c r="O331" s="60" t="s">
        <v>290</v>
      </c>
      <c r="P331" s="60" t="s">
        <v>661</v>
      </c>
      <c r="Q331" s="60" t="s">
        <v>290</v>
      </c>
      <c r="R331" s="60" t="s">
        <v>1136</v>
      </c>
      <c r="S331" s="73"/>
      <c r="T331" s="60" t="s">
        <v>290</v>
      </c>
      <c r="U331" s="73">
        <v>44720</v>
      </c>
      <c r="V331" s="60" t="s">
        <v>290</v>
      </c>
    </row>
    <row r="332" spans="1:22" ht="14.5">
      <c r="A332" s="60" t="s">
        <v>578</v>
      </c>
      <c r="B332" s="60" t="s">
        <v>691</v>
      </c>
      <c r="C332" s="60" t="s">
        <v>674</v>
      </c>
      <c r="D332" s="60" t="s">
        <v>1326</v>
      </c>
      <c r="E332" s="60" t="s">
        <v>2875</v>
      </c>
      <c r="F332" s="73">
        <v>44718</v>
      </c>
      <c r="G332" s="61">
        <v>-19102.400000000001</v>
      </c>
      <c r="H332" s="61">
        <v>-1683876.56</v>
      </c>
      <c r="I332" s="60" t="s">
        <v>20</v>
      </c>
      <c r="J332" s="60" t="s">
        <v>1349</v>
      </c>
      <c r="K332" s="60" t="s">
        <v>2876</v>
      </c>
      <c r="L332" s="60" t="s">
        <v>2877</v>
      </c>
      <c r="M332" s="60" t="s">
        <v>2875</v>
      </c>
      <c r="N332" s="60" t="s">
        <v>290</v>
      </c>
      <c r="O332" s="60" t="s">
        <v>290</v>
      </c>
      <c r="P332" s="60" t="s">
        <v>661</v>
      </c>
      <c r="Q332" s="60" t="s">
        <v>290</v>
      </c>
      <c r="R332" s="60" t="s">
        <v>1136</v>
      </c>
      <c r="S332" s="73"/>
      <c r="T332" s="60" t="s">
        <v>290</v>
      </c>
      <c r="U332" s="73">
        <v>44718</v>
      </c>
      <c r="V332" s="60" t="s">
        <v>290</v>
      </c>
    </row>
    <row r="333" spans="1:22" ht="14.5">
      <c r="A333" s="60" t="s">
        <v>578</v>
      </c>
      <c r="B333" s="60" t="s">
        <v>691</v>
      </c>
      <c r="C333" s="60" t="s">
        <v>674</v>
      </c>
      <c r="D333" s="60" t="s">
        <v>1326</v>
      </c>
      <c r="E333" s="60" t="s">
        <v>1882</v>
      </c>
      <c r="F333" s="73">
        <v>44635</v>
      </c>
      <c r="G333" s="61">
        <v>-16338.57</v>
      </c>
      <c r="H333" s="61">
        <v>-1389595.38</v>
      </c>
      <c r="I333" s="60" t="s">
        <v>20</v>
      </c>
      <c r="J333" s="60" t="s">
        <v>1349</v>
      </c>
      <c r="K333" s="60" t="s">
        <v>1878</v>
      </c>
      <c r="L333" s="60" t="s">
        <v>1883</v>
      </c>
      <c r="M333" s="60" t="s">
        <v>1882</v>
      </c>
      <c r="N333" s="60" t="s">
        <v>290</v>
      </c>
      <c r="O333" s="60" t="s">
        <v>290</v>
      </c>
      <c r="P333" s="60" t="s">
        <v>661</v>
      </c>
      <c r="Q333" s="60" t="s">
        <v>290</v>
      </c>
      <c r="R333" s="60" t="s">
        <v>1136</v>
      </c>
      <c r="S333" s="73">
        <v>44749</v>
      </c>
      <c r="T333" s="60" t="s">
        <v>3779</v>
      </c>
      <c r="U333" s="73">
        <v>44635</v>
      </c>
      <c r="V333" s="60" t="s">
        <v>290</v>
      </c>
    </row>
    <row r="334" spans="1:22" ht="14.5">
      <c r="A334" s="60" t="s">
        <v>578</v>
      </c>
      <c r="B334" s="60" t="s">
        <v>691</v>
      </c>
      <c r="C334" s="60" t="s">
        <v>674</v>
      </c>
      <c r="D334" s="60" t="s">
        <v>1326</v>
      </c>
      <c r="E334" s="60" t="s">
        <v>1880</v>
      </c>
      <c r="F334" s="73">
        <v>44636</v>
      </c>
      <c r="G334" s="61">
        <v>-17377.740000000002</v>
      </c>
      <c r="H334" s="61">
        <v>-1477976.79</v>
      </c>
      <c r="I334" s="60" t="s">
        <v>20</v>
      </c>
      <c r="J334" s="60" t="s">
        <v>1349</v>
      </c>
      <c r="K334" s="60" t="s">
        <v>1875</v>
      </c>
      <c r="L334" s="60" t="s">
        <v>1881</v>
      </c>
      <c r="M334" s="60" t="s">
        <v>1880</v>
      </c>
      <c r="N334" s="60" t="s">
        <v>290</v>
      </c>
      <c r="O334" s="60" t="s">
        <v>290</v>
      </c>
      <c r="P334" s="60" t="s">
        <v>661</v>
      </c>
      <c r="Q334" s="60" t="s">
        <v>290</v>
      </c>
      <c r="R334" s="60" t="s">
        <v>1136</v>
      </c>
      <c r="S334" s="73">
        <v>44749</v>
      </c>
      <c r="T334" s="60" t="s">
        <v>3780</v>
      </c>
      <c r="U334" s="73">
        <v>44636</v>
      </c>
      <c r="V334" s="60" t="s">
        <v>290</v>
      </c>
    </row>
    <row r="335" spans="1:22" ht="14.5">
      <c r="A335" s="60" t="s">
        <v>578</v>
      </c>
      <c r="B335" s="60" t="s">
        <v>1131</v>
      </c>
      <c r="C335" s="60" t="s">
        <v>676</v>
      </c>
      <c r="D335" s="60" t="s">
        <v>1326</v>
      </c>
      <c r="E335" s="60" t="s">
        <v>2878</v>
      </c>
      <c r="F335" s="73">
        <v>44737</v>
      </c>
      <c r="G335" s="61">
        <v>-10087.620000000001</v>
      </c>
      <c r="H335" s="61">
        <v>-889223.7</v>
      </c>
      <c r="I335" s="60" t="s">
        <v>20</v>
      </c>
      <c r="J335" s="60" t="s">
        <v>1884</v>
      </c>
      <c r="K335" s="60" t="s">
        <v>2879</v>
      </c>
      <c r="L335" s="60" t="s">
        <v>2880</v>
      </c>
      <c r="M335" s="60" t="s">
        <v>2878</v>
      </c>
      <c r="N335" s="60" t="s">
        <v>290</v>
      </c>
      <c r="O335" s="60" t="s">
        <v>290</v>
      </c>
      <c r="P335" s="60" t="s">
        <v>669</v>
      </c>
      <c r="Q335" s="60" t="s">
        <v>290</v>
      </c>
      <c r="R335" s="60" t="s">
        <v>1136</v>
      </c>
      <c r="S335" s="73"/>
      <c r="T335" s="60" t="s">
        <v>290</v>
      </c>
      <c r="U335" s="73">
        <v>44731</v>
      </c>
      <c r="V335" s="60" t="s">
        <v>290</v>
      </c>
    </row>
    <row r="336" spans="1:22" ht="14.5">
      <c r="A336" s="60" t="s">
        <v>578</v>
      </c>
      <c r="B336" s="60" t="s">
        <v>691</v>
      </c>
      <c r="C336" s="60" t="s">
        <v>676</v>
      </c>
      <c r="D336" s="60" t="s">
        <v>1326</v>
      </c>
      <c r="E336" s="60" t="s">
        <v>1885</v>
      </c>
      <c r="F336" s="73">
        <v>44654</v>
      </c>
      <c r="G336" s="61">
        <v>-7470</v>
      </c>
      <c r="H336" s="61">
        <v>-635323.5</v>
      </c>
      <c r="I336" s="60" t="s">
        <v>20</v>
      </c>
      <c r="J336" s="60" t="s">
        <v>1884</v>
      </c>
      <c r="K336" s="60" t="s">
        <v>1886</v>
      </c>
      <c r="L336" s="60" t="s">
        <v>1887</v>
      </c>
      <c r="M336" s="60" t="s">
        <v>1885</v>
      </c>
      <c r="N336" s="60" t="s">
        <v>290</v>
      </c>
      <c r="O336" s="60" t="s">
        <v>290</v>
      </c>
      <c r="P336" s="60" t="s">
        <v>669</v>
      </c>
      <c r="Q336" s="60" t="s">
        <v>290</v>
      </c>
      <c r="R336" s="60" t="s">
        <v>1136</v>
      </c>
      <c r="S336" s="73">
        <v>44759</v>
      </c>
      <c r="T336" s="60" t="s">
        <v>3972</v>
      </c>
      <c r="U336" s="73">
        <v>44644</v>
      </c>
      <c r="V336" s="60" t="s">
        <v>290</v>
      </c>
    </row>
    <row r="337" spans="1:22" ht="14.5">
      <c r="A337" s="60" t="s">
        <v>578</v>
      </c>
      <c r="B337" s="60" t="s">
        <v>691</v>
      </c>
      <c r="C337" s="60" t="s">
        <v>676</v>
      </c>
      <c r="D337" s="60" t="s">
        <v>1326</v>
      </c>
      <c r="E337" s="60" t="s">
        <v>1888</v>
      </c>
      <c r="F337" s="73">
        <v>44678</v>
      </c>
      <c r="G337" s="61">
        <v>-11204.37</v>
      </c>
      <c r="H337" s="61">
        <v>-955172.54</v>
      </c>
      <c r="I337" s="60" t="s">
        <v>20</v>
      </c>
      <c r="J337" s="60" t="s">
        <v>1350</v>
      </c>
      <c r="K337" s="60" t="s">
        <v>1889</v>
      </c>
      <c r="L337" s="60" t="s">
        <v>1889</v>
      </c>
      <c r="M337" s="60" t="s">
        <v>1888</v>
      </c>
      <c r="N337" s="60" t="s">
        <v>290</v>
      </c>
      <c r="O337" s="60" t="s">
        <v>290</v>
      </c>
      <c r="P337" s="60" t="s">
        <v>1181</v>
      </c>
      <c r="Q337" s="60" t="s">
        <v>290</v>
      </c>
      <c r="R337" s="60" t="s">
        <v>1136</v>
      </c>
      <c r="S337" s="73"/>
      <c r="T337" s="60" t="s">
        <v>290</v>
      </c>
      <c r="U337" s="73">
        <v>44676</v>
      </c>
      <c r="V337" s="60" t="s">
        <v>290</v>
      </c>
    </row>
    <row r="338" spans="1:22" ht="14.5">
      <c r="A338" s="60" t="s">
        <v>578</v>
      </c>
      <c r="B338" s="60" t="s">
        <v>691</v>
      </c>
      <c r="C338" s="60" t="s">
        <v>676</v>
      </c>
      <c r="D338" s="60" t="s">
        <v>1326</v>
      </c>
      <c r="E338" s="60" t="s">
        <v>1890</v>
      </c>
      <c r="F338" s="73">
        <v>44678</v>
      </c>
      <c r="G338" s="61">
        <v>-1303.04</v>
      </c>
      <c r="H338" s="61">
        <v>-111084.16</v>
      </c>
      <c r="I338" s="60" t="s">
        <v>20</v>
      </c>
      <c r="J338" s="60" t="s">
        <v>1350</v>
      </c>
      <c r="K338" s="60" t="s">
        <v>1891</v>
      </c>
      <c r="L338" s="60" t="s">
        <v>1891</v>
      </c>
      <c r="M338" s="60" t="s">
        <v>1890</v>
      </c>
      <c r="N338" s="60" t="s">
        <v>290</v>
      </c>
      <c r="O338" s="60" t="s">
        <v>290</v>
      </c>
      <c r="P338" s="60" t="s">
        <v>1181</v>
      </c>
      <c r="Q338" s="60" t="s">
        <v>290</v>
      </c>
      <c r="R338" s="60" t="s">
        <v>1136</v>
      </c>
      <c r="S338" s="73"/>
      <c r="T338" s="60" t="s">
        <v>290</v>
      </c>
      <c r="U338" s="73">
        <v>44676</v>
      </c>
      <c r="V338" s="60" t="s">
        <v>290</v>
      </c>
    </row>
    <row r="339" spans="1:22" ht="14.5">
      <c r="A339" s="60" t="s">
        <v>578</v>
      </c>
      <c r="B339" s="60" t="s">
        <v>691</v>
      </c>
      <c r="C339" s="60" t="s">
        <v>676</v>
      </c>
      <c r="D339" s="60" t="s">
        <v>1326</v>
      </c>
      <c r="E339" s="60" t="s">
        <v>1892</v>
      </c>
      <c r="F339" s="73">
        <v>44669</v>
      </c>
      <c r="G339" s="61">
        <v>-3004.78</v>
      </c>
      <c r="H339" s="61">
        <v>-256157.5</v>
      </c>
      <c r="I339" s="60" t="s">
        <v>20</v>
      </c>
      <c r="J339" s="60" t="s">
        <v>1351</v>
      </c>
      <c r="K339" s="60" t="s">
        <v>1893</v>
      </c>
      <c r="L339" s="60" t="s">
        <v>1893</v>
      </c>
      <c r="M339" s="60" t="s">
        <v>1892</v>
      </c>
      <c r="N339" s="60" t="s">
        <v>290</v>
      </c>
      <c r="O339" s="60" t="s">
        <v>290</v>
      </c>
      <c r="P339" s="60" t="s">
        <v>1181</v>
      </c>
      <c r="Q339" s="60" t="s">
        <v>290</v>
      </c>
      <c r="R339" s="60" t="s">
        <v>1136</v>
      </c>
      <c r="S339" s="73">
        <v>44759</v>
      </c>
      <c r="T339" s="60" t="s">
        <v>3973</v>
      </c>
      <c r="U339" s="73">
        <v>44664</v>
      </c>
      <c r="V339" s="60" t="s">
        <v>290</v>
      </c>
    </row>
    <row r="340" spans="1:22" ht="14.5">
      <c r="A340" s="60" t="s">
        <v>578</v>
      </c>
      <c r="B340" s="60" t="s">
        <v>1131</v>
      </c>
      <c r="C340" s="60" t="s">
        <v>676</v>
      </c>
      <c r="D340" s="60" t="s">
        <v>1326</v>
      </c>
      <c r="E340" s="60" t="s">
        <v>2881</v>
      </c>
      <c r="F340" s="73">
        <v>44737</v>
      </c>
      <c r="G340" s="61">
        <v>-7508.7</v>
      </c>
      <c r="H340" s="61">
        <v>-661891.91</v>
      </c>
      <c r="I340" s="60" t="s">
        <v>20</v>
      </c>
      <c r="J340" s="60" t="s">
        <v>2882</v>
      </c>
      <c r="K340" s="60" t="s">
        <v>2883</v>
      </c>
      <c r="L340" s="60" t="s">
        <v>2883</v>
      </c>
      <c r="M340" s="60" t="s">
        <v>2881</v>
      </c>
      <c r="N340" s="60" t="s">
        <v>290</v>
      </c>
      <c r="O340" s="60" t="s">
        <v>290</v>
      </c>
      <c r="P340" s="60" t="s">
        <v>1181</v>
      </c>
      <c r="Q340" s="60" t="s">
        <v>290</v>
      </c>
      <c r="R340" s="60" t="s">
        <v>1136</v>
      </c>
      <c r="S340" s="73"/>
      <c r="T340" s="60" t="s">
        <v>290</v>
      </c>
      <c r="U340" s="73">
        <v>44734</v>
      </c>
      <c r="V340" s="60" t="s">
        <v>290</v>
      </c>
    </row>
    <row r="341" spans="1:22" ht="14.5">
      <c r="A341" s="60" t="s">
        <v>578</v>
      </c>
      <c r="B341" s="60" t="s">
        <v>691</v>
      </c>
      <c r="C341" s="60" t="s">
        <v>674</v>
      </c>
      <c r="D341" s="60" t="s">
        <v>1326</v>
      </c>
      <c r="E341" s="60" t="s">
        <v>1896</v>
      </c>
      <c r="F341" s="73">
        <v>44629</v>
      </c>
      <c r="G341" s="61">
        <v>-5681</v>
      </c>
      <c r="H341" s="61">
        <v>-483169.05</v>
      </c>
      <c r="I341" s="60" t="s">
        <v>20</v>
      </c>
      <c r="J341" s="60" t="s">
        <v>1897</v>
      </c>
      <c r="K341" s="60" t="s">
        <v>1894</v>
      </c>
      <c r="L341" s="60" t="s">
        <v>1898</v>
      </c>
      <c r="M341" s="60" t="s">
        <v>1896</v>
      </c>
      <c r="N341" s="60" t="s">
        <v>290</v>
      </c>
      <c r="O341" s="60" t="s">
        <v>290</v>
      </c>
      <c r="P341" s="60" t="s">
        <v>1895</v>
      </c>
      <c r="Q341" s="60" t="s">
        <v>290</v>
      </c>
      <c r="R341" s="60" t="s">
        <v>1136</v>
      </c>
      <c r="S341" s="73"/>
      <c r="T341" s="60" t="s">
        <v>290</v>
      </c>
      <c r="U341" s="73">
        <v>44629</v>
      </c>
      <c r="V341" s="60" t="s">
        <v>290</v>
      </c>
    </row>
    <row r="342" spans="1:22" ht="14.5">
      <c r="A342" s="60" t="s">
        <v>578</v>
      </c>
      <c r="B342" s="60" t="s">
        <v>691</v>
      </c>
      <c r="C342" s="60" t="s">
        <v>674</v>
      </c>
      <c r="D342" s="60" t="s">
        <v>1326</v>
      </c>
      <c r="E342" s="60" t="s">
        <v>1899</v>
      </c>
      <c r="F342" s="73">
        <v>44633</v>
      </c>
      <c r="G342" s="61">
        <v>-12827.38</v>
      </c>
      <c r="H342" s="61">
        <v>-1090968.67</v>
      </c>
      <c r="I342" s="60" t="s">
        <v>20</v>
      </c>
      <c r="J342" s="60" t="s">
        <v>1897</v>
      </c>
      <c r="K342" s="60" t="s">
        <v>1894</v>
      </c>
      <c r="L342" s="60" t="s">
        <v>1900</v>
      </c>
      <c r="M342" s="60" t="s">
        <v>1899</v>
      </c>
      <c r="N342" s="60" t="s">
        <v>290</v>
      </c>
      <c r="O342" s="60" t="s">
        <v>290</v>
      </c>
      <c r="P342" s="60" t="s">
        <v>1895</v>
      </c>
      <c r="Q342" s="60" t="s">
        <v>290</v>
      </c>
      <c r="R342" s="60" t="s">
        <v>1136</v>
      </c>
      <c r="S342" s="73">
        <v>44761</v>
      </c>
      <c r="T342" s="60" t="s">
        <v>3974</v>
      </c>
      <c r="U342" s="73">
        <v>44633</v>
      </c>
      <c r="V342" s="60" t="s">
        <v>290</v>
      </c>
    </row>
    <row r="343" spans="1:22" ht="14.5">
      <c r="A343" s="60" t="s">
        <v>578</v>
      </c>
      <c r="B343" s="60" t="s">
        <v>691</v>
      </c>
      <c r="C343" s="60" t="s">
        <v>676</v>
      </c>
      <c r="D343" s="60" t="s">
        <v>1326</v>
      </c>
      <c r="E343" s="60" t="s">
        <v>2884</v>
      </c>
      <c r="F343" s="73">
        <v>44725</v>
      </c>
      <c r="G343" s="61">
        <v>-326.2</v>
      </c>
      <c r="H343" s="61">
        <v>-28754.53</v>
      </c>
      <c r="I343" s="60" t="s">
        <v>20</v>
      </c>
      <c r="J343" s="60" t="s">
        <v>2885</v>
      </c>
      <c r="K343" s="60" t="s">
        <v>2886</v>
      </c>
      <c r="L343" s="60" t="s">
        <v>2886</v>
      </c>
      <c r="M343" s="60" t="s">
        <v>2884</v>
      </c>
      <c r="N343" s="60" t="s">
        <v>290</v>
      </c>
      <c r="O343" s="60" t="s">
        <v>290</v>
      </c>
      <c r="P343" s="60" t="s">
        <v>664</v>
      </c>
      <c r="Q343" s="60" t="s">
        <v>290</v>
      </c>
      <c r="R343" s="60" t="s">
        <v>1136</v>
      </c>
      <c r="S343" s="73"/>
      <c r="T343" s="60" t="s">
        <v>290</v>
      </c>
      <c r="U343" s="73">
        <v>44543</v>
      </c>
      <c r="V343" s="60" t="s">
        <v>290</v>
      </c>
    </row>
    <row r="344" spans="1:22" ht="14.5">
      <c r="A344" s="60" t="s">
        <v>578</v>
      </c>
      <c r="B344" s="60" t="s">
        <v>691</v>
      </c>
      <c r="C344" s="60" t="s">
        <v>676</v>
      </c>
      <c r="D344" s="60" t="s">
        <v>1326</v>
      </c>
      <c r="E344" s="60" t="s">
        <v>2887</v>
      </c>
      <c r="F344" s="73">
        <v>44725</v>
      </c>
      <c r="G344" s="61">
        <v>-329.69</v>
      </c>
      <c r="H344" s="61">
        <v>-29062.17</v>
      </c>
      <c r="I344" s="60" t="s">
        <v>20</v>
      </c>
      <c r="J344" s="60" t="s">
        <v>2885</v>
      </c>
      <c r="K344" s="60" t="s">
        <v>2888</v>
      </c>
      <c r="L344" s="60" t="s">
        <v>2888</v>
      </c>
      <c r="M344" s="60" t="s">
        <v>2887</v>
      </c>
      <c r="N344" s="60" t="s">
        <v>290</v>
      </c>
      <c r="O344" s="60" t="s">
        <v>290</v>
      </c>
      <c r="P344" s="60" t="s">
        <v>664</v>
      </c>
      <c r="Q344" s="60" t="s">
        <v>290</v>
      </c>
      <c r="R344" s="60" t="s">
        <v>1136</v>
      </c>
      <c r="S344" s="73"/>
      <c r="T344" s="60" t="s">
        <v>290</v>
      </c>
      <c r="U344" s="73">
        <v>44528</v>
      </c>
      <c r="V344" s="60" t="s">
        <v>290</v>
      </c>
    </row>
    <row r="345" spans="1:22" ht="14.5">
      <c r="A345" s="60" t="s">
        <v>578</v>
      </c>
      <c r="B345" s="60" t="s">
        <v>1131</v>
      </c>
      <c r="C345" s="60" t="s">
        <v>676</v>
      </c>
      <c r="D345" s="60" t="s">
        <v>1326</v>
      </c>
      <c r="E345" s="60" t="s">
        <v>2889</v>
      </c>
      <c r="F345" s="73">
        <v>44725</v>
      </c>
      <c r="G345" s="61">
        <v>-15259.26</v>
      </c>
      <c r="H345" s="61">
        <v>-1345103.77</v>
      </c>
      <c r="I345" s="60" t="s">
        <v>20</v>
      </c>
      <c r="J345" s="60" t="s">
        <v>2885</v>
      </c>
      <c r="K345" s="60" t="s">
        <v>2890</v>
      </c>
      <c r="L345" s="60" t="s">
        <v>2890</v>
      </c>
      <c r="M345" s="60" t="s">
        <v>2889</v>
      </c>
      <c r="N345" s="60" t="s">
        <v>290</v>
      </c>
      <c r="O345" s="60" t="s">
        <v>290</v>
      </c>
      <c r="P345" s="60" t="s">
        <v>664</v>
      </c>
      <c r="Q345" s="60" t="s">
        <v>290</v>
      </c>
      <c r="R345" s="60" t="s">
        <v>1136</v>
      </c>
      <c r="S345" s="73"/>
      <c r="T345" s="60" t="s">
        <v>290</v>
      </c>
      <c r="U345" s="73">
        <v>44628</v>
      </c>
      <c r="V345" s="60" t="s">
        <v>290</v>
      </c>
    </row>
    <row r="346" spans="1:22" ht="14.5">
      <c r="A346" s="60" t="s">
        <v>578</v>
      </c>
      <c r="B346" s="60" t="s">
        <v>1131</v>
      </c>
      <c r="C346" s="60" t="s">
        <v>676</v>
      </c>
      <c r="D346" s="60" t="s">
        <v>1326</v>
      </c>
      <c r="E346" s="60" t="s">
        <v>2893</v>
      </c>
      <c r="F346" s="73">
        <v>44725</v>
      </c>
      <c r="G346" s="61">
        <v>-16875.89</v>
      </c>
      <c r="H346" s="61">
        <v>-1487609.7</v>
      </c>
      <c r="I346" s="60" t="s">
        <v>20</v>
      </c>
      <c r="J346" s="60" t="s">
        <v>2885</v>
      </c>
      <c r="K346" s="60" t="s">
        <v>2894</v>
      </c>
      <c r="L346" s="60" t="s">
        <v>2894</v>
      </c>
      <c r="M346" s="60" t="s">
        <v>2893</v>
      </c>
      <c r="N346" s="60" t="s">
        <v>290</v>
      </c>
      <c r="O346" s="60" t="s">
        <v>290</v>
      </c>
      <c r="P346" s="60" t="s">
        <v>664</v>
      </c>
      <c r="Q346" s="60" t="s">
        <v>290</v>
      </c>
      <c r="R346" s="60" t="s">
        <v>1136</v>
      </c>
      <c r="S346" s="73"/>
      <c r="T346" s="60" t="s">
        <v>290</v>
      </c>
      <c r="U346" s="73">
        <v>44638</v>
      </c>
      <c r="V346" s="60" t="s">
        <v>290</v>
      </c>
    </row>
    <row r="347" spans="1:22" ht="14.5">
      <c r="A347" s="60" t="s">
        <v>578</v>
      </c>
      <c r="B347" s="60" t="s">
        <v>1131</v>
      </c>
      <c r="C347" s="60" t="s">
        <v>676</v>
      </c>
      <c r="D347" s="60" t="s">
        <v>1326</v>
      </c>
      <c r="E347" s="60" t="s">
        <v>2899</v>
      </c>
      <c r="F347" s="73">
        <v>44732</v>
      </c>
      <c r="G347" s="61">
        <v>-13924.85</v>
      </c>
      <c r="H347" s="61">
        <v>-1227475.53</v>
      </c>
      <c r="I347" s="60" t="s">
        <v>20</v>
      </c>
      <c r="J347" s="60" t="s">
        <v>2885</v>
      </c>
      <c r="K347" s="60" t="s">
        <v>2900</v>
      </c>
      <c r="L347" s="60" t="s">
        <v>2900</v>
      </c>
      <c r="M347" s="60" t="s">
        <v>2899</v>
      </c>
      <c r="N347" s="60" t="s">
        <v>290</v>
      </c>
      <c r="O347" s="60" t="s">
        <v>290</v>
      </c>
      <c r="P347" s="60" t="s">
        <v>664</v>
      </c>
      <c r="Q347" s="60" t="s">
        <v>290</v>
      </c>
      <c r="R347" s="60" t="s">
        <v>1136</v>
      </c>
      <c r="S347" s="73"/>
      <c r="T347" s="60" t="s">
        <v>290</v>
      </c>
      <c r="U347" s="73">
        <v>44658</v>
      </c>
      <c r="V347" s="60" t="s">
        <v>290</v>
      </c>
    </row>
    <row r="348" spans="1:22" ht="14.5">
      <c r="A348" s="60" t="s">
        <v>578</v>
      </c>
      <c r="B348" s="60" t="s">
        <v>1131</v>
      </c>
      <c r="C348" s="60" t="s">
        <v>676</v>
      </c>
      <c r="D348" s="60" t="s">
        <v>1326</v>
      </c>
      <c r="E348" s="60" t="s">
        <v>2895</v>
      </c>
      <c r="F348" s="73">
        <v>44732</v>
      </c>
      <c r="G348" s="61">
        <v>-21520.799999999999</v>
      </c>
      <c r="H348" s="61">
        <v>-1897058.52</v>
      </c>
      <c r="I348" s="60" t="s">
        <v>20</v>
      </c>
      <c r="J348" s="60" t="s">
        <v>2885</v>
      </c>
      <c r="K348" s="60" t="s">
        <v>2896</v>
      </c>
      <c r="L348" s="60" t="s">
        <v>2896</v>
      </c>
      <c r="M348" s="60" t="s">
        <v>2895</v>
      </c>
      <c r="N348" s="60" t="s">
        <v>290</v>
      </c>
      <c r="O348" s="60" t="s">
        <v>290</v>
      </c>
      <c r="P348" s="60" t="s">
        <v>664</v>
      </c>
      <c r="Q348" s="60" t="s">
        <v>290</v>
      </c>
      <c r="R348" s="60" t="s">
        <v>1136</v>
      </c>
      <c r="S348" s="73"/>
      <c r="T348" s="60" t="s">
        <v>290</v>
      </c>
      <c r="U348" s="73">
        <v>44656</v>
      </c>
      <c r="V348" s="60" t="s">
        <v>290</v>
      </c>
    </row>
    <row r="349" spans="1:22" ht="14.5">
      <c r="A349" s="60" t="s">
        <v>578</v>
      </c>
      <c r="B349" s="60" t="s">
        <v>1131</v>
      </c>
      <c r="C349" s="60" t="s">
        <v>676</v>
      </c>
      <c r="D349" s="60" t="s">
        <v>1326</v>
      </c>
      <c r="E349" s="60" t="s">
        <v>2897</v>
      </c>
      <c r="F349" s="73">
        <v>44732</v>
      </c>
      <c r="G349" s="61">
        <v>-5147.32</v>
      </c>
      <c r="H349" s="61">
        <v>-453736.26</v>
      </c>
      <c r="I349" s="60" t="s">
        <v>20</v>
      </c>
      <c r="J349" s="60" t="s">
        <v>2885</v>
      </c>
      <c r="K349" s="60" t="s">
        <v>2898</v>
      </c>
      <c r="L349" s="60" t="s">
        <v>2898</v>
      </c>
      <c r="M349" s="60" t="s">
        <v>2897</v>
      </c>
      <c r="N349" s="60" t="s">
        <v>290</v>
      </c>
      <c r="O349" s="60" t="s">
        <v>290</v>
      </c>
      <c r="P349" s="60" t="s">
        <v>664</v>
      </c>
      <c r="Q349" s="60" t="s">
        <v>290</v>
      </c>
      <c r="R349" s="60" t="s">
        <v>1136</v>
      </c>
      <c r="S349" s="73"/>
      <c r="T349" s="60" t="s">
        <v>290</v>
      </c>
      <c r="U349" s="73">
        <v>44637</v>
      </c>
      <c r="V349" s="60" t="s">
        <v>290</v>
      </c>
    </row>
    <row r="350" spans="1:22" ht="14.5">
      <c r="A350" s="60" t="s">
        <v>578</v>
      </c>
      <c r="B350" s="60" t="s">
        <v>691</v>
      </c>
      <c r="C350" s="60" t="s">
        <v>676</v>
      </c>
      <c r="D350" s="60" t="s">
        <v>1326</v>
      </c>
      <c r="E350" s="60" t="s">
        <v>2891</v>
      </c>
      <c r="F350" s="73">
        <v>44725</v>
      </c>
      <c r="G350" s="61">
        <v>-42355.39</v>
      </c>
      <c r="H350" s="61">
        <v>-3733627.63</v>
      </c>
      <c r="I350" s="60" t="s">
        <v>20</v>
      </c>
      <c r="J350" s="60" t="s">
        <v>2885</v>
      </c>
      <c r="K350" s="60" t="s">
        <v>2892</v>
      </c>
      <c r="L350" s="60" t="s">
        <v>2892</v>
      </c>
      <c r="M350" s="60" t="s">
        <v>2891</v>
      </c>
      <c r="N350" s="60" t="s">
        <v>290</v>
      </c>
      <c r="O350" s="60" t="s">
        <v>290</v>
      </c>
      <c r="P350" s="60" t="s">
        <v>664</v>
      </c>
      <c r="Q350" s="60" t="s">
        <v>290</v>
      </c>
      <c r="R350" s="60" t="s">
        <v>1136</v>
      </c>
      <c r="S350" s="73">
        <v>44749</v>
      </c>
      <c r="T350" s="60" t="s">
        <v>3781</v>
      </c>
      <c r="U350" s="73">
        <v>44616</v>
      </c>
      <c r="V350" s="60" t="s">
        <v>290</v>
      </c>
    </row>
    <row r="351" spans="1:22" ht="14.5">
      <c r="A351" s="60" t="s">
        <v>578</v>
      </c>
      <c r="B351" s="60" t="s">
        <v>691</v>
      </c>
      <c r="C351" s="60" t="s">
        <v>676</v>
      </c>
      <c r="D351" s="60" t="s">
        <v>1326</v>
      </c>
      <c r="E351" s="60" t="s">
        <v>2901</v>
      </c>
      <c r="F351" s="73">
        <v>44718</v>
      </c>
      <c r="G351" s="61">
        <v>-25690.5</v>
      </c>
      <c r="H351" s="61">
        <v>-2264617.58</v>
      </c>
      <c r="I351" s="60" t="s">
        <v>20</v>
      </c>
      <c r="J351" s="60" t="s">
        <v>2902</v>
      </c>
      <c r="K351" s="60" t="s">
        <v>2903</v>
      </c>
      <c r="L351" s="60" t="s">
        <v>2904</v>
      </c>
      <c r="M351" s="60" t="s">
        <v>2901</v>
      </c>
      <c r="N351" s="60" t="s">
        <v>290</v>
      </c>
      <c r="O351" s="60" t="s">
        <v>290</v>
      </c>
      <c r="P351" s="60" t="s">
        <v>2627</v>
      </c>
      <c r="Q351" s="60" t="s">
        <v>290</v>
      </c>
      <c r="R351" s="60" t="s">
        <v>1136</v>
      </c>
      <c r="S351" s="73"/>
      <c r="T351" s="60" t="s">
        <v>290</v>
      </c>
      <c r="U351" s="73">
        <v>44664</v>
      </c>
      <c r="V351" s="60" t="s">
        <v>290</v>
      </c>
    </row>
    <row r="352" spans="1:22" ht="14.5">
      <c r="A352" s="60" t="s">
        <v>578</v>
      </c>
      <c r="B352" s="60" t="s">
        <v>691</v>
      </c>
      <c r="C352" s="60" t="s">
        <v>676</v>
      </c>
      <c r="D352" s="60" t="s">
        <v>1326</v>
      </c>
      <c r="E352" s="60" t="s">
        <v>1905</v>
      </c>
      <c r="F352" s="73">
        <v>44661</v>
      </c>
      <c r="G352" s="61">
        <v>-5108.26</v>
      </c>
      <c r="H352" s="61">
        <v>-435479.17</v>
      </c>
      <c r="I352" s="60" t="s">
        <v>20</v>
      </c>
      <c r="J352" s="60" t="s">
        <v>1424</v>
      </c>
      <c r="K352" s="60" t="s">
        <v>1906</v>
      </c>
      <c r="L352" s="60" t="s">
        <v>1906</v>
      </c>
      <c r="M352" s="60" t="s">
        <v>1905</v>
      </c>
      <c r="N352" s="60" t="s">
        <v>290</v>
      </c>
      <c r="O352" s="60" t="s">
        <v>290</v>
      </c>
      <c r="P352" s="60" t="s">
        <v>1425</v>
      </c>
      <c r="Q352" s="60" t="s">
        <v>290</v>
      </c>
      <c r="R352" s="60" t="s">
        <v>1136</v>
      </c>
      <c r="S352" s="73"/>
      <c r="T352" s="60" t="s">
        <v>290</v>
      </c>
      <c r="U352" s="73">
        <v>44654</v>
      </c>
      <c r="V352" s="60" t="s">
        <v>290</v>
      </c>
    </row>
    <row r="353" spans="1:22" ht="14.5">
      <c r="A353" s="60" t="s">
        <v>578</v>
      </c>
      <c r="B353" s="60" t="s">
        <v>691</v>
      </c>
      <c r="C353" s="60" t="s">
        <v>676</v>
      </c>
      <c r="D353" s="60" t="s">
        <v>1326</v>
      </c>
      <c r="E353" s="60" t="s">
        <v>1907</v>
      </c>
      <c r="F353" s="73">
        <v>44667</v>
      </c>
      <c r="G353" s="61">
        <v>-5893.57</v>
      </c>
      <c r="H353" s="61">
        <v>-502426.84</v>
      </c>
      <c r="I353" s="60" t="s">
        <v>20</v>
      </c>
      <c r="J353" s="60" t="s">
        <v>1424</v>
      </c>
      <c r="K353" s="60" t="s">
        <v>1908</v>
      </c>
      <c r="L353" s="60" t="s">
        <v>1908</v>
      </c>
      <c r="M353" s="60" t="s">
        <v>1907</v>
      </c>
      <c r="N353" s="60" t="s">
        <v>290</v>
      </c>
      <c r="O353" s="60" t="s">
        <v>290</v>
      </c>
      <c r="P353" s="60" t="s">
        <v>1425</v>
      </c>
      <c r="Q353" s="60" t="s">
        <v>290</v>
      </c>
      <c r="R353" s="60" t="s">
        <v>1136</v>
      </c>
      <c r="S353" s="73"/>
      <c r="T353" s="60" t="s">
        <v>290</v>
      </c>
      <c r="U353" s="73">
        <v>44656</v>
      </c>
      <c r="V353" s="60" t="s">
        <v>290</v>
      </c>
    </row>
    <row r="354" spans="1:22" ht="14.5">
      <c r="A354" s="60" t="s">
        <v>578</v>
      </c>
      <c r="B354" s="60" t="s">
        <v>691</v>
      </c>
      <c r="C354" s="60" t="s">
        <v>676</v>
      </c>
      <c r="D354" s="60" t="s">
        <v>1326</v>
      </c>
      <c r="E354" s="60" t="s">
        <v>2915</v>
      </c>
      <c r="F354" s="73">
        <v>44692</v>
      </c>
      <c r="G354" s="61">
        <v>-2287.2600000000002</v>
      </c>
      <c r="H354" s="61">
        <v>-195560.73</v>
      </c>
      <c r="I354" s="60" t="s">
        <v>20</v>
      </c>
      <c r="J354" s="60" t="s">
        <v>1424</v>
      </c>
      <c r="K354" s="60" t="s">
        <v>2916</v>
      </c>
      <c r="L354" s="60" t="s">
        <v>2916</v>
      </c>
      <c r="M354" s="60" t="s">
        <v>2915</v>
      </c>
      <c r="N354" s="60" t="s">
        <v>290</v>
      </c>
      <c r="O354" s="60" t="s">
        <v>290</v>
      </c>
      <c r="P354" s="60" t="s">
        <v>1425</v>
      </c>
      <c r="Q354" s="60" t="s">
        <v>290</v>
      </c>
      <c r="R354" s="60" t="s">
        <v>1136</v>
      </c>
      <c r="S354" s="73"/>
      <c r="T354" s="60" t="s">
        <v>290</v>
      </c>
      <c r="U354" s="73">
        <v>44676</v>
      </c>
      <c r="V354" s="60" t="s">
        <v>290</v>
      </c>
    </row>
    <row r="355" spans="1:22" ht="14.5">
      <c r="A355" s="60" t="s">
        <v>578</v>
      </c>
      <c r="B355" s="60" t="s">
        <v>691</v>
      </c>
      <c r="C355" s="60" t="s">
        <v>676</v>
      </c>
      <c r="D355" s="60" t="s">
        <v>1326</v>
      </c>
      <c r="E355" s="60" t="s">
        <v>2913</v>
      </c>
      <c r="F355" s="73">
        <v>44692</v>
      </c>
      <c r="G355" s="61">
        <v>-1529.11</v>
      </c>
      <c r="H355" s="61">
        <v>-130738.91</v>
      </c>
      <c r="I355" s="60" t="s">
        <v>20</v>
      </c>
      <c r="J355" s="60" t="s">
        <v>1424</v>
      </c>
      <c r="K355" s="60" t="s">
        <v>2914</v>
      </c>
      <c r="L355" s="60" t="s">
        <v>2914</v>
      </c>
      <c r="M355" s="60" t="s">
        <v>2913</v>
      </c>
      <c r="N355" s="60" t="s">
        <v>290</v>
      </c>
      <c r="O355" s="60" t="s">
        <v>290</v>
      </c>
      <c r="P355" s="60" t="s">
        <v>1425</v>
      </c>
      <c r="Q355" s="60" t="s">
        <v>290</v>
      </c>
      <c r="R355" s="60" t="s">
        <v>1136</v>
      </c>
      <c r="S355" s="73"/>
      <c r="T355" s="60" t="s">
        <v>290</v>
      </c>
      <c r="U355" s="73">
        <v>44672</v>
      </c>
      <c r="V355" s="60" t="s">
        <v>290</v>
      </c>
    </row>
    <row r="356" spans="1:22" ht="14.5">
      <c r="A356" s="60" t="s">
        <v>578</v>
      </c>
      <c r="B356" s="60" t="s">
        <v>691</v>
      </c>
      <c r="C356" s="60" t="s">
        <v>676</v>
      </c>
      <c r="D356" s="60" t="s">
        <v>1326</v>
      </c>
      <c r="E356" s="60" t="s">
        <v>2907</v>
      </c>
      <c r="F356" s="73">
        <v>44692</v>
      </c>
      <c r="G356" s="61">
        <v>-4766.2299999999996</v>
      </c>
      <c r="H356" s="61">
        <v>-407512.67</v>
      </c>
      <c r="I356" s="60" t="s">
        <v>20</v>
      </c>
      <c r="J356" s="60" t="s">
        <v>1424</v>
      </c>
      <c r="K356" s="60" t="s">
        <v>2908</v>
      </c>
      <c r="L356" s="60" t="s">
        <v>2908</v>
      </c>
      <c r="M356" s="60" t="s">
        <v>2907</v>
      </c>
      <c r="N356" s="60" t="s">
        <v>290</v>
      </c>
      <c r="O356" s="60" t="s">
        <v>290</v>
      </c>
      <c r="P356" s="60" t="s">
        <v>1425</v>
      </c>
      <c r="Q356" s="60" t="s">
        <v>290</v>
      </c>
      <c r="R356" s="60" t="s">
        <v>1136</v>
      </c>
      <c r="S356" s="73"/>
      <c r="T356" s="60" t="s">
        <v>290</v>
      </c>
      <c r="U356" s="73">
        <v>44648</v>
      </c>
      <c r="V356" s="60" t="s">
        <v>290</v>
      </c>
    </row>
    <row r="357" spans="1:22" ht="14.5">
      <c r="A357" s="60" t="s">
        <v>578</v>
      </c>
      <c r="B357" s="60" t="s">
        <v>691</v>
      </c>
      <c r="C357" s="60" t="s">
        <v>676</v>
      </c>
      <c r="D357" s="60" t="s">
        <v>1326</v>
      </c>
      <c r="E357" s="60" t="s">
        <v>2938</v>
      </c>
      <c r="F357" s="73">
        <v>44700</v>
      </c>
      <c r="G357" s="61">
        <v>-17577.509999999998</v>
      </c>
      <c r="H357" s="61">
        <v>-1502877.11</v>
      </c>
      <c r="I357" s="60" t="s">
        <v>20</v>
      </c>
      <c r="J357" s="60" t="s">
        <v>1424</v>
      </c>
      <c r="K357" s="60" t="s">
        <v>2939</v>
      </c>
      <c r="L357" s="60" t="s">
        <v>2940</v>
      </c>
      <c r="M357" s="60" t="s">
        <v>2938</v>
      </c>
      <c r="N357" s="60" t="s">
        <v>290</v>
      </c>
      <c r="O357" s="60" t="s">
        <v>290</v>
      </c>
      <c r="P357" s="60" t="s">
        <v>1425</v>
      </c>
      <c r="Q357" s="60" t="s">
        <v>290</v>
      </c>
      <c r="R357" s="60" t="s">
        <v>1136</v>
      </c>
      <c r="S357" s="73"/>
      <c r="T357" s="60" t="s">
        <v>290</v>
      </c>
      <c r="U357" s="73">
        <v>44693</v>
      </c>
      <c r="V357" s="60" t="s">
        <v>290</v>
      </c>
    </row>
    <row r="358" spans="1:22" ht="14.5">
      <c r="A358" s="60" t="s">
        <v>578</v>
      </c>
      <c r="B358" s="60" t="s">
        <v>691</v>
      </c>
      <c r="C358" s="60" t="s">
        <v>676</v>
      </c>
      <c r="D358" s="60" t="s">
        <v>1326</v>
      </c>
      <c r="E358" s="60" t="s">
        <v>2935</v>
      </c>
      <c r="F358" s="73">
        <v>44700</v>
      </c>
      <c r="G358" s="61">
        <v>-8470.91</v>
      </c>
      <c r="H358" s="61">
        <v>-724262.81</v>
      </c>
      <c r="I358" s="60" t="s">
        <v>20</v>
      </c>
      <c r="J358" s="60" t="s">
        <v>1424</v>
      </c>
      <c r="K358" s="60" t="s">
        <v>2936</v>
      </c>
      <c r="L358" s="60" t="s">
        <v>2937</v>
      </c>
      <c r="M358" s="60" t="s">
        <v>2935</v>
      </c>
      <c r="N358" s="60" t="s">
        <v>290</v>
      </c>
      <c r="O358" s="60" t="s">
        <v>290</v>
      </c>
      <c r="P358" s="60" t="s">
        <v>1425</v>
      </c>
      <c r="Q358" s="60" t="s">
        <v>290</v>
      </c>
      <c r="R358" s="60" t="s">
        <v>1136</v>
      </c>
      <c r="S358" s="73"/>
      <c r="T358" s="60" t="s">
        <v>290</v>
      </c>
      <c r="U358" s="73">
        <v>44666</v>
      </c>
      <c r="V358" s="60" t="s">
        <v>290</v>
      </c>
    </row>
    <row r="359" spans="1:22" ht="14.5">
      <c r="A359" s="60" t="s">
        <v>578</v>
      </c>
      <c r="B359" s="60" t="s">
        <v>691</v>
      </c>
      <c r="C359" s="60" t="s">
        <v>676</v>
      </c>
      <c r="D359" s="60" t="s">
        <v>1326</v>
      </c>
      <c r="E359" s="60" t="s">
        <v>2921</v>
      </c>
      <c r="F359" s="73">
        <v>44714</v>
      </c>
      <c r="G359" s="61">
        <v>-8257.43</v>
      </c>
      <c r="H359" s="61">
        <v>-727892.45</v>
      </c>
      <c r="I359" s="60" t="s">
        <v>20</v>
      </c>
      <c r="J359" s="60" t="s">
        <v>1424</v>
      </c>
      <c r="K359" s="60" t="s">
        <v>2922</v>
      </c>
      <c r="L359" s="60" t="s">
        <v>2922</v>
      </c>
      <c r="M359" s="60" t="s">
        <v>2921</v>
      </c>
      <c r="N359" s="60" t="s">
        <v>290</v>
      </c>
      <c r="O359" s="60" t="s">
        <v>290</v>
      </c>
      <c r="P359" s="60" t="s">
        <v>1425</v>
      </c>
      <c r="Q359" s="60" t="s">
        <v>290</v>
      </c>
      <c r="R359" s="60" t="s">
        <v>1136</v>
      </c>
      <c r="S359" s="73"/>
      <c r="T359" s="60" t="s">
        <v>290</v>
      </c>
      <c r="U359" s="73">
        <v>44710</v>
      </c>
      <c r="V359" s="60" t="s">
        <v>290</v>
      </c>
    </row>
    <row r="360" spans="1:22" ht="14.5">
      <c r="A360" s="60" t="s">
        <v>578</v>
      </c>
      <c r="B360" s="60" t="s">
        <v>691</v>
      </c>
      <c r="C360" s="60" t="s">
        <v>676</v>
      </c>
      <c r="D360" s="60" t="s">
        <v>1326</v>
      </c>
      <c r="E360" s="60" t="s">
        <v>2919</v>
      </c>
      <c r="F360" s="73">
        <v>44709</v>
      </c>
      <c r="G360" s="61">
        <v>-1574.93</v>
      </c>
      <c r="H360" s="61">
        <v>-134656.51999999999</v>
      </c>
      <c r="I360" s="60" t="s">
        <v>20</v>
      </c>
      <c r="J360" s="60" t="s">
        <v>1424</v>
      </c>
      <c r="K360" s="60" t="s">
        <v>2920</v>
      </c>
      <c r="L360" s="60" t="s">
        <v>2920</v>
      </c>
      <c r="M360" s="60" t="s">
        <v>2919</v>
      </c>
      <c r="N360" s="60" t="s">
        <v>290</v>
      </c>
      <c r="O360" s="60" t="s">
        <v>290</v>
      </c>
      <c r="P360" s="60" t="s">
        <v>1425</v>
      </c>
      <c r="Q360" s="60" t="s">
        <v>290</v>
      </c>
      <c r="R360" s="60" t="s">
        <v>1136</v>
      </c>
      <c r="S360" s="73"/>
      <c r="T360" s="60" t="s">
        <v>290</v>
      </c>
      <c r="U360" s="73">
        <v>44709</v>
      </c>
      <c r="V360" s="60" t="s">
        <v>290</v>
      </c>
    </row>
    <row r="361" spans="1:22" ht="14.5">
      <c r="A361" s="60" t="s">
        <v>578</v>
      </c>
      <c r="B361" s="60" t="s">
        <v>691</v>
      </c>
      <c r="C361" s="60" t="s">
        <v>676</v>
      </c>
      <c r="D361" s="60" t="s">
        <v>1326</v>
      </c>
      <c r="E361" s="60" t="s">
        <v>2905</v>
      </c>
      <c r="F361" s="73">
        <v>44714</v>
      </c>
      <c r="G361" s="61">
        <v>-2520.5</v>
      </c>
      <c r="H361" s="61">
        <v>-222182.08</v>
      </c>
      <c r="I361" s="60" t="s">
        <v>20</v>
      </c>
      <c r="J361" s="60" t="s">
        <v>1424</v>
      </c>
      <c r="K361" s="60" t="s">
        <v>2906</v>
      </c>
      <c r="L361" s="60" t="s">
        <v>2906</v>
      </c>
      <c r="M361" s="60" t="s">
        <v>2905</v>
      </c>
      <c r="N361" s="60" t="s">
        <v>290</v>
      </c>
      <c r="O361" s="60" t="s">
        <v>290</v>
      </c>
      <c r="P361" s="60" t="s">
        <v>1425</v>
      </c>
      <c r="Q361" s="60" t="s">
        <v>290</v>
      </c>
      <c r="R361" s="60" t="s">
        <v>1136</v>
      </c>
      <c r="S361" s="73"/>
      <c r="T361" s="60" t="s">
        <v>290</v>
      </c>
      <c r="U361" s="73">
        <v>44626</v>
      </c>
      <c r="V361" s="60" t="s">
        <v>290</v>
      </c>
    </row>
    <row r="362" spans="1:22" ht="14.5">
      <c r="A362" s="60" t="s">
        <v>578</v>
      </c>
      <c r="B362" s="60" t="s">
        <v>691</v>
      </c>
      <c r="C362" s="60" t="s">
        <v>676</v>
      </c>
      <c r="D362" s="60" t="s">
        <v>1326</v>
      </c>
      <c r="E362" s="60" t="s">
        <v>2911</v>
      </c>
      <c r="F362" s="73">
        <v>44714</v>
      </c>
      <c r="G362" s="61">
        <v>-6427.48</v>
      </c>
      <c r="H362" s="61">
        <v>-566582.36</v>
      </c>
      <c r="I362" s="60" t="s">
        <v>20</v>
      </c>
      <c r="J362" s="60" t="s">
        <v>1424</v>
      </c>
      <c r="K362" s="60" t="s">
        <v>2912</v>
      </c>
      <c r="L362" s="60" t="s">
        <v>2912</v>
      </c>
      <c r="M362" s="60" t="s">
        <v>2911</v>
      </c>
      <c r="N362" s="60" t="s">
        <v>290</v>
      </c>
      <c r="O362" s="60" t="s">
        <v>290</v>
      </c>
      <c r="P362" s="60" t="s">
        <v>1425</v>
      </c>
      <c r="Q362" s="60" t="s">
        <v>290</v>
      </c>
      <c r="R362" s="60" t="s">
        <v>1136</v>
      </c>
      <c r="S362" s="73"/>
      <c r="T362" s="60" t="s">
        <v>290</v>
      </c>
      <c r="U362" s="73">
        <v>44703</v>
      </c>
      <c r="V362" s="60" t="s">
        <v>290</v>
      </c>
    </row>
    <row r="363" spans="1:22" ht="14.5">
      <c r="A363" s="60" t="s">
        <v>578</v>
      </c>
      <c r="B363" s="60" t="s">
        <v>691</v>
      </c>
      <c r="C363" s="60" t="s">
        <v>676</v>
      </c>
      <c r="D363" s="60" t="s">
        <v>1326</v>
      </c>
      <c r="E363" s="60" t="s">
        <v>2909</v>
      </c>
      <c r="F363" s="73">
        <v>44727</v>
      </c>
      <c r="G363" s="61">
        <v>-7594.83</v>
      </c>
      <c r="H363" s="61">
        <v>-669484.26</v>
      </c>
      <c r="I363" s="60" t="s">
        <v>20</v>
      </c>
      <c r="J363" s="60" t="s">
        <v>1424</v>
      </c>
      <c r="K363" s="60" t="s">
        <v>2910</v>
      </c>
      <c r="L363" s="60" t="s">
        <v>2910</v>
      </c>
      <c r="M363" s="60" t="s">
        <v>2909</v>
      </c>
      <c r="N363" s="60" t="s">
        <v>290</v>
      </c>
      <c r="O363" s="60" t="s">
        <v>290</v>
      </c>
      <c r="P363" s="60" t="s">
        <v>1425</v>
      </c>
      <c r="Q363" s="60" t="s">
        <v>290</v>
      </c>
      <c r="R363" s="60" t="s">
        <v>1136</v>
      </c>
      <c r="S363" s="73"/>
      <c r="T363" s="60" t="s">
        <v>290</v>
      </c>
      <c r="U363" s="73">
        <v>44716</v>
      </c>
      <c r="V363" s="60" t="s">
        <v>290</v>
      </c>
    </row>
    <row r="364" spans="1:22" ht="14.5">
      <c r="A364" s="60" t="s">
        <v>578</v>
      </c>
      <c r="B364" s="60" t="s">
        <v>691</v>
      </c>
      <c r="C364" s="60" t="s">
        <v>676</v>
      </c>
      <c r="D364" s="60" t="s">
        <v>1326</v>
      </c>
      <c r="E364" s="60" t="s">
        <v>2917</v>
      </c>
      <c r="F364" s="73">
        <v>44727</v>
      </c>
      <c r="G364" s="61">
        <v>-4808.47</v>
      </c>
      <c r="H364" s="61">
        <v>-423866.63</v>
      </c>
      <c r="I364" s="60" t="s">
        <v>20</v>
      </c>
      <c r="J364" s="60" t="s">
        <v>1424</v>
      </c>
      <c r="K364" s="60" t="s">
        <v>2918</v>
      </c>
      <c r="L364" s="60" t="s">
        <v>2918</v>
      </c>
      <c r="M364" s="60" t="s">
        <v>2917</v>
      </c>
      <c r="N364" s="60" t="s">
        <v>290</v>
      </c>
      <c r="O364" s="60" t="s">
        <v>290</v>
      </c>
      <c r="P364" s="60" t="s">
        <v>1425</v>
      </c>
      <c r="Q364" s="60" t="s">
        <v>290</v>
      </c>
      <c r="R364" s="60" t="s">
        <v>1136</v>
      </c>
      <c r="S364" s="73"/>
      <c r="T364" s="60" t="s">
        <v>290</v>
      </c>
      <c r="U364" s="73">
        <v>44718</v>
      </c>
      <c r="V364" s="60" t="s">
        <v>290</v>
      </c>
    </row>
    <row r="365" spans="1:22" ht="14.5">
      <c r="A365" s="60" t="s">
        <v>578</v>
      </c>
      <c r="B365" s="60" t="s">
        <v>691</v>
      </c>
      <c r="C365" s="60" t="s">
        <v>676</v>
      </c>
      <c r="D365" s="60" t="s">
        <v>1326</v>
      </c>
      <c r="E365" s="60" t="s">
        <v>2927</v>
      </c>
      <c r="F365" s="73">
        <v>44728</v>
      </c>
      <c r="G365" s="61">
        <v>-1039.8499999999999</v>
      </c>
      <c r="H365" s="61">
        <v>-91662.78</v>
      </c>
      <c r="I365" s="60" t="s">
        <v>20</v>
      </c>
      <c r="J365" s="60" t="s">
        <v>1424</v>
      </c>
      <c r="K365" s="60" t="s">
        <v>2928</v>
      </c>
      <c r="L365" s="60" t="s">
        <v>2928</v>
      </c>
      <c r="M365" s="60" t="s">
        <v>2927</v>
      </c>
      <c r="N365" s="60" t="s">
        <v>290</v>
      </c>
      <c r="O365" s="60" t="s">
        <v>290</v>
      </c>
      <c r="P365" s="60" t="s">
        <v>1425</v>
      </c>
      <c r="Q365" s="60" t="s">
        <v>290</v>
      </c>
      <c r="R365" s="60" t="s">
        <v>1136</v>
      </c>
      <c r="S365" s="73"/>
      <c r="T365" s="60" t="s">
        <v>290</v>
      </c>
      <c r="U365" s="73">
        <v>44724</v>
      </c>
      <c r="V365" s="60" t="s">
        <v>290</v>
      </c>
    </row>
    <row r="366" spans="1:22" ht="14.5">
      <c r="A366" s="60" t="s">
        <v>578</v>
      </c>
      <c r="B366" s="60" t="s">
        <v>691</v>
      </c>
      <c r="C366" s="60" t="s">
        <v>676</v>
      </c>
      <c r="D366" s="60" t="s">
        <v>1326</v>
      </c>
      <c r="E366" s="60" t="s">
        <v>2929</v>
      </c>
      <c r="F366" s="73">
        <v>44728</v>
      </c>
      <c r="G366" s="61">
        <v>-1087.1199999999999</v>
      </c>
      <c r="H366" s="61">
        <v>-95829.63</v>
      </c>
      <c r="I366" s="60" t="s">
        <v>20</v>
      </c>
      <c r="J366" s="60" t="s">
        <v>1424</v>
      </c>
      <c r="K366" s="60" t="s">
        <v>2930</v>
      </c>
      <c r="L366" s="60" t="s">
        <v>2930</v>
      </c>
      <c r="M366" s="60" t="s">
        <v>2929</v>
      </c>
      <c r="N366" s="60" t="s">
        <v>290</v>
      </c>
      <c r="O366" s="60" t="s">
        <v>290</v>
      </c>
      <c r="P366" s="60" t="s">
        <v>1425</v>
      </c>
      <c r="Q366" s="60" t="s">
        <v>290</v>
      </c>
      <c r="R366" s="60" t="s">
        <v>1136</v>
      </c>
      <c r="S366" s="73"/>
      <c r="T366" s="60" t="s">
        <v>290</v>
      </c>
      <c r="U366" s="73">
        <v>44724</v>
      </c>
      <c r="V366" s="60" t="s">
        <v>290</v>
      </c>
    </row>
    <row r="367" spans="1:22" ht="14.5">
      <c r="A367" s="60" t="s">
        <v>578</v>
      </c>
      <c r="B367" s="60" t="s">
        <v>691</v>
      </c>
      <c r="C367" s="60" t="s">
        <v>676</v>
      </c>
      <c r="D367" s="60" t="s">
        <v>1326</v>
      </c>
      <c r="E367" s="60" t="s">
        <v>2944</v>
      </c>
      <c r="F367" s="73">
        <v>44733</v>
      </c>
      <c r="G367" s="61">
        <v>-14187.05</v>
      </c>
      <c r="H367" s="61">
        <v>-1250588.46</v>
      </c>
      <c r="I367" s="60" t="s">
        <v>20</v>
      </c>
      <c r="J367" s="60" t="s">
        <v>1424</v>
      </c>
      <c r="K367" s="60" t="s">
        <v>2945</v>
      </c>
      <c r="L367" s="60" t="s">
        <v>2946</v>
      </c>
      <c r="M367" s="60" t="s">
        <v>2944</v>
      </c>
      <c r="N367" s="60" t="s">
        <v>290</v>
      </c>
      <c r="O367" s="60" t="s">
        <v>290</v>
      </c>
      <c r="P367" s="60" t="s">
        <v>1425</v>
      </c>
      <c r="Q367" s="60" t="s">
        <v>290</v>
      </c>
      <c r="R367" s="60" t="s">
        <v>1136</v>
      </c>
      <c r="S367" s="73"/>
      <c r="T367" s="60" t="s">
        <v>290</v>
      </c>
      <c r="U367" s="73">
        <v>44730</v>
      </c>
      <c r="V367" s="60" t="s">
        <v>290</v>
      </c>
    </row>
    <row r="368" spans="1:22" ht="14.5">
      <c r="A368" s="60" t="s">
        <v>578</v>
      </c>
      <c r="B368" s="60" t="s">
        <v>691</v>
      </c>
      <c r="C368" s="60" t="s">
        <v>676</v>
      </c>
      <c r="D368" s="60" t="s">
        <v>1326</v>
      </c>
      <c r="E368" s="60" t="s">
        <v>2923</v>
      </c>
      <c r="F368" s="73">
        <v>44733</v>
      </c>
      <c r="G368" s="61">
        <v>-4073.37</v>
      </c>
      <c r="H368" s="61">
        <v>-359067.57</v>
      </c>
      <c r="I368" s="60" t="s">
        <v>20</v>
      </c>
      <c r="J368" s="60" t="s">
        <v>1424</v>
      </c>
      <c r="K368" s="60" t="s">
        <v>2924</v>
      </c>
      <c r="L368" s="60" t="s">
        <v>2924</v>
      </c>
      <c r="M368" s="60" t="s">
        <v>2923</v>
      </c>
      <c r="N368" s="60" t="s">
        <v>290</v>
      </c>
      <c r="O368" s="60" t="s">
        <v>290</v>
      </c>
      <c r="P368" s="60" t="s">
        <v>1425</v>
      </c>
      <c r="Q368" s="60" t="s">
        <v>290</v>
      </c>
      <c r="R368" s="60" t="s">
        <v>1136</v>
      </c>
      <c r="S368" s="73"/>
      <c r="T368" s="60" t="s">
        <v>290</v>
      </c>
      <c r="U368" s="73">
        <v>44730</v>
      </c>
      <c r="V368" s="60" t="s">
        <v>290</v>
      </c>
    </row>
    <row r="369" spans="1:22" ht="14.5">
      <c r="A369" s="60" t="s">
        <v>578</v>
      </c>
      <c r="B369" s="60" t="s">
        <v>1131</v>
      </c>
      <c r="C369" s="60" t="s">
        <v>676</v>
      </c>
      <c r="D369" s="60" t="s">
        <v>1326</v>
      </c>
      <c r="E369" s="60" t="s">
        <v>2941</v>
      </c>
      <c r="F369" s="73">
        <v>44738</v>
      </c>
      <c r="G369" s="61">
        <v>-1565.51</v>
      </c>
      <c r="H369" s="61">
        <v>-137999.71</v>
      </c>
      <c r="I369" s="60" t="s">
        <v>20</v>
      </c>
      <c r="J369" s="60" t="s">
        <v>1424</v>
      </c>
      <c r="K369" s="60" t="s">
        <v>2942</v>
      </c>
      <c r="L369" s="60" t="s">
        <v>2943</v>
      </c>
      <c r="M369" s="60" t="s">
        <v>2941</v>
      </c>
      <c r="N369" s="60" t="s">
        <v>290</v>
      </c>
      <c r="O369" s="60" t="s">
        <v>290</v>
      </c>
      <c r="P369" s="60" t="s">
        <v>1425</v>
      </c>
      <c r="Q369" s="60" t="s">
        <v>290</v>
      </c>
      <c r="R369" s="60" t="s">
        <v>1136</v>
      </c>
      <c r="S369" s="73"/>
      <c r="T369" s="60" t="s">
        <v>290</v>
      </c>
      <c r="U369" s="73">
        <v>44730</v>
      </c>
      <c r="V369" s="60" t="s">
        <v>290</v>
      </c>
    </row>
    <row r="370" spans="1:22" ht="14.5">
      <c r="A370" s="60" t="s">
        <v>578</v>
      </c>
      <c r="B370" s="60" t="s">
        <v>1131</v>
      </c>
      <c r="C370" s="60" t="s">
        <v>676</v>
      </c>
      <c r="D370" s="60" t="s">
        <v>1326</v>
      </c>
      <c r="E370" s="60" t="s">
        <v>2947</v>
      </c>
      <c r="F370" s="73">
        <v>44738</v>
      </c>
      <c r="G370" s="61">
        <v>-4683.59</v>
      </c>
      <c r="H370" s="61">
        <v>-412858.46</v>
      </c>
      <c r="I370" s="60" t="s">
        <v>20</v>
      </c>
      <c r="J370" s="60" t="s">
        <v>1424</v>
      </c>
      <c r="K370" s="60" t="s">
        <v>2948</v>
      </c>
      <c r="L370" s="60" t="s">
        <v>2949</v>
      </c>
      <c r="M370" s="60" t="s">
        <v>2947</v>
      </c>
      <c r="N370" s="60" t="s">
        <v>290</v>
      </c>
      <c r="O370" s="60" t="s">
        <v>290</v>
      </c>
      <c r="P370" s="60" t="s">
        <v>1425</v>
      </c>
      <c r="Q370" s="60" t="s">
        <v>290</v>
      </c>
      <c r="R370" s="60" t="s">
        <v>1136</v>
      </c>
      <c r="S370" s="73"/>
      <c r="T370" s="60" t="s">
        <v>290</v>
      </c>
      <c r="U370" s="73">
        <v>44730</v>
      </c>
      <c r="V370" s="60" t="s">
        <v>290</v>
      </c>
    </row>
    <row r="371" spans="1:22" ht="14.5">
      <c r="A371" s="60" t="s">
        <v>578</v>
      </c>
      <c r="B371" s="60" t="s">
        <v>691</v>
      </c>
      <c r="C371" s="60" t="s">
        <v>676</v>
      </c>
      <c r="D371" s="60" t="s">
        <v>1326</v>
      </c>
      <c r="E371" s="60" t="s">
        <v>2933</v>
      </c>
      <c r="F371" s="73">
        <v>44741</v>
      </c>
      <c r="G371" s="61">
        <v>-2775.32</v>
      </c>
      <c r="H371" s="61">
        <v>-244644.46</v>
      </c>
      <c r="I371" s="60" t="s">
        <v>20</v>
      </c>
      <c r="J371" s="60" t="s">
        <v>1424</v>
      </c>
      <c r="K371" s="60" t="s">
        <v>2934</v>
      </c>
      <c r="L371" s="60" t="s">
        <v>2934</v>
      </c>
      <c r="M371" s="60" t="s">
        <v>2933</v>
      </c>
      <c r="N371" s="60" t="s">
        <v>290</v>
      </c>
      <c r="O371" s="60" t="s">
        <v>290</v>
      </c>
      <c r="P371" s="60" t="s">
        <v>1425</v>
      </c>
      <c r="Q371" s="60" t="s">
        <v>290</v>
      </c>
      <c r="R371" s="60" t="s">
        <v>1136</v>
      </c>
      <c r="S371" s="73"/>
      <c r="T371" s="60" t="s">
        <v>290</v>
      </c>
      <c r="U371" s="73">
        <v>44735</v>
      </c>
      <c r="V371" s="60" t="s">
        <v>290</v>
      </c>
    </row>
    <row r="372" spans="1:22" ht="14.5">
      <c r="A372" s="60" t="s">
        <v>578</v>
      </c>
      <c r="B372" s="60" t="s">
        <v>691</v>
      </c>
      <c r="C372" s="60" t="s">
        <v>676</v>
      </c>
      <c r="D372" s="60" t="s">
        <v>1326</v>
      </c>
      <c r="E372" s="60" t="s">
        <v>2931</v>
      </c>
      <c r="F372" s="73">
        <v>44741</v>
      </c>
      <c r="G372" s="61">
        <v>-6735.54</v>
      </c>
      <c r="H372" s="61">
        <v>-593737.85</v>
      </c>
      <c r="I372" s="60" t="s">
        <v>20</v>
      </c>
      <c r="J372" s="60" t="s">
        <v>1424</v>
      </c>
      <c r="K372" s="60" t="s">
        <v>2932</v>
      </c>
      <c r="L372" s="60" t="s">
        <v>2932</v>
      </c>
      <c r="M372" s="60" t="s">
        <v>2931</v>
      </c>
      <c r="N372" s="60" t="s">
        <v>290</v>
      </c>
      <c r="O372" s="60" t="s">
        <v>290</v>
      </c>
      <c r="P372" s="60" t="s">
        <v>1425</v>
      </c>
      <c r="Q372" s="60" t="s">
        <v>290</v>
      </c>
      <c r="R372" s="60" t="s">
        <v>1136</v>
      </c>
      <c r="S372" s="73"/>
      <c r="T372" s="60" t="s">
        <v>290</v>
      </c>
      <c r="U372" s="73">
        <v>44737</v>
      </c>
      <c r="V372" s="60" t="s">
        <v>290</v>
      </c>
    </row>
    <row r="373" spans="1:22" ht="14.5">
      <c r="A373" s="60" t="s">
        <v>578</v>
      </c>
      <c r="B373" s="60" t="s">
        <v>1131</v>
      </c>
      <c r="C373" s="60" t="s">
        <v>676</v>
      </c>
      <c r="D373" s="60" t="s">
        <v>1326</v>
      </c>
      <c r="E373" s="60" t="s">
        <v>2950</v>
      </c>
      <c r="F373" s="73">
        <v>44742</v>
      </c>
      <c r="G373" s="61">
        <v>-1315.02</v>
      </c>
      <c r="H373" s="61">
        <v>-115919.01</v>
      </c>
      <c r="I373" s="60" t="s">
        <v>20</v>
      </c>
      <c r="J373" s="60" t="s">
        <v>1424</v>
      </c>
      <c r="K373" s="60" t="s">
        <v>2951</v>
      </c>
      <c r="L373" s="60" t="s">
        <v>2951</v>
      </c>
      <c r="M373" s="60" t="s">
        <v>2950</v>
      </c>
      <c r="N373" s="60" t="s">
        <v>290</v>
      </c>
      <c r="O373" s="60" t="s">
        <v>290</v>
      </c>
      <c r="P373" s="60" t="s">
        <v>1425</v>
      </c>
      <c r="Q373" s="60" t="s">
        <v>290</v>
      </c>
      <c r="R373" s="60" t="s">
        <v>1136</v>
      </c>
      <c r="S373" s="73"/>
      <c r="T373" s="60" t="s">
        <v>290</v>
      </c>
      <c r="U373" s="73">
        <v>44739</v>
      </c>
      <c r="V373" s="60" t="s">
        <v>290</v>
      </c>
    </row>
    <row r="374" spans="1:22" ht="14.5">
      <c r="A374" s="60" t="s">
        <v>578</v>
      </c>
      <c r="B374" s="60" t="s">
        <v>1131</v>
      </c>
      <c r="C374" s="60" t="s">
        <v>676</v>
      </c>
      <c r="D374" s="60" t="s">
        <v>1326</v>
      </c>
      <c r="E374" s="60" t="s">
        <v>2952</v>
      </c>
      <c r="F374" s="73">
        <v>44742</v>
      </c>
      <c r="G374" s="61">
        <v>-13761.61</v>
      </c>
      <c r="H374" s="61">
        <v>-1213085.92</v>
      </c>
      <c r="I374" s="60" t="s">
        <v>20</v>
      </c>
      <c r="J374" s="60" t="s">
        <v>1424</v>
      </c>
      <c r="K374" s="60" t="s">
        <v>2951</v>
      </c>
      <c r="L374" s="60" t="s">
        <v>2953</v>
      </c>
      <c r="M374" s="60" t="s">
        <v>2952</v>
      </c>
      <c r="N374" s="60" t="s">
        <v>290</v>
      </c>
      <c r="O374" s="60" t="s">
        <v>290</v>
      </c>
      <c r="P374" s="60" t="s">
        <v>1425</v>
      </c>
      <c r="Q374" s="60" t="s">
        <v>290</v>
      </c>
      <c r="R374" s="60" t="s">
        <v>1136</v>
      </c>
      <c r="S374" s="73"/>
      <c r="T374" s="60" t="s">
        <v>290</v>
      </c>
      <c r="U374" s="73">
        <v>44737</v>
      </c>
      <c r="V374" s="60" t="s">
        <v>290</v>
      </c>
    </row>
    <row r="375" spans="1:22" ht="14.5">
      <c r="A375" s="60" t="s">
        <v>578</v>
      </c>
      <c r="B375" s="60" t="s">
        <v>691</v>
      </c>
      <c r="C375" s="60" t="s">
        <v>676</v>
      </c>
      <c r="D375" s="60" t="s">
        <v>1326</v>
      </c>
      <c r="E375" s="60" t="s">
        <v>1903</v>
      </c>
      <c r="F375" s="73">
        <v>44649</v>
      </c>
      <c r="G375" s="61">
        <v>-5496.46</v>
      </c>
      <c r="H375" s="61">
        <v>-467473.91999999998</v>
      </c>
      <c r="I375" s="60" t="s">
        <v>20</v>
      </c>
      <c r="J375" s="60" t="s">
        <v>1424</v>
      </c>
      <c r="K375" s="60" t="s">
        <v>1904</v>
      </c>
      <c r="L375" s="60" t="s">
        <v>1904</v>
      </c>
      <c r="M375" s="60" t="s">
        <v>1903</v>
      </c>
      <c r="N375" s="60" t="s">
        <v>290</v>
      </c>
      <c r="O375" s="60" t="s">
        <v>290</v>
      </c>
      <c r="P375" s="60" t="s">
        <v>1425</v>
      </c>
      <c r="Q375" s="60" t="s">
        <v>290</v>
      </c>
      <c r="R375" s="60" t="s">
        <v>1136</v>
      </c>
      <c r="S375" s="73">
        <v>44748</v>
      </c>
      <c r="T375" s="60" t="s">
        <v>3782</v>
      </c>
      <c r="U375" s="73">
        <v>44643</v>
      </c>
      <c r="V375" s="60" t="s">
        <v>290</v>
      </c>
    </row>
    <row r="376" spans="1:22" ht="14.5">
      <c r="A376" s="60" t="s">
        <v>578</v>
      </c>
      <c r="B376" s="60" t="s">
        <v>691</v>
      </c>
      <c r="C376" s="60" t="s">
        <v>676</v>
      </c>
      <c r="D376" s="60" t="s">
        <v>1326</v>
      </c>
      <c r="E376" s="60" t="s">
        <v>1901</v>
      </c>
      <c r="F376" s="73">
        <v>44661</v>
      </c>
      <c r="G376" s="61">
        <v>-14448.19</v>
      </c>
      <c r="H376" s="61">
        <v>-1231708.2</v>
      </c>
      <c r="I376" s="60" t="s">
        <v>20</v>
      </c>
      <c r="J376" s="60" t="s">
        <v>1424</v>
      </c>
      <c r="K376" s="60" t="s">
        <v>1902</v>
      </c>
      <c r="L376" s="60" t="s">
        <v>1902</v>
      </c>
      <c r="M376" s="60" t="s">
        <v>1901</v>
      </c>
      <c r="N376" s="60" t="s">
        <v>290</v>
      </c>
      <c r="O376" s="60" t="s">
        <v>290</v>
      </c>
      <c r="P376" s="60" t="s">
        <v>1425</v>
      </c>
      <c r="Q376" s="60" t="s">
        <v>290</v>
      </c>
      <c r="R376" s="60" t="s">
        <v>1136</v>
      </c>
      <c r="S376" s="73">
        <v>44749</v>
      </c>
      <c r="T376" s="60" t="s">
        <v>3783</v>
      </c>
      <c r="U376" s="73">
        <v>44588</v>
      </c>
      <c r="V376" s="60" t="s">
        <v>290</v>
      </c>
    </row>
    <row r="377" spans="1:22" ht="14.5">
      <c r="A377" s="60" t="s">
        <v>578</v>
      </c>
      <c r="B377" s="60" t="s">
        <v>691</v>
      </c>
      <c r="C377" s="60" t="s">
        <v>676</v>
      </c>
      <c r="D377" s="60" t="s">
        <v>1326</v>
      </c>
      <c r="E377" s="60" t="s">
        <v>1909</v>
      </c>
      <c r="F377" s="73">
        <v>44675</v>
      </c>
      <c r="G377" s="61">
        <v>-13099.94</v>
      </c>
      <c r="H377" s="61">
        <v>-1116769.8899999999</v>
      </c>
      <c r="I377" s="60" t="s">
        <v>20</v>
      </c>
      <c r="J377" s="60" t="s">
        <v>1424</v>
      </c>
      <c r="K377" s="60" t="s">
        <v>1910</v>
      </c>
      <c r="L377" s="60" t="s">
        <v>1911</v>
      </c>
      <c r="M377" s="60" t="s">
        <v>1909</v>
      </c>
      <c r="N377" s="60" t="s">
        <v>290</v>
      </c>
      <c r="O377" s="60" t="s">
        <v>290</v>
      </c>
      <c r="P377" s="60" t="s">
        <v>1425</v>
      </c>
      <c r="Q377" s="60" t="s">
        <v>290</v>
      </c>
      <c r="R377" s="60" t="s">
        <v>1136</v>
      </c>
      <c r="S377" s="73">
        <v>44749</v>
      </c>
      <c r="T377" s="60" t="s">
        <v>3784</v>
      </c>
      <c r="U377" s="73">
        <v>44664</v>
      </c>
      <c r="V377" s="60" t="s">
        <v>290</v>
      </c>
    </row>
    <row r="378" spans="1:22" ht="14.5">
      <c r="A378" s="60" t="s">
        <v>578</v>
      </c>
      <c r="B378" s="60" t="s">
        <v>691</v>
      </c>
      <c r="C378" s="60" t="s">
        <v>676</v>
      </c>
      <c r="D378" s="60" t="s">
        <v>1326</v>
      </c>
      <c r="E378" s="60" t="s">
        <v>1912</v>
      </c>
      <c r="F378" s="73">
        <v>44675</v>
      </c>
      <c r="G378" s="61">
        <v>-2512.11</v>
      </c>
      <c r="H378" s="61">
        <v>-214157.38</v>
      </c>
      <c r="I378" s="60" t="s">
        <v>20</v>
      </c>
      <c r="J378" s="60" t="s">
        <v>1424</v>
      </c>
      <c r="K378" s="60" t="s">
        <v>1910</v>
      </c>
      <c r="L378" s="60" t="s">
        <v>1913</v>
      </c>
      <c r="M378" s="60" t="s">
        <v>1912</v>
      </c>
      <c r="N378" s="60" t="s">
        <v>290</v>
      </c>
      <c r="O378" s="60" t="s">
        <v>290</v>
      </c>
      <c r="P378" s="60" t="s">
        <v>1425</v>
      </c>
      <c r="Q378" s="60" t="s">
        <v>290</v>
      </c>
      <c r="R378" s="60" t="s">
        <v>1136</v>
      </c>
      <c r="S378" s="73">
        <v>44749</v>
      </c>
      <c r="T378" s="60" t="s">
        <v>3785</v>
      </c>
      <c r="U378" s="73">
        <v>44667</v>
      </c>
      <c r="V378" s="60" t="s">
        <v>290</v>
      </c>
    </row>
    <row r="379" spans="1:22" ht="14.5">
      <c r="A379" s="60" t="s">
        <v>578</v>
      </c>
      <c r="B379" s="60" t="s">
        <v>691</v>
      </c>
      <c r="C379" s="60" t="s">
        <v>676</v>
      </c>
      <c r="D379" s="60" t="s">
        <v>1326</v>
      </c>
      <c r="E379" s="60" t="s">
        <v>2925</v>
      </c>
      <c r="F379" s="73">
        <v>44727</v>
      </c>
      <c r="G379" s="61">
        <v>-629.32000000000005</v>
      </c>
      <c r="H379" s="61">
        <v>-55474.559999999998</v>
      </c>
      <c r="I379" s="60" t="s">
        <v>20</v>
      </c>
      <c r="J379" s="60" t="s">
        <v>1424</v>
      </c>
      <c r="K379" s="60" t="s">
        <v>2926</v>
      </c>
      <c r="L379" s="60" t="s">
        <v>2926</v>
      </c>
      <c r="M379" s="60" t="s">
        <v>2925</v>
      </c>
      <c r="N379" s="60" t="s">
        <v>290</v>
      </c>
      <c r="O379" s="60" t="s">
        <v>290</v>
      </c>
      <c r="P379" s="60" t="s">
        <v>1425</v>
      </c>
      <c r="Q379" s="60" t="s">
        <v>290</v>
      </c>
      <c r="R379" s="60" t="s">
        <v>1136</v>
      </c>
      <c r="S379" s="73">
        <v>44749</v>
      </c>
      <c r="T379" s="60" t="s">
        <v>3786</v>
      </c>
      <c r="U379" s="73">
        <v>44720</v>
      </c>
      <c r="V379" s="60" t="s">
        <v>290</v>
      </c>
    </row>
    <row r="380" spans="1:22" ht="14.5">
      <c r="A380" s="60" t="s">
        <v>578</v>
      </c>
      <c r="B380" s="60" t="s">
        <v>1131</v>
      </c>
      <c r="C380" s="60" t="s">
        <v>676</v>
      </c>
      <c r="D380" s="60" t="s">
        <v>1326</v>
      </c>
      <c r="E380" s="60" t="s">
        <v>2954</v>
      </c>
      <c r="F380" s="73">
        <v>44727</v>
      </c>
      <c r="G380" s="61">
        <v>-5704.29</v>
      </c>
      <c r="H380" s="61">
        <v>-502833.16</v>
      </c>
      <c r="I380" s="60" t="s">
        <v>20</v>
      </c>
      <c r="J380" s="60" t="s">
        <v>2955</v>
      </c>
      <c r="K380" s="60" t="s">
        <v>2956</v>
      </c>
      <c r="L380" s="60" t="s">
        <v>2956</v>
      </c>
      <c r="M380" s="60" t="s">
        <v>2954</v>
      </c>
      <c r="N380" s="60" t="s">
        <v>290</v>
      </c>
      <c r="O380" s="60" t="s">
        <v>290</v>
      </c>
      <c r="P380" s="60" t="s">
        <v>1353</v>
      </c>
      <c r="Q380" s="60" t="s">
        <v>290</v>
      </c>
      <c r="R380" s="60" t="s">
        <v>1136</v>
      </c>
      <c r="S380" s="73"/>
      <c r="T380" s="60" t="s">
        <v>290</v>
      </c>
      <c r="U380" s="73">
        <v>44718</v>
      </c>
      <c r="V380" s="60" t="s">
        <v>290</v>
      </c>
    </row>
    <row r="381" spans="1:22" ht="14.5">
      <c r="A381" s="60" t="s">
        <v>578</v>
      </c>
      <c r="B381" s="60" t="s">
        <v>691</v>
      </c>
      <c r="C381" s="60" t="s">
        <v>676</v>
      </c>
      <c r="D381" s="60" t="s">
        <v>1326</v>
      </c>
      <c r="E381" s="60" t="s">
        <v>2957</v>
      </c>
      <c r="F381" s="73">
        <v>44710</v>
      </c>
      <c r="G381" s="61">
        <v>-7815.39</v>
      </c>
      <c r="H381" s="61">
        <v>-668215.85</v>
      </c>
      <c r="I381" s="60" t="s">
        <v>20</v>
      </c>
      <c r="J381" s="60" t="s">
        <v>2958</v>
      </c>
      <c r="K381" s="60" t="s">
        <v>2959</v>
      </c>
      <c r="L381" s="60" t="s">
        <v>2960</v>
      </c>
      <c r="M381" s="60" t="s">
        <v>2957</v>
      </c>
      <c r="N381" s="60" t="s">
        <v>290</v>
      </c>
      <c r="O381" s="60" t="s">
        <v>290</v>
      </c>
      <c r="P381" s="60" t="s">
        <v>2961</v>
      </c>
      <c r="Q381" s="60" t="s">
        <v>290</v>
      </c>
      <c r="R381" s="60" t="s">
        <v>1136</v>
      </c>
      <c r="S381" s="73"/>
      <c r="T381" s="60" t="s">
        <v>290</v>
      </c>
      <c r="U381" s="73">
        <v>44704</v>
      </c>
      <c r="V381" s="60" t="s">
        <v>290</v>
      </c>
    </row>
    <row r="382" spans="1:22" ht="14.5">
      <c r="A382" s="60" t="s">
        <v>578</v>
      </c>
      <c r="B382" s="60" t="s">
        <v>1131</v>
      </c>
      <c r="C382" s="60" t="s">
        <v>676</v>
      </c>
      <c r="D382" s="60" t="s">
        <v>1326</v>
      </c>
      <c r="E382" s="60" t="s">
        <v>2962</v>
      </c>
      <c r="F382" s="73">
        <v>44732</v>
      </c>
      <c r="G382" s="61">
        <v>-1669.51</v>
      </c>
      <c r="H382" s="61">
        <v>-147167.31</v>
      </c>
      <c r="I382" s="60" t="s">
        <v>20</v>
      </c>
      <c r="J382" s="60" t="s">
        <v>2958</v>
      </c>
      <c r="K382" s="60" t="s">
        <v>2963</v>
      </c>
      <c r="L382" s="60" t="s">
        <v>2963</v>
      </c>
      <c r="M382" s="60" t="s">
        <v>2962</v>
      </c>
      <c r="N382" s="60" t="s">
        <v>290</v>
      </c>
      <c r="O382" s="60" t="s">
        <v>290</v>
      </c>
      <c r="P382" s="60" t="s">
        <v>1353</v>
      </c>
      <c r="Q382" s="60" t="s">
        <v>290</v>
      </c>
      <c r="R382" s="60" t="s">
        <v>1136</v>
      </c>
      <c r="S382" s="73"/>
      <c r="T382" s="60" t="s">
        <v>290</v>
      </c>
      <c r="U382" s="73">
        <v>44728</v>
      </c>
      <c r="V382" s="60" t="s">
        <v>290</v>
      </c>
    </row>
    <row r="383" spans="1:22" ht="14.5">
      <c r="A383" s="60" t="s">
        <v>578</v>
      </c>
      <c r="B383" s="60" t="s">
        <v>691</v>
      </c>
      <c r="C383" s="60" t="s">
        <v>676</v>
      </c>
      <c r="D383" s="60" t="s">
        <v>1326</v>
      </c>
      <c r="E383" s="60" t="s">
        <v>2964</v>
      </c>
      <c r="F383" s="73">
        <v>44733</v>
      </c>
      <c r="G383" s="61">
        <v>-1438.5</v>
      </c>
      <c r="H383" s="61">
        <v>-126803.78</v>
      </c>
      <c r="I383" s="60" t="s">
        <v>20</v>
      </c>
      <c r="J383" s="60" t="s">
        <v>2965</v>
      </c>
      <c r="K383" s="60" t="s">
        <v>2966</v>
      </c>
      <c r="L383" s="60" t="s">
        <v>2966</v>
      </c>
      <c r="M383" s="60" t="s">
        <v>2964</v>
      </c>
      <c r="N383" s="60" t="s">
        <v>290</v>
      </c>
      <c r="O383" s="60" t="s">
        <v>290</v>
      </c>
      <c r="P383" s="60" t="s">
        <v>2961</v>
      </c>
      <c r="Q383" s="60" t="s">
        <v>290</v>
      </c>
      <c r="R383" s="60" t="s">
        <v>1136</v>
      </c>
      <c r="S383" s="73"/>
      <c r="T383" s="60" t="s">
        <v>290</v>
      </c>
      <c r="U383" s="73">
        <v>44728</v>
      </c>
      <c r="V383" s="60" t="s">
        <v>290</v>
      </c>
    </row>
    <row r="384" spans="1:22" ht="14.5">
      <c r="A384" s="60" t="s">
        <v>578</v>
      </c>
      <c r="B384" s="60" t="s">
        <v>1131</v>
      </c>
      <c r="C384" s="60" t="s">
        <v>676</v>
      </c>
      <c r="D384" s="60" t="s">
        <v>1326</v>
      </c>
      <c r="E384" s="60" t="s">
        <v>2967</v>
      </c>
      <c r="F384" s="73">
        <v>44733</v>
      </c>
      <c r="G384" s="61">
        <v>-51342.75</v>
      </c>
      <c r="H384" s="61">
        <v>-4525863.41</v>
      </c>
      <c r="I384" s="60" t="s">
        <v>20</v>
      </c>
      <c r="J384" s="60" t="s">
        <v>2968</v>
      </c>
      <c r="K384" s="60" t="s">
        <v>2969</v>
      </c>
      <c r="L384" s="60" t="s">
        <v>2970</v>
      </c>
      <c r="M384" s="60" t="s">
        <v>2967</v>
      </c>
      <c r="N384" s="60" t="s">
        <v>290</v>
      </c>
      <c r="O384" s="60" t="s">
        <v>290</v>
      </c>
      <c r="P384" s="60" t="s">
        <v>1162</v>
      </c>
      <c r="Q384" s="60" t="s">
        <v>290</v>
      </c>
      <c r="R384" s="60" t="s">
        <v>1136</v>
      </c>
      <c r="S384" s="73"/>
      <c r="T384" s="60" t="s">
        <v>290</v>
      </c>
      <c r="U384" s="73">
        <v>44733</v>
      </c>
      <c r="V384" s="60" t="s">
        <v>290</v>
      </c>
    </row>
    <row r="385" spans="1:22" ht="14.5">
      <c r="A385" s="60" t="s">
        <v>578</v>
      </c>
      <c r="B385" s="60" t="s">
        <v>691</v>
      </c>
      <c r="C385" s="60" t="s">
        <v>676</v>
      </c>
      <c r="D385" s="60" t="s">
        <v>1326</v>
      </c>
      <c r="E385" s="60" t="s">
        <v>2971</v>
      </c>
      <c r="F385" s="73">
        <v>44714</v>
      </c>
      <c r="G385" s="61">
        <v>-40548.9</v>
      </c>
      <c r="H385" s="61">
        <v>-3574385.54</v>
      </c>
      <c r="I385" s="60" t="s">
        <v>20</v>
      </c>
      <c r="J385" s="60" t="s">
        <v>1915</v>
      </c>
      <c r="K385" s="60" t="s">
        <v>1916</v>
      </c>
      <c r="L385" s="60" t="s">
        <v>2972</v>
      </c>
      <c r="M385" s="60" t="s">
        <v>2971</v>
      </c>
      <c r="N385" s="60" t="s">
        <v>290</v>
      </c>
      <c r="O385" s="60" t="s">
        <v>290</v>
      </c>
      <c r="P385" s="60" t="s">
        <v>1162</v>
      </c>
      <c r="Q385" s="60" t="s">
        <v>290</v>
      </c>
      <c r="R385" s="60" t="s">
        <v>1136</v>
      </c>
      <c r="S385" s="73">
        <v>44749</v>
      </c>
      <c r="T385" s="60" t="s">
        <v>3787</v>
      </c>
      <c r="U385" s="73">
        <v>44714</v>
      </c>
      <c r="V385" s="60" t="s">
        <v>290</v>
      </c>
    </row>
    <row r="386" spans="1:22" ht="14.5">
      <c r="A386" s="60" t="s">
        <v>578</v>
      </c>
      <c r="B386" s="60" t="s">
        <v>691</v>
      </c>
      <c r="C386" s="60" t="s">
        <v>676</v>
      </c>
      <c r="D386" s="60" t="s">
        <v>1326</v>
      </c>
      <c r="E386" s="60" t="s">
        <v>1920</v>
      </c>
      <c r="F386" s="73">
        <v>44636</v>
      </c>
      <c r="G386" s="61">
        <v>-2491.16</v>
      </c>
      <c r="H386" s="61">
        <v>-211873.16</v>
      </c>
      <c r="I386" s="60" t="s">
        <v>20</v>
      </c>
      <c r="J386" s="60" t="s">
        <v>1918</v>
      </c>
      <c r="K386" s="60" t="s">
        <v>1921</v>
      </c>
      <c r="L386" s="60" t="s">
        <v>1921</v>
      </c>
      <c r="M386" s="60" t="s">
        <v>1920</v>
      </c>
      <c r="N386" s="60" t="s">
        <v>290</v>
      </c>
      <c r="O386" s="60" t="s">
        <v>290</v>
      </c>
      <c r="P386" s="60" t="s">
        <v>1154</v>
      </c>
      <c r="Q386" s="60" t="s">
        <v>290</v>
      </c>
      <c r="R386" s="60" t="s">
        <v>1136</v>
      </c>
      <c r="S386" s="73">
        <v>44749</v>
      </c>
      <c r="T386" s="60" t="s">
        <v>3788</v>
      </c>
      <c r="U386" s="73">
        <v>44622</v>
      </c>
      <c r="V386" s="60" t="s">
        <v>290</v>
      </c>
    </row>
    <row r="387" spans="1:22" ht="14.5">
      <c r="A387" s="60" t="s">
        <v>578</v>
      </c>
      <c r="B387" s="60" t="s">
        <v>691</v>
      </c>
      <c r="C387" s="60" t="s">
        <v>676</v>
      </c>
      <c r="D387" s="60" t="s">
        <v>1326</v>
      </c>
      <c r="E387" s="60" t="s">
        <v>1917</v>
      </c>
      <c r="F387" s="73">
        <v>44636</v>
      </c>
      <c r="G387" s="61">
        <v>-6805.44</v>
      </c>
      <c r="H387" s="61">
        <v>-578802.67000000004</v>
      </c>
      <c r="I387" s="60" t="s">
        <v>20</v>
      </c>
      <c r="J387" s="60" t="s">
        <v>1918</v>
      </c>
      <c r="K387" s="60" t="s">
        <v>1919</v>
      </c>
      <c r="L387" s="60" t="s">
        <v>1919</v>
      </c>
      <c r="M387" s="60" t="s">
        <v>1917</v>
      </c>
      <c r="N387" s="60" t="s">
        <v>290</v>
      </c>
      <c r="O387" s="60" t="s">
        <v>290</v>
      </c>
      <c r="P387" s="60" t="s">
        <v>1154</v>
      </c>
      <c r="Q387" s="60" t="s">
        <v>290</v>
      </c>
      <c r="R387" s="60" t="s">
        <v>1136</v>
      </c>
      <c r="S387" s="73">
        <v>44749</v>
      </c>
      <c r="T387" s="60" t="s">
        <v>3789</v>
      </c>
      <c r="U387" s="73">
        <v>44616</v>
      </c>
      <c r="V387" s="60" t="s">
        <v>290</v>
      </c>
    </row>
    <row r="388" spans="1:22" ht="14.5">
      <c r="A388" s="60" t="s">
        <v>578</v>
      </c>
      <c r="B388" s="60" t="s">
        <v>691</v>
      </c>
      <c r="C388" s="60" t="s">
        <v>676</v>
      </c>
      <c r="D388" s="60" t="s">
        <v>1326</v>
      </c>
      <c r="E388" s="60" t="s">
        <v>1922</v>
      </c>
      <c r="F388" s="73">
        <v>44647</v>
      </c>
      <c r="G388" s="61">
        <v>-80691.839999999997</v>
      </c>
      <c r="H388" s="61">
        <v>-6862840.9900000002</v>
      </c>
      <c r="I388" s="60" t="s">
        <v>20</v>
      </c>
      <c r="J388" s="60" t="s">
        <v>1923</v>
      </c>
      <c r="K388" s="60" t="s">
        <v>1924</v>
      </c>
      <c r="L388" s="60" t="s">
        <v>1924</v>
      </c>
      <c r="M388" s="60" t="s">
        <v>1922</v>
      </c>
      <c r="N388" s="60" t="s">
        <v>290</v>
      </c>
      <c r="O388" s="60" t="s">
        <v>290</v>
      </c>
      <c r="P388" s="60" t="s">
        <v>1154</v>
      </c>
      <c r="Q388" s="60" t="s">
        <v>290</v>
      </c>
      <c r="R388" s="60" t="s">
        <v>1136</v>
      </c>
      <c r="S388" s="73"/>
      <c r="T388" s="60" t="s">
        <v>290</v>
      </c>
      <c r="U388" s="73">
        <v>44615</v>
      </c>
      <c r="V388" s="60" t="s">
        <v>290</v>
      </c>
    </row>
    <row r="389" spans="1:22" ht="14.5">
      <c r="A389" s="60" t="s">
        <v>578</v>
      </c>
      <c r="B389" s="60" t="s">
        <v>1131</v>
      </c>
      <c r="C389" s="60" t="s">
        <v>676</v>
      </c>
      <c r="D389" s="60" t="s">
        <v>1326</v>
      </c>
      <c r="E389" s="60" t="s">
        <v>2973</v>
      </c>
      <c r="F389" s="73">
        <v>44742</v>
      </c>
      <c r="G389" s="61">
        <v>-3309.12</v>
      </c>
      <c r="H389" s="61">
        <v>-291698.93</v>
      </c>
      <c r="I389" s="60" t="s">
        <v>20</v>
      </c>
      <c r="J389" s="60" t="s">
        <v>1923</v>
      </c>
      <c r="K389" s="60" t="s">
        <v>2974</v>
      </c>
      <c r="L389" s="60" t="s">
        <v>2975</v>
      </c>
      <c r="M389" s="60" t="s">
        <v>2973</v>
      </c>
      <c r="N389" s="60" t="s">
        <v>290</v>
      </c>
      <c r="O389" s="60" t="s">
        <v>290</v>
      </c>
      <c r="P389" s="60" t="s">
        <v>1154</v>
      </c>
      <c r="Q389" s="60" t="s">
        <v>290</v>
      </c>
      <c r="R389" s="60" t="s">
        <v>1136</v>
      </c>
      <c r="S389" s="73"/>
      <c r="T389" s="60" t="s">
        <v>290</v>
      </c>
      <c r="U389" s="73">
        <v>44732</v>
      </c>
      <c r="V389" s="60" t="s">
        <v>290</v>
      </c>
    </row>
    <row r="390" spans="1:22" ht="14.5">
      <c r="A390" s="60" t="s">
        <v>578</v>
      </c>
      <c r="B390" s="60" t="s">
        <v>1131</v>
      </c>
      <c r="C390" s="60" t="s">
        <v>676</v>
      </c>
      <c r="D390" s="60" t="s">
        <v>1326</v>
      </c>
      <c r="E390" s="60" t="s">
        <v>2976</v>
      </c>
      <c r="F390" s="73">
        <v>44742</v>
      </c>
      <c r="G390" s="61">
        <v>-905</v>
      </c>
      <c r="H390" s="61">
        <v>-79775.75</v>
      </c>
      <c r="I390" s="60" t="s">
        <v>20</v>
      </c>
      <c r="J390" s="60" t="s">
        <v>1923</v>
      </c>
      <c r="K390" s="60" t="s">
        <v>2974</v>
      </c>
      <c r="L390" s="60" t="s">
        <v>2977</v>
      </c>
      <c r="M390" s="60" t="s">
        <v>2976</v>
      </c>
      <c r="N390" s="60" t="s">
        <v>290</v>
      </c>
      <c r="O390" s="60" t="s">
        <v>290</v>
      </c>
      <c r="P390" s="60" t="s">
        <v>1154</v>
      </c>
      <c r="Q390" s="60" t="s">
        <v>290</v>
      </c>
      <c r="R390" s="60" t="s">
        <v>1136</v>
      </c>
      <c r="S390" s="73"/>
      <c r="T390" s="60" t="s">
        <v>290</v>
      </c>
      <c r="U390" s="73">
        <v>44732</v>
      </c>
      <c r="V390" s="60" t="s">
        <v>290</v>
      </c>
    </row>
    <row r="391" spans="1:22" ht="14.5">
      <c r="A391" s="60" t="s">
        <v>578</v>
      </c>
      <c r="B391" s="60" t="s">
        <v>691</v>
      </c>
      <c r="C391" s="60" t="s">
        <v>676</v>
      </c>
      <c r="D391" s="60" t="s">
        <v>1326</v>
      </c>
      <c r="E391" s="60" t="s">
        <v>2978</v>
      </c>
      <c r="F391" s="73">
        <v>44705</v>
      </c>
      <c r="G391" s="61">
        <v>-95247.24</v>
      </c>
      <c r="H391" s="61">
        <v>-8143639.0199999996</v>
      </c>
      <c r="I391" s="60" t="s">
        <v>20</v>
      </c>
      <c r="J391" s="60" t="s">
        <v>2979</v>
      </c>
      <c r="K391" s="60" t="s">
        <v>2980</v>
      </c>
      <c r="L391" s="60" t="s">
        <v>2243</v>
      </c>
      <c r="M391" s="60" t="s">
        <v>2978</v>
      </c>
      <c r="N391" s="60" t="s">
        <v>290</v>
      </c>
      <c r="O391" s="60" t="s">
        <v>290</v>
      </c>
      <c r="P391" s="60" t="s">
        <v>1154</v>
      </c>
      <c r="Q391" s="60" t="s">
        <v>290</v>
      </c>
      <c r="R391" s="60" t="s">
        <v>1136</v>
      </c>
      <c r="S391" s="73"/>
      <c r="T391" s="60" t="s">
        <v>290</v>
      </c>
      <c r="U391" s="73">
        <v>44705</v>
      </c>
      <c r="V391" s="60" t="s">
        <v>290</v>
      </c>
    </row>
    <row r="392" spans="1:22" ht="14.5">
      <c r="A392" s="60" t="s">
        <v>578</v>
      </c>
      <c r="B392" s="60" t="s">
        <v>691</v>
      </c>
      <c r="C392" s="60" t="s">
        <v>676</v>
      </c>
      <c r="D392" s="60" t="s">
        <v>1326</v>
      </c>
      <c r="E392" s="60" t="s">
        <v>2983</v>
      </c>
      <c r="F392" s="73">
        <v>44741</v>
      </c>
      <c r="G392" s="61">
        <v>-83337.119999999995</v>
      </c>
      <c r="H392" s="61">
        <v>-7346167.1299999999</v>
      </c>
      <c r="I392" s="60" t="s">
        <v>20</v>
      </c>
      <c r="J392" s="60" t="s">
        <v>2979</v>
      </c>
      <c r="K392" s="60" t="s">
        <v>2984</v>
      </c>
      <c r="L392" s="60" t="s">
        <v>2984</v>
      </c>
      <c r="M392" s="60" t="s">
        <v>2983</v>
      </c>
      <c r="N392" s="60" t="s">
        <v>290</v>
      </c>
      <c r="O392" s="60" t="s">
        <v>290</v>
      </c>
      <c r="P392" s="60" t="s">
        <v>1154</v>
      </c>
      <c r="Q392" s="60" t="s">
        <v>290</v>
      </c>
      <c r="R392" s="60" t="s">
        <v>1136</v>
      </c>
      <c r="S392" s="73"/>
      <c r="T392" s="60" t="s">
        <v>290</v>
      </c>
      <c r="U392" s="73">
        <v>44706</v>
      </c>
      <c r="V392" s="60" t="s">
        <v>290</v>
      </c>
    </row>
    <row r="393" spans="1:22" ht="14.5">
      <c r="A393" s="60" t="s">
        <v>578</v>
      </c>
      <c r="B393" s="60" t="s">
        <v>691</v>
      </c>
      <c r="C393" s="60" t="s">
        <v>676</v>
      </c>
      <c r="D393" s="60" t="s">
        <v>1326</v>
      </c>
      <c r="E393" s="60" t="s">
        <v>2981</v>
      </c>
      <c r="F393" s="73">
        <v>44741</v>
      </c>
      <c r="G393" s="61">
        <v>-28522.080000000002</v>
      </c>
      <c r="H393" s="61">
        <v>-2514221.35</v>
      </c>
      <c r="I393" s="60" t="s">
        <v>20</v>
      </c>
      <c r="J393" s="60" t="s">
        <v>2979</v>
      </c>
      <c r="K393" s="60" t="s">
        <v>2982</v>
      </c>
      <c r="L393" s="60" t="s">
        <v>2982</v>
      </c>
      <c r="M393" s="60" t="s">
        <v>2981</v>
      </c>
      <c r="N393" s="60" t="s">
        <v>290</v>
      </c>
      <c r="O393" s="60" t="s">
        <v>290</v>
      </c>
      <c r="P393" s="60" t="s">
        <v>1154</v>
      </c>
      <c r="Q393" s="60" t="s">
        <v>290</v>
      </c>
      <c r="R393" s="60" t="s">
        <v>1136</v>
      </c>
      <c r="S393" s="73"/>
      <c r="T393" s="60" t="s">
        <v>290</v>
      </c>
      <c r="U393" s="73">
        <v>44704</v>
      </c>
      <c r="V393" s="60" t="s">
        <v>290</v>
      </c>
    </row>
    <row r="394" spans="1:22" ht="14.5">
      <c r="A394" s="60" t="s">
        <v>578</v>
      </c>
      <c r="B394" s="60" t="s">
        <v>691</v>
      </c>
      <c r="C394" s="60" t="s">
        <v>676</v>
      </c>
      <c r="D394" s="60" t="s">
        <v>1326</v>
      </c>
      <c r="E394" s="60" t="s">
        <v>2987</v>
      </c>
      <c r="F394" s="73">
        <v>44741</v>
      </c>
      <c r="G394" s="61">
        <v>-1353.6</v>
      </c>
      <c r="H394" s="61">
        <v>-119319.84</v>
      </c>
      <c r="I394" s="60" t="s">
        <v>20</v>
      </c>
      <c r="J394" s="60" t="s">
        <v>2979</v>
      </c>
      <c r="K394" s="60" t="s">
        <v>2988</v>
      </c>
      <c r="L394" s="60" t="s">
        <v>2988</v>
      </c>
      <c r="M394" s="60" t="s">
        <v>2987</v>
      </c>
      <c r="N394" s="60" t="s">
        <v>290</v>
      </c>
      <c r="O394" s="60" t="s">
        <v>290</v>
      </c>
      <c r="P394" s="60" t="s">
        <v>1154</v>
      </c>
      <c r="Q394" s="60" t="s">
        <v>290</v>
      </c>
      <c r="R394" s="60" t="s">
        <v>1136</v>
      </c>
      <c r="S394" s="73"/>
      <c r="T394" s="60" t="s">
        <v>290</v>
      </c>
      <c r="U394" s="73">
        <v>44724</v>
      </c>
      <c r="V394" s="60" t="s">
        <v>290</v>
      </c>
    </row>
    <row r="395" spans="1:22" ht="14.5">
      <c r="A395" s="60" t="s">
        <v>578</v>
      </c>
      <c r="B395" s="60" t="s">
        <v>691</v>
      </c>
      <c r="C395" s="60" t="s">
        <v>676</v>
      </c>
      <c r="D395" s="60" t="s">
        <v>1326</v>
      </c>
      <c r="E395" s="60" t="s">
        <v>2985</v>
      </c>
      <c r="F395" s="73">
        <v>44741</v>
      </c>
      <c r="G395" s="61">
        <v>-1553.76</v>
      </c>
      <c r="H395" s="61">
        <v>-136963.94</v>
      </c>
      <c r="I395" s="60" t="s">
        <v>20</v>
      </c>
      <c r="J395" s="60" t="s">
        <v>2979</v>
      </c>
      <c r="K395" s="60" t="s">
        <v>2986</v>
      </c>
      <c r="L395" s="60" t="s">
        <v>2986</v>
      </c>
      <c r="M395" s="60" t="s">
        <v>2985</v>
      </c>
      <c r="N395" s="60" t="s">
        <v>290</v>
      </c>
      <c r="O395" s="60" t="s">
        <v>290</v>
      </c>
      <c r="P395" s="60" t="s">
        <v>1154</v>
      </c>
      <c r="Q395" s="60" t="s">
        <v>290</v>
      </c>
      <c r="R395" s="60" t="s">
        <v>1136</v>
      </c>
      <c r="S395" s="73"/>
      <c r="T395" s="60" t="s">
        <v>290</v>
      </c>
      <c r="U395" s="73">
        <v>44708</v>
      </c>
      <c r="V395" s="60" t="s">
        <v>290</v>
      </c>
    </row>
    <row r="396" spans="1:22" ht="14.5">
      <c r="A396" s="60" t="s">
        <v>578</v>
      </c>
      <c r="B396" s="60" t="s">
        <v>691</v>
      </c>
      <c r="C396" s="60" t="s">
        <v>676</v>
      </c>
      <c r="D396" s="60" t="s">
        <v>1326</v>
      </c>
      <c r="E396" s="60" t="s">
        <v>1928</v>
      </c>
      <c r="F396" s="73">
        <v>44627</v>
      </c>
      <c r="G396" s="61">
        <v>-81527.27</v>
      </c>
      <c r="H396" s="61">
        <v>-6933894.3099999996</v>
      </c>
      <c r="I396" s="60" t="s">
        <v>20</v>
      </c>
      <c r="J396" s="60" t="s">
        <v>1926</v>
      </c>
      <c r="K396" s="60" t="s">
        <v>1929</v>
      </c>
      <c r="L396" s="60" t="s">
        <v>1929</v>
      </c>
      <c r="M396" s="60" t="s">
        <v>1928</v>
      </c>
      <c r="N396" s="60" t="s">
        <v>290</v>
      </c>
      <c r="O396" s="60" t="s">
        <v>290</v>
      </c>
      <c r="P396" s="60" t="s">
        <v>1154</v>
      </c>
      <c r="Q396" s="60" t="s">
        <v>290</v>
      </c>
      <c r="R396" s="60" t="s">
        <v>1136</v>
      </c>
      <c r="S396" s="73">
        <v>44749</v>
      </c>
      <c r="T396" s="60" t="s">
        <v>3790</v>
      </c>
      <c r="U396" s="73">
        <v>44599</v>
      </c>
      <c r="V396" s="60" t="s">
        <v>290</v>
      </c>
    </row>
    <row r="397" spans="1:22" ht="14.5">
      <c r="A397" s="60" t="s">
        <v>578</v>
      </c>
      <c r="B397" s="60" t="s">
        <v>691</v>
      </c>
      <c r="C397" s="60" t="s">
        <v>676</v>
      </c>
      <c r="D397" s="60" t="s">
        <v>1326</v>
      </c>
      <c r="E397" s="60" t="s">
        <v>1925</v>
      </c>
      <c r="F397" s="73">
        <v>44627</v>
      </c>
      <c r="G397" s="61">
        <v>-11621.86</v>
      </c>
      <c r="H397" s="61">
        <v>-988439.19</v>
      </c>
      <c r="I397" s="60" t="s">
        <v>20</v>
      </c>
      <c r="J397" s="60" t="s">
        <v>1926</v>
      </c>
      <c r="K397" s="60" t="s">
        <v>1927</v>
      </c>
      <c r="L397" s="60" t="s">
        <v>1927</v>
      </c>
      <c r="M397" s="60" t="s">
        <v>1925</v>
      </c>
      <c r="N397" s="60" t="s">
        <v>290</v>
      </c>
      <c r="O397" s="60" t="s">
        <v>290</v>
      </c>
      <c r="P397" s="60" t="s">
        <v>1154</v>
      </c>
      <c r="Q397" s="60" t="s">
        <v>290</v>
      </c>
      <c r="R397" s="60" t="s">
        <v>1136</v>
      </c>
      <c r="S397" s="73">
        <v>44749</v>
      </c>
      <c r="T397" s="60" t="s">
        <v>3791</v>
      </c>
      <c r="U397" s="73">
        <v>44596</v>
      </c>
      <c r="V397" s="60" t="s">
        <v>290</v>
      </c>
    </row>
    <row r="398" spans="1:22" ht="14.5">
      <c r="A398" s="60" t="s">
        <v>578</v>
      </c>
      <c r="B398" s="60" t="s">
        <v>691</v>
      </c>
      <c r="C398" s="60" t="s">
        <v>676</v>
      </c>
      <c r="D398" s="60" t="s">
        <v>1326</v>
      </c>
      <c r="E398" s="60" t="s">
        <v>1935</v>
      </c>
      <c r="F398" s="73">
        <v>44584</v>
      </c>
      <c r="G398" s="61">
        <v>-10903.75</v>
      </c>
      <c r="H398" s="61">
        <v>-925183.19</v>
      </c>
      <c r="I398" s="60" t="s">
        <v>20</v>
      </c>
      <c r="J398" s="60" t="s">
        <v>1931</v>
      </c>
      <c r="K398" s="60" t="s">
        <v>1936</v>
      </c>
      <c r="L398" s="60" t="s">
        <v>1936</v>
      </c>
      <c r="M398" s="60" t="s">
        <v>1935</v>
      </c>
      <c r="N398" s="60" t="s">
        <v>290</v>
      </c>
      <c r="O398" s="60" t="s">
        <v>290</v>
      </c>
      <c r="P398" s="60" t="s">
        <v>1154</v>
      </c>
      <c r="Q398" s="60" t="s">
        <v>290</v>
      </c>
      <c r="R398" s="60" t="s">
        <v>1136</v>
      </c>
      <c r="S398" s="73"/>
      <c r="T398" s="60" t="s">
        <v>290</v>
      </c>
      <c r="U398" s="73">
        <v>44584</v>
      </c>
      <c r="V398" s="60" t="s">
        <v>290</v>
      </c>
    </row>
    <row r="399" spans="1:22" ht="14.5">
      <c r="A399" s="60" t="s">
        <v>578</v>
      </c>
      <c r="B399" s="60" t="s">
        <v>691</v>
      </c>
      <c r="C399" s="60" t="s">
        <v>676</v>
      </c>
      <c r="D399" s="60" t="s">
        <v>1326</v>
      </c>
      <c r="E399" s="60" t="s">
        <v>1930</v>
      </c>
      <c r="F399" s="73">
        <v>44588</v>
      </c>
      <c r="G399" s="61">
        <v>-38814.49</v>
      </c>
      <c r="H399" s="61">
        <v>-3293409.48</v>
      </c>
      <c r="I399" s="60" t="s">
        <v>20</v>
      </c>
      <c r="J399" s="60" t="s">
        <v>1931</v>
      </c>
      <c r="K399" s="60" t="s">
        <v>1932</v>
      </c>
      <c r="L399" s="60" t="s">
        <v>1932</v>
      </c>
      <c r="M399" s="60" t="s">
        <v>1930</v>
      </c>
      <c r="N399" s="60" t="s">
        <v>290</v>
      </c>
      <c r="O399" s="60" t="s">
        <v>290</v>
      </c>
      <c r="P399" s="60" t="s">
        <v>1154</v>
      </c>
      <c r="Q399" s="60" t="s">
        <v>290</v>
      </c>
      <c r="R399" s="60" t="s">
        <v>1136</v>
      </c>
      <c r="S399" s="73">
        <v>44749</v>
      </c>
      <c r="T399" s="60" t="s">
        <v>3792</v>
      </c>
      <c r="U399" s="73">
        <v>44560</v>
      </c>
      <c r="V399" s="60" t="s">
        <v>290</v>
      </c>
    </row>
    <row r="400" spans="1:22" ht="14.5">
      <c r="A400" s="60" t="s">
        <v>578</v>
      </c>
      <c r="B400" s="60" t="s">
        <v>691</v>
      </c>
      <c r="C400" s="60" t="s">
        <v>676</v>
      </c>
      <c r="D400" s="60" t="s">
        <v>1326</v>
      </c>
      <c r="E400" s="60" t="s">
        <v>1933</v>
      </c>
      <c r="F400" s="73">
        <v>44588</v>
      </c>
      <c r="G400" s="61">
        <v>-50314.55</v>
      </c>
      <c r="H400" s="61">
        <v>-4269189.57</v>
      </c>
      <c r="I400" s="60" t="s">
        <v>20</v>
      </c>
      <c r="J400" s="60" t="s">
        <v>1931</v>
      </c>
      <c r="K400" s="60" t="s">
        <v>1934</v>
      </c>
      <c r="L400" s="60" t="s">
        <v>1934</v>
      </c>
      <c r="M400" s="60" t="s">
        <v>1933</v>
      </c>
      <c r="N400" s="60" t="s">
        <v>290</v>
      </c>
      <c r="O400" s="60" t="s">
        <v>290</v>
      </c>
      <c r="P400" s="60" t="s">
        <v>1154</v>
      </c>
      <c r="Q400" s="60" t="s">
        <v>290</v>
      </c>
      <c r="R400" s="60" t="s">
        <v>1136</v>
      </c>
      <c r="S400" s="73">
        <v>44749</v>
      </c>
      <c r="T400" s="60" t="s">
        <v>3793</v>
      </c>
      <c r="U400" s="73">
        <v>44560</v>
      </c>
      <c r="V400" s="60" t="s">
        <v>290</v>
      </c>
    </row>
    <row r="401" spans="1:22" ht="14.5">
      <c r="A401" s="60" t="s">
        <v>578</v>
      </c>
      <c r="B401" s="60" t="s">
        <v>691</v>
      </c>
      <c r="C401" s="60" t="s">
        <v>676</v>
      </c>
      <c r="D401" s="60" t="s">
        <v>1326</v>
      </c>
      <c r="E401" s="60" t="s">
        <v>2992</v>
      </c>
      <c r="F401" s="73">
        <v>44718</v>
      </c>
      <c r="G401" s="61">
        <v>-339.84</v>
      </c>
      <c r="H401" s="61">
        <v>-29956.9</v>
      </c>
      <c r="I401" s="60" t="s">
        <v>20</v>
      </c>
      <c r="J401" s="60" t="s">
        <v>2990</v>
      </c>
      <c r="K401" s="60" t="s">
        <v>2993</v>
      </c>
      <c r="L401" s="60" t="s">
        <v>2993</v>
      </c>
      <c r="M401" s="60" t="s">
        <v>2992</v>
      </c>
      <c r="N401" s="60" t="s">
        <v>290</v>
      </c>
      <c r="O401" s="60" t="s">
        <v>290</v>
      </c>
      <c r="P401" s="60" t="s">
        <v>1154</v>
      </c>
      <c r="Q401" s="60" t="s">
        <v>290</v>
      </c>
      <c r="R401" s="60" t="s">
        <v>1136</v>
      </c>
      <c r="S401" s="73"/>
      <c r="T401" s="60" t="s">
        <v>290</v>
      </c>
      <c r="U401" s="73">
        <v>44697</v>
      </c>
      <c r="V401" s="60" t="s">
        <v>290</v>
      </c>
    </row>
    <row r="402" spans="1:22" ht="14.5">
      <c r="A402" s="60" t="s">
        <v>578</v>
      </c>
      <c r="B402" s="60" t="s">
        <v>691</v>
      </c>
      <c r="C402" s="60" t="s">
        <v>676</v>
      </c>
      <c r="D402" s="60" t="s">
        <v>1326</v>
      </c>
      <c r="E402" s="60" t="s">
        <v>2989</v>
      </c>
      <c r="F402" s="73">
        <v>44718</v>
      </c>
      <c r="G402" s="61">
        <v>-7228.8</v>
      </c>
      <c r="H402" s="61">
        <v>-637218.72</v>
      </c>
      <c r="I402" s="60" t="s">
        <v>20</v>
      </c>
      <c r="J402" s="60" t="s">
        <v>2990</v>
      </c>
      <c r="K402" s="60" t="s">
        <v>2991</v>
      </c>
      <c r="L402" s="60" t="s">
        <v>2991</v>
      </c>
      <c r="M402" s="60" t="s">
        <v>2989</v>
      </c>
      <c r="N402" s="60" t="s">
        <v>290</v>
      </c>
      <c r="O402" s="60" t="s">
        <v>290</v>
      </c>
      <c r="P402" s="60" t="s">
        <v>1154</v>
      </c>
      <c r="Q402" s="60" t="s">
        <v>290</v>
      </c>
      <c r="R402" s="60" t="s">
        <v>1136</v>
      </c>
      <c r="S402" s="73"/>
      <c r="T402" s="60" t="s">
        <v>290</v>
      </c>
      <c r="U402" s="73">
        <v>44678</v>
      </c>
      <c r="V402" s="60" t="s">
        <v>290</v>
      </c>
    </row>
    <row r="403" spans="1:22" ht="14.5">
      <c r="A403" s="60" t="s">
        <v>578</v>
      </c>
      <c r="B403" s="60" t="s">
        <v>691</v>
      </c>
      <c r="C403" s="60" t="s">
        <v>674</v>
      </c>
      <c r="D403" s="60" t="s">
        <v>1326</v>
      </c>
      <c r="E403" s="60" t="s">
        <v>1939</v>
      </c>
      <c r="F403" s="73">
        <v>44626</v>
      </c>
      <c r="G403" s="61">
        <v>-36858.58</v>
      </c>
      <c r="H403" s="61">
        <v>-3134822.23</v>
      </c>
      <c r="I403" s="60" t="s">
        <v>20</v>
      </c>
      <c r="J403" s="60" t="s">
        <v>1937</v>
      </c>
      <c r="K403" s="60" t="s">
        <v>1940</v>
      </c>
      <c r="L403" s="60" t="s">
        <v>1941</v>
      </c>
      <c r="M403" s="60" t="s">
        <v>1939</v>
      </c>
      <c r="N403" s="60" t="s">
        <v>290</v>
      </c>
      <c r="O403" s="60" t="s">
        <v>290</v>
      </c>
      <c r="P403" s="60" t="s">
        <v>1938</v>
      </c>
      <c r="Q403" s="60" t="s">
        <v>290</v>
      </c>
      <c r="R403" s="60" t="s">
        <v>1136</v>
      </c>
      <c r="S403" s="73">
        <v>44749</v>
      </c>
      <c r="T403" s="60" t="s">
        <v>3794</v>
      </c>
      <c r="U403" s="73">
        <v>44626</v>
      </c>
      <c r="V403" s="60" t="s">
        <v>290</v>
      </c>
    </row>
    <row r="404" spans="1:22" ht="14.5">
      <c r="A404" s="60" t="s">
        <v>578</v>
      </c>
      <c r="B404" s="60" t="s">
        <v>691</v>
      </c>
      <c r="C404" s="60" t="s">
        <v>674</v>
      </c>
      <c r="D404" s="60" t="s">
        <v>1326</v>
      </c>
      <c r="E404" s="60" t="s">
        <v>1942</v>
      </c>
      <c r="F404" s="73">
        <v>44635</v>
      </c>
      <c r="G404" s="61">
        <v>-9792.4500000000007</v>
      </c>
      <c r="H404" s="61">
        <v>-832847.87</v>
      </c>
      <c r="I404" s="60" t="s">
        <v>20</v>
      </c>
      <c r="J404" s="60" t="s">
        <v>1426</v>
      </c>
      <c r="K404" s="60" t="s">
        <v>1943</v>
      </c>
      <c r="L404" s="60" t="s">
        <v>1944</v>
      </c>
      <c r="M404" s="60" t="s">
        <v>1942</v>
      </c>
      <c r="N404" s="60" t="s">
        <v>290</v>
      </c>
      <c r="O404" s="60" t="s">
        <v>290</v>
      </c>
      <c r="P404" s="60" t="s">
        <v>1205</v>
      </c>
      <c r="Q404" s="60" t="s">
        <v>290</v>
      </c>
      <c r="R404" s="60" t="s">
        <v>1136</v>
      </c>
      <c r="S404" s="73"/>
      <c r="T404" s="60" t="s">
        <v>290</v>
      </c>
      <c r="U404" s="73">
        <v>44635</v>
      </c>
      <c r="V404" s="60" t="s">
        <v>290</v>
      </c>
    </row>
    <row r="405" spans="1:22" ht="14.5">
      <c r="A405" s="60" t="s">
        <v>578</v>
      </c>
      <c r="B405" s="60" t="s">
        <v>691</v>
      </c>
      <c r="C405" s="60" t="s">
        <v>676</v>
      </c>
      <c r="D405" s="60" t="s">
        <v>1326</v>
      </c>
      <c r="E405" s="60" t="s">
        <v>1945</v>
      </c>
      <c r="F405" s="73">
        <v>44677</v>
      </c>
      <c r="G405" s="61">
        <v>-1318.17</v>
      </c>
      <c r="H405" s="61">
        <v>-112373.99</v>
      </c>
      <c r="I405" s="60" t="s">
        <v>20</v>
      </c>
      <c r="J405" s="60" t="s">
        <v>1426</v>
      </c>
      <c r="K405" s="60" t="s">
        <v>1943</v>
      </c>
      <c r="L405" s="60" t="s">
        <v>1946</v>
      </c>
      <c r="M405" s="60" t="s">
        <v>1945</v>
      </c>
      <c r="N405" s="60" t="s">
        <v>290</v>
      </c>
      <c r="O405" s="60" t="s">
        <v>290</v>
      </c>
      <c r="P405" s="60" t="s">
        <v>1205</v>
      </c>
      <c r="Q405" s="60" t="s">
        <v>290</v>
      </c>
      <c r="R405" s="60" t="s">
        <v>1136</v>
      </c>
      <c r="S405" s="73">
        <v>44749</v>
      </c>
      <c r="T405" s="60" t="s">
        <v>3795</v>
      </c>
      <c r="U405" s="73">
        <v>44677</v>
      </c>
      <c r="V405" s="60" t="s">
        <v>290</v>
      </c>
    </row>
    <row r="406" spans="1:22" ht="14.5">
      <c r="A406" s="60" t="s">
        <v>578</v>
      </c>
      <c r="B406" s="60" t="s">
        <v>691</v>
      </c>
      <c r="C406" s="60" t="s">
        <v>674</v>
      </c>
      <c r="D406" s="60" t="s">
        <v>1326</v>
      </c>
      <c r="E406" s="60" t="s">
        <v>2994</v>
      </c>
      <c r="F406" s="73">
        <v>44700</v>
      </c>
      <c r="G406" s="61">
        <v>-16182.42</v>
      </c>
      <c r="H406" s="61">
        <v>-1383596.91</v>
      </c>
      <c r="I406" s="60" t="s">
        <v>20</v>
      </c>
      <c r="J406" s="60" t="s">
        <v>2995</v>
      </c>
      <c r="K406" s="60" t="s">
        <v>2996</v>
      </c>
      <c r="L406" s="60" t="s">
        <v>2997</v>
      </c>
      <c r="M406" s="60" t="s">
        <v>2994</v>
      </c>
      <c r="N406" s="60" t="s">
        <v>290</v>
      </c>
      <c r="O406" s="60" t="s">
        <v>290</v>
      </c>
      <c r="P406" s="60" t="s">
        <v>1205</v>
      </c>
      <c r="Q406" s="60" t="s">
        <v>290</v>
      </c>
      <c r="R406" s="60" t="s">
        <v>1136</v>
      </c>
      <c r="S406" s="73"/>
      <c r="T406" s="60" t="s">
        <v>290</v>
      </c>
      <c r="U406" s="73">
        <v>44700</v>
      </c>
      <c r="V406" s="60" t="s">
        <v>290</v>
      </c>
    </row>
    <row r="407" spans="1:22" ht="14.5">
      <c r="A407" s="60" t="s">
        <v>578</v>
      </c>
      <c r="B407" s="60" t="s">
        <v>1131</v>
      </c>
      <c r="C407" s="60" t="s">
        <v>676</v>
      </c>
      <c r="D407" s="60" t="s">
        <v>1326</v>
      </c>
      <c r="E407" s="60" t="s">
        <v>2998</v>
      </c>
      <c r="F407" s="73">
        <v>44720</v>
      </c>
      <c r="G407" s="61">
        <v>-41393.71</v>
      </c>
      <c r="H407" s="61">
        <v>-3648855.54</v>
      </c>
      <c r="I407" s="60" t="s">
        <v>20</v>
      </c>
      <c r="J407" s="60" t="s">
        <v>2995</v>
      </c>
      <c r="K407" s="60" t="s">
        <v>2996</v>
      </c>
      <c r="L407" s="60" t="s">
        <v>2999</v>
      </c>
      <c r="M407" s="60" t="s">
        <v>2998</v>
      </c>
      <c r="N407" s="60" t="s">
        <v>290</v>
      </c>
      <c r="O407" s="60" t="s">
        <v>290</v>
      </c>
      <c r="P407" s="60" t="s">
        <v>1205</v>
      </c>
      <c r="Q407" s="60" t="s">
        <v>290</v>
      </c>
      <c r="R407" s="60" t="s">
        <v>1136</v>
      </c>
      <c r="S407" s="73"/>
      <c r="T407" s="60" t="s">
        <v>290</v>
      </c>
      <c r="U407" s="73">
        <v>44720</v>
      </c>
      <c r="V407" s="60" t="s">
        <v>290</v>
      </c>
    </row>
    <row r="408" spans="1:22" ht="14.5">
      <c r="A408" s="60" t="s">
        <v>578</v>
      </c>
      <c r="B408" s="60" t="s">
        <v>1131</v>
      </c>
      <c r="C408" s="60" t="s">
        <v>676</v>
      </c>
      <c r="D408" s="60" t="s">
        <v>1326</v>
      </c>
      <c r="E408" s="60" t="s">
        <v>3002</v>
      </c>
      <c r="F408" s="73">
        <v>44733</v>
      </c>
      <c r="G408" s="61">
        <v>-1909.01</v>
      </c>
      <c r="H408" s="61">
        <v>-168279.23</v>
      </c>
      <c r="I408" s="60" t="s">
        <v>20</v>
      </c>
      <c r="J408" s="60" t="s">
        <v>2995</v>
      </c>
      <c r="K408" s="60" t="s">
        <v>3003</v>
      </c>
      <c r="L408" s="60" t="s">
        <v>3004</v>
      </c>
      <c r="M408" s="60" t="s">
        <v>3002</v>
      </c>
      <c r="N408" s="60" t="s">
        <v>290</v>
      </c>
      <c r="O408" s="60" t="s">
        <v>290</v>
      </c>
      <c r="P408" s="60" t="s">
        <v>1205</v>
      </c>
      <c r="Q408" s="60" t="s">
        <v>290</v>
      </c>
      <c r="R408" s="60" t="s">
        <v>1136</v>
      </c>
      <c r="S408" s="73"/>
      <c r="T408" s="60" t="s">
        <v>290</v>
      </c>
      <c r="U408" s="73">
        <v>44733</v>
      </c>
      <c r="V408" s="60" t="s">
        <v>290</v>
      </c>
    </row>
    <row r="409" spans="1:22" ht="14.5">
      <c r="A409" s="60" t="s">
        <v>578</v>
      </c>
      <c r="B409" s="60" t="s">
        <v>691</v>
      </c>
      <c r="C409" s="60" t="s">
        <v>676</v>
      </c>
      <c r="D409" s="60" t="s">
        <v>1326</v>
      </c>
      <c r="E409" s="60" t="s">
        <v>3000</v>
      </c>
      <c r="F409" s="73">
        <v>44686</v>
      </c>
      <c r="G409" s="61">
        <v>-1532.82</v>
      </c>
      <c r="H409" s="61">
        <v>-131056.11</v>
      </c>
      <c r="I409" s="60" t="s">
        <v>20</v>
      </c>
      <c r="J409" s="60" t="s">
        <v>2995</v>
      </c>
      <c r="K409" s="60" t="s">
        <v>1943</v>
      </c>
      <c r="L409" s="60" t="s">
        <v>3001</v>
      </c>
      <c r="M409" s="60" t="s">
        <v>3000</v>
      </c>
      <c r="N409" s="60" t="s">
        <v>290</v>
      </c>
      <c r="O409" s="60" t="s">
        <v>290</v>
      </c>
      <c r="P409" s="60" t="s">
        <v>1205</v>
      </c>
      <c r="Q409" s="60" t="s">
        <v>290</v>
      </c>
      <c r="R409" s="60" t="s">
        <v>1136</v>
      </c>
      <c r="S409" s="73">
        <v>44760</v>
      </c>
      <c r="T409" s="60" t="s">
        <v>3975</v>
      </c>
      <c r="U409" s="73">
        <v>44686</v>
      </c>
      <c r="V409" s="60" t="s">
        <v>290</v>
      </c>
    </row>
    <row r="410" spans="1:22" ht="14.5">
      <c r="A410" s="60" t="s">
        <v>578</v>
      </c>
      <c r="B410" s="60" t="s">
        <v>691</v>
      </c>
      <c r="C410" s="60" t="s">
        <v>674</v>
      </c>
      <c r="D410" s="60" t="s">
        <v>1326</v>
      </c>
      <c r="E410" s="60" t="s">
        <v>3005</v>
      </c>
      <c r="F410" s="73">
        <v>44707</v>
      </c>
      <c r="G410" s="61">
        <v>-40468.28</v>
      </c>
      <c r="H410" s="61">
        <v>-3460037.94</v>
      </c>
      <c r="I410" s="60" t="s">
        <v>20</v>
      </c>
      <c r="J410" s="60" t="s">
        <v>1947</v>
      </c>
      <c r="K410" s="60" t="s">
        <v>3006</v>
      </c>
      <c r="L410" s="60" t="s">
        <v>3007</v>
      </c>
      <c r="M410" s="60" t="s">
        <v>3005</v>
      </c>
      <c r="N410" s="60" t="s">
        <v>290</v>
      </c>
      <c r="O410" s="60" t="s">
        <v>290</v>
      </c>
      <c r="P410" s="60" t="s">
        <v>1949</v>
      </c>
      <c r="Q410" s="60" t="s">
        <v>290</v>
      </c>
      <c r="R410" s="60" t="s">
        <v>1136</v>
      </c>
      <c r="S410" s="73"/>
      <c r="T410" s="60" t="s">
        <v>290</v>
      </c>
      <c r="U410" s="73">
        <v>44707</v>
      </c>
      <c r="V410" s="60" t="s">
        <v>290</v>
      </c>
    </row>
    <row r="411" spans="1:22" ht="14.5">
      <c r="A411" s="60" t="s">
        <v>578</v>
      </c>
      <c r="B411" s="60" t="s">
        <v>691</v>
      </c>
      <c r="C411" s="60" t="s">
        <v>674</v>
      </c>
      <c r="D411" s="60" t="s">
        <v>1326</v>
      </c>
      <c r="E411" s="60" t="s">
        <v>3008</v>
      </c>
      <c r="F411" s="73">
        <v>44690</v>
      </c>
      <c r="G411" s="61">
        <v>-17717.87</v>
      </c>
      <c r="H411" s="61">
        <v>-1514877.89</v>
      </c>
      <c r="I411" s="60" t="s">
        <v>20</v>
      </c>
      <c r="J411" s="60" t="s">
        <v>1951</v>
      </c>
      <c r="K411" s="60" t="s">
        <v>1948</v>
      </c>
      <c r="L411" s="60" t="s">
        <v>3009</v>
      </c>
      <c r="M411" s="60" t="s">
        <v>3008</v>
      </c>
      <c r="N411" s="60" t="s">
        <v>290</v>
      </c>
      <c r="O411" s="60" t="s">
        <v>290</v>
      </c>
      <c r="P411" s="60" t="s">
        <v>1949</v>
      </c>
      <c r="Q411" s="60" t="s">
        <v>290</v>
      </c>
      <c r="R411" s="60" t="s">
        <v>1136</v>
      </c>
      <c r="S411" s="73"/>
      <c r="T411" s="60" t="s">
        <v>290</v>
      </c>
      <c r="U411" s="73">
        <v>44690</v>
      </c>
      <c r="V411" s="60" t="s">
        <v>290</v>
      </c>
    </row>
    <row r="412" spans="1:22" ht="14.5">
      <c r="A412" s="60" t="s">
        <v>578</v>
      </c>
      <c r="B412" s="60" t="s">
        <v>691</v>
      </c>
      <c r="C412" s="60" t="s">
        <v>674</v>
      </c>
      <c r="D412" s="60" t="s">
        <v>1326</v>
      </c>
      <c r="E412" s="60" t="s">
        <v>3010</v>
      </c>
      <c r="F412" s="73">
        <v>44703</v>
      </c>
      <c r="G412" s="61">
        <v>-320.10000000000002</v>
      </c>
      <c r="H412" s="61">
        <v>-27368.55</v>
      </c>
      <c r="I412" s="60" t="s">
        <v>20</v>
      </c>
      <c r="J412" s="60" t="s">
        <v>1951</v>
      </c>
      <c r="K412" s="60" t="s">
        <v>1948</v>
      </c>
      <c r="L412" s="60" t="s">
        <v>3011</v>
      </c>
      <c r="M412" s="60" t="s">
        <v>3010</v>
      </c>
      <c r="N412" s="60" t="s">
        <v>290</v>
      </c>
      <c r="O412" s="60" t="s">
        <v>290</v>
      </c>
      <c r="P412" s="60" t="s">
        <v>1949</v>
      </c>
      <c r="Q412" s="60" t="s">
        <v>290</v>
      </c>
      <c r="R412" s="60" t="s">
        <v>1136</v>
      </c>
      <c r="S412" s="73"/>
      <c r="T412" s="60" t="s">
        <v>290</v>
      </c>
      <c r="U412" s="73">
        <v>44703</v>
      </c>
      <c r="V412" s="60" t="s">
        <v>290</v>
      </c>
    </row>
    <row r="413" spans="1:22" ht="14.5">
      <c r="A413" s="60" t="s">
        <v>578</v>
      </c>
      <c r="B413" s="60" t="s">
        <v>691</v>
      </c>
      <c r="C413" s="60" t="s">
        <v>674</v>
      </c>
      <c r="D413" s="60" t="s">
        <v>1326</v>
      </c>
      <c r="E413" s="60" t="s">
        <v>3019</v>
      </c>
      <c r="F413" s="73">
        <v>44703</v>
      </c>
      <c r="G413" s="61">
        <v>-1047.0899999999999</v>
      </c>
      <c r="H413" s="61">
        <v>-89526.2</v>
      </c>
      <c r="I413" s="60" t="s">
        <v>20</v>
      </c>
      <c r="J413" s="60" t="s">
        <v>1951</v>
      </c>
      <c r="K413" s="60" t="s">
        <v>3017</v>
      </c>
      <c r="L413" s="60" t="s">
        <v>3020</v>
      </c>
      <c r="M413" s="60" t="s">
        <v>3019</v>
      </c>
      <c r="N413" s="60" t="s">
        <v>290</v>
      </c>
      <c r="O413" s="60" t="s">
        <v>290</v>
      </c>
      <c r="P413" s="60" t="s">
        <v>1949</v>
      </c>
      <c r="Q413" s="60" t="s">
        <v>290</v>
      </c>
      <c r="R413" s="60" t="s">
        <v>1136</v>
      </c>
      <c r="S413" s="73"/>
      <c r="T413" s="60" t="s">
        <v>290</v>
      </c>
      <c r="U413" s="73">
        <v>44703</v>
      </c>
      <c r="V413" s="60" t="s">
        <v>290</v>
      </c>
    </row>
    <row r="414" spans="1:22" ht="14.5">
      <c r="A414" s="60" t="s">
        <v>578</v>
      </c>
      <c r="B414" s="60" t="s">
        <v>691</v>
      </c>
      <c r="C414" s="60" t="s">
        <v>674</v>
      </c>
      <c r="D414" s="60" t="s">
        <v>1326</v>
      </c>
      <c r="E414" s="60" t="s">
        <v>3012</v>
      </c>
      <c r="F414" s="73">
        <v>44703</v>
      </c>
      <c r="G414" s="61">
        <v>-7062.43</v>
      </c>
      <c r="H414" s="61">
        <v>-603837.77</v>
      </c>
      <c r="I414" s="60" t="s">
        <v>20</v>
      </c>
      <c r="J414" s="60" t="s">
        <v>1951</v>
      </c>
      <c r="K414" s="60" t="s">
        <v>1948</v>
      </c>
      <c r="L414" s="60" t="s">
        <v>3013</v>
      </c>
      <c r="M414" s="60" t="s">
        <v>3012</v>
      </c>
      <c r="N414" s="60" t="s">
        <v>290</v>
      </c>
      <c r="O414" s="60" t="s">
        <v>290</v>
      </c>
      <c r="P414" s="60" t="s">
        <v>1949</v>
      </c>
      <c r="Q414" s="60" t="s">
        <v>290</v>
      </c>
      <c r="R414" s="60" t="s">
        <v>1136</v>
      </c>
      <c r="S414" s="73"/>
      <c r="T414" s="60" t="s">
        <v>290</v>
      </c>
      <c r="U414" s="73">
        <v>44703</v>
      </c>
      <c r="V414" s="60" t="s">
        <v>290</v>
      </c>
    </row>
    <row r="415" spans="1:22" ht="14.5">
      <c r="A415" s="60" t="s">
        <v>578</v>
      </c>
      <c r="B415" s="60" t="s">
        <v>691</v>
      </c>
      <c r="C415" s="60" t="s">
        <v>674</v>
      </c>
      <c r="D415" s="60" t="s">
        <v>1326</v>
      </c>
      <c r="E415" s="60" t="s">
        <v>3014</v>
      </c>
      <c r="F415" s="73">
        <v>44712</v>
      </c>
      <c r="G415" s="61">
        <v>-42384.93</v>
      </c>
      <c r="H415" s="61">
        <v>-3736231.58</v>
      </c>
      <c r="I415" s="60" t="s">
        <v>20</v>
      </c>
      <c r="J415" s="60" t="s">
        <v>1951</v>
      </c>
      <c r="K415" s="60" t="s">
        <v>1948</v>
      </c>
      <c r="L415" s="60" t="s">
        <v>3015</v>
      </c>
      <c r="M415" s="60" t="s">
        <v>3014</v>
      </c>
      <c r="N415" s="60" t="s">
        <v>290</v>
      </c>
      <c r="O415" s="60" t="s">
        <v>290</v>
      </c>
      <c r="P415" s="60" t="s">
        <v>1949</v>
      </c>
      <c r="Q415" s="60" t="s">
        <v>290</v>
      </c>
      <c r="R415" s="60" t="s">
        <v>1136</v>
      </c>
      <c r="S415" s="73"/>
      <c r="T415" s="60" t="s">
        <v>290</v>
      </c>
      <c r="U415" s="73">
        <v>44712</v>
      </c>
      <c r="V415" s="60" t="s">
        <v>290</v>
      </c>
    </row>
    <row r="416" spans="1:22" ht="14.5">
      <c r="A416" s="60" t="s">
        <v>578</v>
      </c>
      <c r="B416" s="60" t="s">
        <v>691</v>
      </c>
      <c r="C416" s="60" t="s">
        <v>674</v>
      </c>
      <c r="D416" s="60" t="s">
        <v>1326</v>
      </c>
      <c r="E416" s="60" t="s">
        <v>3021</v>
      </c>
      <c r="F416" s="73">
        <v>44724</v>
      </c>
      <c r="G416" s="61">
        <v>-7012.16</v>
      </c>
      <c r="H416" s="61">
        <v>-618121.9</v>
      </c>
      <c r="I416" s="60" t="s">
        <v>20</v>
      </c>
      <c r="J416" s="60" t="s">
        <v>1951</v>
      </c>
      <c r="K416" s="60" t="s">
        <v>1948</v>
      </c>
      <c r="L416" s="60" t="s">
        <v>3022</v>
      </c>
      <c r="M416" s="60" t="s">
        <v>3021</v>
      </c>
      <c r="N416" s="60" t="s">
        <v>290</v>
      </c>
      <c r="O416" s="60" t="s">
        <v>290</v>
      </c>
      <c r="P416" s="60" t="s">
        <v>1949</v>
      </c>
      <c r="Q416" s="60" t="s">
        <v>290</v>
      </c>
      <c r="R416" s="60" t="s">
        <v>1136</v>
      </c>
      <c r="S416" s="73"/>
      <c r="T416" s="60" t="s">
        <v>290</v>
      </c>
      <c r="U416" s="73">
        <v>44724</v>
      </c>
      <c r="V416" s="60" t="s">
        <v>290</v>
      </c>
    </row>
    <row r="417" spans="1:22" ht="14.5">
      <c r="A417" s="60" t="s">
        <v>578</v>
      </c>
      <c r="B417" s="60" t="s">
        <v>691</v>
      </c>
      <c r="C417" s="60" t="s">
        <v>674</v>
      </c>
      <c r="D417" s="60" t="s">
        <v>1326</v>
      </c>
      <c r="E417" s="60" t="s">
        <v>3016</v>
      </c>
      <c r="F417" s="73">
        <v>44692</v>
      </c>
      <c r="G417" s="61">
        <v>-23138.02</v>
      </c>
      <c r="H417" s="61">
        <v>-1978300.71</v>
      </c>
      <c r="I417" s="60" t="s">
        <v>20</v>
      </c>
      <c r="J417" s="60" t="s">
        <v>1951</v>
      </c>
      <c r="K417" s="60" t="s">
        <v>3017</v>
      </c>
      <c r="L417" s="60" t="s">
        <v>3018</v>
      </c>
      <c r="M417" s="60" t="s">
        <v>3016</v>
      </c>
      <c r="N417" s="60" t="s">
        <v>290</v>
      </c>
      <c r="O417" s="60" t="s">
        <v>290</v>
      </c>
      <c r="P417" s="60" t="s">
        <v>1949</v>
      </c>
      <c r="Q417" s="60" t="s">
        <v>290</v>
      </c>
      <c r="R417" s="60" t="s">
        <v>1136</v>
      </c>
      <c r="S417" s="73">
        <v>44749</v>
      </c>
      <c r="T417" s="60" t="s">
        <v>3796</v>
      </c>
      <c r="U417" s="73">
        <v>44692</v>
      </c>
      <c r="V417" s="60" t="s">
        <v>290</v>
      </c>
    </row>
    <row r="418" spans="1:22" ht="14.5">
      <c r="A418" s="60" t="s">
        <v>578</v>
      </c>
      <c r="B418" s="60" t="s">
        <v>691</v>
      </c>
      <c r="C418" s="60" t="s">
        <v>674</v>
      </c>
      <c r="D418" s="60" t="s">
        <v>1326</v>
      </c>
      <c r="E418" s="60" t="s">
        <v>1950</v>
      </c>
      <c r="F418" s="73">
        <v>44672</v>
      </c>
      <c r="G418" s="61">
        <v>-3847.31</v>
      </c>
      <c r="H418" s="61">
        <v>-327983.18</v>
      </c>
      <c r="I418" s="60" t="s">
        <v>20</v>
      </c>
      <c r="J418" s="60" t="s">
        <v>1951</v>
      </c>
      <c r="K418" s="60" t="s">
        <v>1948</v>
      </c>
      <c r="L418" s="60" t="s">
        <v>1952</v>
      </c>
      <c r="M418" s="60" t="s">
        <v>1950</v>
      </c>
      <c r="N418" s="60" t="s">
        <v>290</v>
      </c>
      <c r="O418" s="60" t="s">
        <v>290</v>
      </c>
      <c r="P418" s="60" t="s">
        <v>1949</v>
      </c>
      <c r="Q418" s="60" t="s">
        <v>290</v>
      </c>
      <c r="R418" s="60" t="s">
        <v>1136</v>
      </c>
      <c r="S418" s="73">
        <v>44761</v>
      </c>
      <c r="T418" s="60" t="s">
        <v>3976</v>
      </c>
      <c r="U418" s="73">
        <v>44672</v>
      </c>
      <c r="V418" s="60" t="s">
        <v>290</v>
      </c>
    </row>
    <row r="419" spans="1:22" ht="14.5">
      <c r="A419" s="60" t="s">
        <v>578</v>
      </c>
      <c r="B419" s="60" t="s">
        <v>691</v>
      </c>
      <c r="C419" s="60" t="s">
        <v>674</v>
      </c>
      <c r="D419" s="60" t="s">
        <v>1326</v>
      </c>
      <c r="E419" s="60" t="s">
        <v>3023</v>
      </c>
      <c r="F419" s="73">
        <v>44690</v>
      </c>
      <c r="G419" s="61">
        <v>-3138.93</v>
      </c>
      <c r="H419" s="61">
        <v>-268378.52</v>
      </c>
      <c r="I419" s="60" t="s">
        <v>20</v>
      </c>
      <c r="J419" s="60" t="s">
        <v>1951</v>
      </c>
      <c r="K419" s="60" t="s">
        <v>3017</v>
      </c>
      <c r="L419" s="60" t="s">
        <v>3024</v>
      </c>
      <c r="M419" s="60" t="s">
        <v>3023</v>
      </c>
      <c r="N419" s="60" t="s">
        <v>290</v>
      </c>
      <c r="O419" s="60" t="s">
        <v>290</v>
      </c>
      <c r="P419" s="60" t="s">
        <v>1949</v>
      </c>
      <c r="Q419" s="60" t="s">
        <v>290</v>
      </c>
      <c r="R419" s="60" t="s">
        <v>1136</v>
      </c>
      <c r="S419" s="73">
        <v>44759</v>
      </c>
      <c r="T419" s="60" t="s">
        <v>3977</v>
      </c>
      <c r="U419" s="73">
        <v>44690</v>
      </c>
      <c r="V419" s="60" t="s">
        <v>290</v>
      </c>
    </row>
    <row r="420" spans="1:22" ht="14.5">
      <c r="A420" s="60" t="s">
        <v>578</v>
      </c>
      <c r="B420" s="60" t="s">
        <v>691</v>
      </c>
      <c r="C420" s="60" t="s">
        <v>674</v>
      </c>
      <c r="D420" s="60" t="s">
        <v>1326</v>
      </c>
      <c r="E420" s="60" t="s">
        <v>3025</v>
      </c>
      <c r="F420" s="73">
        <v>44704</v>
      </c>
      <c r="G420" s="61">
        <v>-36520.120000000003</v>
      </c>
      <c r="H420" s="61">
        <v>-3122470.26</v>
      </c>
      <c r="I420" s="60" t="s">
        <v>20</v>
      </c>
      <c r="J420" s="60" t="s">
        <v>3026</v>
      </c>
      <c r="K420" s="60" t="s">
        <v>3027</v>
      </c>
      <c r="L420" s="60" t="s">
        <v>3028</v>
      </c>
      <c r="M420" s="60" t="s">
        <v>3025</v>
      </c>
      <c r="N420" s="60" t="s">
        <v>290</v>
      </c>
      <c r="O420" s="60" t="s">
        <v>290</v>
      </c>
      <c r="P420" s="60" t="s">
        <v>1957</v>
      </c>
      <c r="Q420" s="60" t="s">
        <v>290</v>
      </c>
      <c r="R420" s="60" t="s">
        <v>1136</v>
      </c>
      <c r="S420" s="73"/>
      <c r="T420" s="60" t="s">
        <v>290</v>
      </c>
      <c r="U420" s="73">
        <v>44704</v>
      </c>
      <c r="V420" s="60" t="s">
        <v>290</v>
      </c>
    </row>
    <row r="421" spans="1:22" ht="14.5">
      <c r="A421" s="60" t="s">
        <v>578</v>
      </c>
      <c r="B421" s="60" t="s">
        <v>691</v>
      </c>
      <c r="C421" s="60" t="s">
        <v>674</v>
      </c>
      <c r="D421" s="60" t="s">
        <v>1326</v>
      </c>
      <c r="E421" s="60" t="s">
        <v>3029</v>
      </c>
      <c r="F421" s="73">
        <v>44706</v>
      </c>
      <c r="G421" s="61">
        <v>-3197.33</v>
      </c>
      <c r="H421" s="61">
        <v>-273371.71999999997</v>
      </c>
      <c r="I421" s="60" t="s">
        <v>20</v>
      </c>
      <c r="J421" s="60" t="s">
        <v>3026</v>
      </c>
      <c r="K421" s="60" t="s">
        <v>3027</v>
      </c>
      <c r="L421" s="60" t="s">
        <v>3030</v>
      </c>
      <c r="M421" s="60" t="s">
        <v>3029</v>
      </c>
      <c r="N421" s="60" t="s">
        <v>290</v>
      </c>
      <c r="O421" s="60" t="s">
        <v>290</v>
      </c>
      <c r="P421" s="60" t="s">
        <v>1957</v>
      </c>
      <c r="Q421" s="60" t="s">
        <v>290</v>
      </c>
      <c r="R421" s="60" t="s">
        <v>1136</v>
      </c>
      <c r="S421" s="73"/>
      <c r="T421" s="60" t="s">
        <v>290</v>
      </c>
      <c r="U421" s="73">
        <v>44706</v>
      </c>
      <c r="V421" s="60" t="s">
        <v>290</v>
      </c>
    </row>
    <row r="422" spans="1:22" ht="14.5">
      <c r="A422" s="60" t="s">
        <v>578</v>
      </c>
      <c r="B422" s="60" t="s">
        <v>691</v>
      </c>
      <c r="C422" s="60" t="s">
        <v>674</v>
      </c>
      <c r="D422" s="60" t="s">
        <v>1326</v>
      </c>
      <c r="E422" s="60" t="s">
        <v>1953</v>
      </c>
      <c r="F422" s="73">
        <v>44671</v>
      </c>
      <c r="G422" s="61">
        <v>-21730</v>
      </c>
      <c r="H422" s="61">
        <v>-1852482.5</v>
      </c>
      <c r="I422" s="60" t="s">
        <v>20</v>
      </c>
      <c r="J422" s="60" t="s">
        <v>1954</v>
      </c>
      <c r="K422" s="60" t="s">
        <v>1955</v>
      </c>
      <c r="L422" s="60" t="s">
        <v>1956</v>
      </c>
      <c r="M422" s="60" t="s">
        <v>1953</v>
      </c>
      <c r="N422" s="60" t="s">
        <v>290</v>
      </c>
      <c r="O422" s="60" t="s">
        <v>290</v>
      </c>
      <c r="P422" s="60" t="s">
        <v>1957</v>
      </c>
      <c r="Q422" s="60" t="s">
        <v>290</v>
      </c>
      <c r="R422" s="60" t="s">
        <v>1136</v>
      </c>
      <c r="S422" s="73">
        <v>44749</v>
      </c>
      <c r="T422" s="60" t="s">
        <v>3797</v>
      </c>
      <c r="U422" s="73">
        <v>44671</v>
      </c>
      <c r="V422" s="60" t="s">
        <v>290</v>
      </c>
    </row>
    <row r="423" spans="1:22" ht="14.5">
      <c r="A423" s="60" t="s">
        <v>578</v>
      </c>
      <c r="B423" s="60" t="s">
        <v>691</v>
      </c>
      <c r="C423" s="60" t="s">
        <v>674</v>
      </c>
      <c r="D423" s="60" t="s">
        <v>1326</v>
      </c>
      <c r="E423" s="60" t="s">
        <v>3031</v>
      </c>
      <c r="F423" s="73">
        <v>44693</v>
      </c>
      <c r="G423" s="61">
        <v>-34081</v>
      </c>
      <c r="H423" s="61">
        <v>-2913925.5</v>
      </c>
      <c r="I423" s="60" t="s">
        <v>20</v>
      </c>
      <c r="J423" s="60" t="s">
        <v>3032</v>
      </c>
      <c r="K423" s="60" t="s">
        <v>1955</v>
      </c>
      <c r="L423" s="60" t="s">
        <v>3033</v>
      </c>
      <c r="M423" s="60" t="s">
        <v>3031</v>
      </c>
      <c r="N423" s="60" t="s">
        <v>290</v>
      </c>
      <c r="O423" s="60" t="s">
        <v>290</v>
      </c>
      <c r="P423" s="60" t="s">
        <v>1957</v>
      </c>
      <c r="Q423" s="60" t="s">
        <v>290</v>
      </c>
      <c r="R423" s="60" t="s">
        <v>1136</v>
      </c>
      <c r="S423" s="73">
        <v>44759</v>
      </c>
      <c r="T423" s="60" t="s">
        <v>3978</v>
      </c>
      <c r="U423" s="73">
        <v>44693</v>
      </c>
      <c r="V423" s="60" t="s">
        <v>290</v>
      </c>
    </row>
    <row r="424" spans="1:22" ht="14.5">
      <c r="A424" s="60" t="s">
        <v>578</v>
      </c>
      <c r="B424" s="60" t="s">
        <v>691</v>
      </c>
      <c r="C424" s="60" t="s">
        <v>674</v>
      </c>
      <c r="D424" s="60" t="s">
        <v>1326</v>
      </c>
      <c r="E424" s="60" t="s">
        <v>3034</v>
      </c>
      <c r="F424" s="73">
        <v>44693</v>
      </c>
      <c r="G424" s="61">
        <v>-229180.19</v>
      </c>
      <c r="H424" s="61">
        <v>-19594906.25</v>
      </c>
      <c r="I424" s="60" t="s">
        <v>20</v>
      </c>
      <c r="J424" s="60" t="s">
        <v>3035</v>
      </c>
      <c r="K424" s="60" t="s">
        <v>3036</v>
      </c>
      <c r="L424" s="60" t="s">
        <v>3037</v>
      </c>
      <c r="M424" s="60" t="s">
        <v>3034</v>
      </c>
      <c r="N424" s="60" t="s">
        <v>290</v>
      </c>
      <c r="O424" s="60" t="s">
        <v>290</v>
      </c>
      <c r="P424" s="60" t="s">
        <v>1344</v>
      </c>
      <c r="Q424" s="60" t="s">
        <v>290</v>
      </c>
      <c r="R424" s="60" t="s">
        <v>1136</v>
      </c>
      <c r="S424" s="73"/>
      <c r="T424" s="60" t="s">
        <v>290</v>
      </c>
      <c r="U424" s="73">
        <v>44693</v>
      </c>
      <c r="V424" s="60" t="s">
        <v>290</v>
      </c>
    </row>
    <row r="425" spans="1:22" ht="14.5">
      <c r="A425" s="60" t="s">
        <v>578</v>
      </c>
      <c r="B425" s="60" t="s">
        <v>691</v>
      </c>
      <c r="C425" s="60" t="s">
        <v>674</v>
      </c>
      <c r="D425" s="60" t="s">
        <v>1326</v>
      </c>
      <c r="E425" s="60" t="s">
        <v>3038</v>
      </c>
      <c r="F425" s="73">
        <v>44704</v>
      </c>
      <c r="G425" s="61">
        <v>-120791.79</v>
      </c>
      <c r="H425" s="61">
        <v>-10327698.050000001</v>
      </c>
      <c r="I425" s="60" t="s">
        <v>20</v>
      </c>
      <c r="J425" s="60" t="s">
        <v>3035</v>
      </c>
      <c r="K425" s="60" t="s">
        <v>3036</v>
      </c>
      <c r="L425" s="60" t="s">
        <v>3039</v>
      </c>
      <c r="M425" s="60" t="s">
        <v>3038</v>
      </c>
      <c r="N425" s="60" t="s">
        <v>290</v>
      </c>
      <c r="O425" s="60" t="s">
        <v>290</v>
      </c>
      <c r="P425" s="60" t="s">
        <v>1344</v>
      </c>
      <c r="Q425" s="60" t="s">
        <v>290</v>
      </c>
      <c r="R425" s="60" t="s">
        <v>1136</v>
      </c>
      <c r="S425" s="73"/>
      <c r="T425" s="60" t="s">
        <v>290</v>
      </c>
      <c r="U425" s="73">
        <v>44704</v>
      </c>
      <c r="V425" s="60" t="s">
        <v>290</v>
      </c>
    </row>
    <row r="426" spans="1:22" ht="14.5">
      <c r="A426" s="60" t="s">
        <v>578</v>
      </c>
      <c r="B426" s="60" t="s">
        <v>691</v>
      </c>
      <c r="C426" s="60" t="s">
        <v>674</v>
      </c>
      <c r="D426" s="60" t="s">
        <v>1326</v>
      </c>
      <c r="E426" s="60" t="s">
        <v>3040</v>
      </c>
      <c r="F426" s="73">
        <v>44705</v>
      </c>
      <c r="G426" s="61">
        <v>-72930.62</v>
      </c>
      <c r="H426" s="61">
        <v>-6235568.0099999998</v>
      </c>
      <c r="I426" s="60" t="s">
        <v>20</v>
      </c>
      <c r="J426" s="60" t="s">
        <v>3035</v>
      </c>
      <c r="K426" s="60" t="s">
        <v>3036</v>
      </c>
      <c r="L426" s="60" t="s">
        <v>3041</v>
      </c>
      <c r="M426" s="60" t="s">
        <v>3040</v>
      </c>
      <c r="N426" s="60" t="s">
        <v>290</v>
      </c>
      <c r="O426" s="60" t="s">
        <v>290</v>
      </c>
      <c r="P426" s="60" t="s">
        <v>1344</v>
      </c>
      <c r="Q426" s="60" t="s">
        <v>290</v>
      </c>
      <c r="R426" s="60" t="s">
        <v>1136</v>
      </c>
      <c r="S426" s="73"/>
      <c r="T426" s="60" t="s">
        <v>290</v>
      </c>
      <c r="U426" s="73">
        <v>44705</v>
      </c>
      <c r="V426" s="60" t="s">
        <v>290</v>
      </c>
    </row>
    <row r="427" spans="1:22" ht="14.5">
      <c r="A427" s="60" t="s">
        <v>578</v>
      </c>
      <c r="B427" s="60" t="s">
        <v>691</v>
      </c>
      <c r="C427" s="60" t="s">
        <v>674</v>
      </c>
      <c r="D427" s="60" t="s">
        <v>1326</v>
      </c>
      <c r="E427" s="60" t="s">
        <v>3042</v>
      </c>
      <c r="F427" s="73">
        <v>44704</v>
      </c>
      <c r="G427" s="61">
        <v>-107432.1</v>
      </c>
      <c r="H427" s="61">
        <v>-9185444.5500000007</v>
      </c>
      <c r="I427" s="60" t="s">
        <v>20</v>
      </c>
      <c r="J427" s="60" t="s">
        <v>3035</v>
      </c>
      <c r="K427" s="60" t="s">
        <v>3036</v>
      </c>
      <c r="L427" s="60" t="s">
        <v>3043</v>
      </c>
      <c r="M427" s="60" t="s">
        <v>3042</v>
      </c>
      <c r="N427" s="60" t="s">
        <v>290</v>
      </c>
      <c r="O427" s="60" t="s">
        <v>290</v>
      </c>
      <c r="P427" s="60" t="s">
        <v>1344</v>
      </c>
      <c r="Q427" s="60" t="s">
        <v>290</v>
      </c>
      <c r="R427" s="60" t="s">
        <v>1136</v>
      </c>
      <c r="S427" s="73"/>
      <c r="T427" s="60" t="s">
        <v>290</v>
      </c>
      <c r="U427" s="73">
        <v>44704</v>
      </c>
      <c r="V427" s="60" t="s">
        <v>290</v>
      </c>
    </row>
    <row r="428" spans="1:22" ht="14.5">
      <c r="A428" s="60" t="s">
        <v>578</v>
      </c>
      <c r="B428" s="60" t="s">
        <v>691</v>
      </c>
      <c r="C428" s="60" t="s">
        <v>674</v>
      </c>
      <c r="D428" s="60" t="s">
        <v>1326</v>
      </c>
      <c r="E428" s="60" t="s">
        <v>3044</v>
      </c>
      <c r="F428" s="73">
        <v>44704</v>
      </c>
      <c r="G428" s="61">
        <v>-186790.37</v>
      </c>
      <c r="H428" s="61">
        <v>-15970576.640000001</v>
      </c>
      <c r="I428" s="60" t="s">
        <v>20</v>
      </c>
      <c r="J428" s="60" t="s">
        <v>3035</v>
      </c>
      <c r="K428" s="60" t="s">
        <v>3036</v>
      </c>
      <c r="L428" s="60" t="s">
        <v>3045</v>
      </c>
      <c r="M428" s="60" t="s">
        <v>3044</v>
      </c>
      <c r="N428" s="60" t="s">
        <v>290</v>
      </c>
      <c r="O428" s="60" t="s">
        <v>290</v>
      </c>
      <c r="P428" s="60" t="s">
        <v>1344</v>
      </c>
      <c r="Q428" s="60" t="s">
        <v>290</v>
      </c>
      <c r="R428" s="60" t="s">
        <v>1136</v>
      </c>
      <c r="S428" s="73"/>
      <c r="T428" s="60" t="s">
        <v>290</v>
      </c>
      <c r="U428" s="73">
        <v>44704</v>
      </c>
      <c r="V428" s="60" t="s">
        <v>290</v>
      </c>
    </row>
    <row r="429" spans="1:22" ht="14.5">
      <c r="A429" s="60" t="s">
        <v>578</v>
      </c>
      <c r="B429" s="60" t="s">
        <v>691</v>
      </c>
      <c r="C429" s="60" t="s">
        <v>674</v>
      </c>
      <c r="D429" s="60" t="s">
        <v>1326</v>
      </c>
      <c r="E429" s="60" t="s">
        <v>3046</v>
      </c>
      <c r="F429" s="73">
        <v>44713</v>
      </c>
      <c r="G429" s="61">
        <v>-166045.82999999999</v>
      </c>
      <c r="H429" s="61">
        <v>-14636939.91</v>
      </c>
      <c r="I429" s="60" t="s">
        <v>20</v>
      </c>
      <c r="J429" s="60" t="s">
        <v>3035</v>
      </c>
      <c r="K429" s="60" t="s">
        <v>3036</v>
      </c>
      <c r="L429" s="60" t="s">
        <v>3047</v>
      </c>
      <c r="M429" s="60" t="s">
        <v>3046</v>
      </c>
      <c r="N429" s="60" t="s">
        <v>290</v>
      </c>
      <c r="O429" s="60" t="s">
        <v>290</v>
      </c>
      <c r="P429" s="60" t="s">
        <v>1344</v>
      </c>
      <c r="Q429" s="60" t="s">
        <v>290</v>
      </c>
      <c r="R429" s="60" t="s">
        <v>1136</v>
      </c>
      <c r="S429" s="73"/>
      <c r="T429" s="60" t="s">
        <v>290</v>
      </c>
      <c r="U429" s="73">
        <v>44712</v>
      </c>
      <c r="V429" s="60" t="s">
        <v>290</v>
      </c>
    </row>
    <row r="430" spans="1:22" ht="14.5">
      <c r="A430" s="60" t="s">
        <v>578</v>
      </c>
      <c r="B430" s="60" t="s">
        <v>691</v>
      </c>
      <c r="C430" s="60" t="s">
        <v>674</v>
      </c>
      <c r="D430" s="60" t="s">
        <v>1326</v>
      </c>
      <c r="E430" s="60" t="s">
        <v>3048</v>
      </c>
      <c r="F430" s="73">
        <v>44725</v>
      </c>
      <c r="G430" s="61">
        <v>-176555.15</v>
      </c>
      <c r="H430" s="61">
        <v>-15563336.470000001</v>
      </c>
      <c r="I430" s="60" t="s">
        <v>20</v>
      </c>
      <c r="J430" s="60" t="s">
        <v>3035</v>
      </c>
      <c r="K430" s="60" t="s">
        <v>3036</v>
      </c>
      <c r="L430" s="60" t="s">
        <v>3049</v>
      </c>
      <c r="M430" s="60" t="s">
        <v>3048</v>
      </c>
      <c r="N430" s="60" t="s">
        <v>290</v>
      </c>
      <c r="O430" s="60" t="s">
        <v>290</v>
      </c>
      <c r="P430" s="60" t="s">
        <v>1344</v>
      </c>
      <c r="Q430" s="60" t="s">
        <v>290</v>
      </c>
      <c r="R430" s="60" t="s">
        <v>1136</v>
      </c>
      <c r="S430" s="73"/>
      <c r="T430" s="60" t="s">
        <v>290</v>
      </c>
      <c r="U430" s="73">
        <v>44725</v>
      </c>
      <c r="V430" s="60" t="s">
        <v>290</v>
      </c>
    </row>
    <row r="431" spans="1:22" ht="14.5">
      <c r="A431" s="60" t="s">
        <v>578</v>
      </c>
      <c r="B431" s="60" t="s">
        <v>691</v>
      </c>
      <c r="C431" s="60" t="s">
        <v>674</v>
      </c>
      <c r="D431" s="60" t="s">
        <v>1326</v>
      </c>
      <c r="E431" s="60" t="s">
        <v>3050</v>
      </c>
      <c r="F431" s="73">
        <v>44713</v>
      </c>
      <c r="G431" s="61">
        <v>-90805.68</v>
      </c>
      <c r="H431" s="61">
        <v>-8004520.6900000004</v>
      </c>
      <c r="I431" s="60" t="s">
        <v>20</v>
      </c>
      <c r="J431" s="60" t="s">
        <v>3035</v>
      </c>
      <c r="K431" s="60" t="s">
        <v>3036</v>
      </c>
      <c r="L431" s="60" t="s">
        <v>3051</v>
      </c>
      <c r="M431" s="60" t="s">
        <v>3050</v>
      </c>
      <c r="N431" s="60" t="s">
        <v>290</v>
      </c>
      <c r="O431" s="60" t="s">
        <v>290</v>
      </c>
      <c r="P431" s="60" t="s">
        <v>1344</v>
      </c>
      <c r="Q431" s="60" t="s">
        <v>290</v>
      </c>
      <c r="R431" s="60" t="s">
        <v>1136</v>
      </c>
      <c r="S431" s="73"/>
      <c r="T431" s="60" t="s">
        <v>290</v>
      </c>
      <c r="U431" s="73">
        <v>44712</v>
      </c>
      <c r="V431" s="60" t="s">
        <v>290</v>
      </c>
    </row>
    <row r="432" spans="1:22" ht="14.5">
      <c r="A432" s="60" t="s">
        <v>578</v>
      </c>
      <c r="B432" s="60" t="s">
        <v>691</v>
      </c>
      <c r="C432" s="60" t="s">
        <v>674</v>
      </c>
      <c r="D432" s="60" t="s">
        <v>1326</v>
      </c>
      <c r="E432" s="60" t="s">
        <v>3052</v>
      </c>
      <c r="F432" s="73">
        <v>44713</v>
      </c>
      <c r="G432" s="61">
        <v>-109790.39999999999</v>
      </c>
      <c r="H432" s="61">
        <v>-9678023.7599999998</v>
      </c>
      <c r="I432" s="60" t="s">
        <v>20</v>
      </c>
      <c r="J432" s="60" t="s">
        <v>3035</v>
      </c>
      <c r="K432" s="60" t="s">
        <v>3036</v>
      </c>
      <c r="L432" s="60" t="s">
        <v>3053</v>
      </c>
      <c r="M432" s="60" t="s">
        <v>3052</v>
      </c>
      <c r="N432" s="60" t="s">
        <v>290</v>
      </c>
      <c r="O432" s="60" t="s">
        <v>290</v>
      </c>
      <c r="P432" s="60" t="s">
        <v>1344</v>
      </c>
      <c r="Q432" s="60" t="s">
        <v>290</v>
      </c>
      <c r="R432" s="60" t="s">
        <v>1136</v>
      </c>
      <c r="S432" s="73"/>
      <c r="T432" s="60" t="s">
        <v>290</v>
      </c>
      <c r="U432" s="73">
        <v>44712</v>
      </c>
      <c r="V432" s="60" t="s">
        <v>290</v>
      </c>
    </row>
    <row r="433" spans="1:22" ht="14.5">
      <c r="A433" s="60" t="s">
        <v>578</v>
      </c>
      <c r="B433" s="60" t="s">
        <v>691</v>
      </c>
      <c r="C433" s="60" t="s">
        <v>674</v>
      </c>
      <c r="D433" s="60" t="s">
        <v>1326</v>
      </c>
      <c r="E433" s="60" t="s">
        <v>3054</v>
      </c>
      <c r="F433" s="73">
        <v>44713</v>
      </c>
      <c r="G433" s="61">
        <v>-233161.48</v>
      </c>
      <c r="H433" s="61">
        <v>-20553184.460000001</v>
      </c>
      <c r="I433" s="60" t="s">
        <v>20</v>
      </c>
      <c r="J433" s="60" t="s">
        <v>3035</v>
      </c>
      <c r="K433" s="60" t="s">
        <v>3036</v>
      </c>
      <c r="L433" s="60" t="s">
        <v>3055</v>
      </c>
      <c r="M433" s="60" t="s">
        <v>3054</v>
      </c>
      <c r="N433" s="60" t="s">
        <v>290</v>
      </c>
      <c r="O433" s="60" t="s">
        <v>290</v>
      </c>
      <c r="P433" s="60" t="s">
        <v>1344</v>
      </c>
      <c r="Q433" s="60" t="s">
        <v>290</v>
      </c>
      <c r="R433" s="60" t="s">
        <v>1136</v>
      </c>
      <c r="S433" s="73"/>
      <c r="T433" s="60" t="s">
        <v>290</v>
      </c>
      <c r="U433" s="73">
        <v>44712</v>
      </c>
      <c r="V433" s="60" t="s">
        <v>290</v>
      </c>
    </row>
    <row r="434" spans="1:22" ht="14.5">
      <c r="A434" s="60" t="s">
        <v>578</v>
      </c>
      <c r="B434" s="60" t="s">
        <v>691</v>
      </c>
      <c r="C434" s="60" t="s">
        <v>674</v>
      </c>
      <c r="D434" s="60" t="s">
        <v>1326</v>
      </c>
      <c r="E434" s="60" t="s">
        <v>3056</v>
      </c>
      <c r="F434" s="73">
        <v>44713</v>
      </c>
      <c r="G434" s="61">
        <v>-136295.74</v>
      </c>
      <c r="H434" s="61">
        <v>-12014469.48</v>
      </c>
      <c r="I434" s="60" t="s">
        <v>20</v>
      </c>
      <c r="J434" s="60" t="s">
        <v>3035</v>
      </c>
      <c r="K434" s="60" t="s">
        <v>3036</v>
      </c>
      <c r="L434" s="60" t="s">
        <v>3057</v>
      </c>
      <c r="M434" s="60" t="s">
        <v>3056</v>
      </c>
      <c r="N434" s="60" t="s">
        <v>290</v>
      </c>
      <c r="O434" s="60" t="s">
        <v>290</v>
      </c>
      <c r="P434" s="60" t="s">
        <v>1344</v>
      </c>
      <c r="Q434" s="60" t="s">
        <v>290</v>
      </c>
      <c r="R434" s="60" t="s">
        <v>1136</v>
      </c>
      <c r="S434" s="73"/>
      <c r="T434" s="60" t="s">
        <v>290</v>
      </c>
      <c r="U434" s="73">
        <v>44713</v>
      </c>
      <c r="V434" s="60" t="s">
        <v>290</v>
      </c>
    </row>
    <row r="435" spans="1:22" ht="14.5">
      <c r="A435" s="60" t="s">
        <v>578</v>
      </c>
      <c r="B435" s="60" t="s">
        <v>691</v>
      </c>
      <c r="C435" s="60" t="s">
        <v>674</v>
      </c>
      <c r="D435" s="60" t="s">
        <v>1326</v>
      </c>
      <c r="E435" s="60" t="s">
        <v>3058</v>
      </c>
      <c r="F435" s="73">
        <v>44727</v>
      </c>
      <c r="G435" s="61">
        <v>-226060.41</v>
      </c>
      <c r="H435" s="61">
        <v>-19927225.140000001</v>
      </c>
      <c r="I435" s="60" t="s">
        <v>20</v>
      </c>
      <c r="J435" s="60" t="s">
        <v>3035</v>
      </c>
      <c r="K435" s="60" t="s">
        <v>3036</v>
      </c>
      <c r="L435" s="60" t="s">
        <v>3059</v>
      </c>
      <c r="M435" s="60" t="s">
        <v>3058</v>
      </c>
      <c r="N435" s="60" t="s">
        <v>290</v>
      </c>
      <c r="O435" s="60" t="s">
        <v>290</v>
      </c>
      <c r="P435" s="60" t="s">
        <v>1344</v>
      </c>
      <c r="Q435" s="60" t="s">
        <v>290</v>
      </c>
      <c r="R435" s="60" t="s">
        <v>1136</v>
      </c>
      <c r="S435" s="73"/>
      <c r="T435" s="60" t="s">
        <v>290</v>
      </c>
      <c r="U435" s="73">
        <v>44727</v>
      </c>
      <c r="V435" s="60" t="s">
        <v>290</v>
      </c>
    </row>
    <row r="436" spans="1:22" ht="14.5">
      <c r="A436" s="60" t="s">
        <v>578</v>
      </c>
      <c r="B436" s="60" t="s">
        <v>691</v>
      </c>
      <c r="C436" s="60" t="s">
        <v>674</v>
      </c>
      <c r="D436" s="60" t="s">
        <v>1326</v>
      </c>
      <c r="E436" s="60" t="s">
        <v>1958</v>
      </c>
      <c r="F436" s="73">
        <v>44657</v>
      </c>
      <c r="G436" s="61">
        <v>-2361.11</v>
      </c>
      <c r="H436" s="61">
        <v>-201284.63</v>
      </c>
      <c r="I436" s="60" t="s">
        <v>20</v>
      </c>
      <c r="J436" s="60" t="s">
        <v>1959</v>
      </c>
      <c r="K436" s="60" t="s">
        <v>1960</v>
      </c>
      <c r="L436" s="60" t="s">
        <v>1961</v>
      </c>
      <c r="M436" s="60" t="s">
        <v>1958</v>
      </c>
      <c r="N436" s="60" t="s">
        <v>290</v>
      </c>
      <c r="O436" s="60" t="s">
        <v>290</v>
      </c>
      <c r="P436" s="60" t="s">
        <v>666</v>
      </c>
      <c r="Q436" s="60" t="s">
        <v>290</v>
      </c>
      <c r="R436" s="60" t="s">
        <v>1136</v>
      </c>
      <c r="S436" s="73">
        <v>44749</v>
      </c>
      <c r="T436" s="60" t="s">
        <v>3798</v>
      </c>
      <c r="U436" s="73">
        <v>44657</v>
      </c>
      <c r="V436" s="60" t="s">
        <v>290</v>
      </c>
    </row>
    <row r="437" spans="1:22" ht="14.5">
      <c r="A437" s="60" t="s">
        <v>578</v>
      </c>
      <c r="B437" s="60" t="s">
        <v>691</v>
      </c>
      <c r="C437" s="60" t="s">
        <v>674</v>
      </c>
      <c r="D437" s="60" t="s">
        <v>1326</v>
      </c>
      <c r="E437" s="60" t="s">
        <v>3062</v>
      </c>
      <c r="F437" s="73">
        <v>44734</v>
      </c>
      <c r="G437" s="61">
        <v>-172592.21</v>
      </c>
      <c r="H437" s="61">
        <v>-15214003.310000001</v>
      </c>
      <c r="I437" s="60" t="s">
        <v>20</v>
      </c>
      <c r="J437" s="60" t="s">
        <v>1427</v>
      </c>
      <c r="K437" s="60" t="s">
        <v>3036</v>
      </c>
      <c r="L437" s="60" t="s">
        <v>3063</v>
      </c>
      <c r="M437" s="60" t="s">
        <v>3062</v>
      </c>
      <c r="N437" s="60" t="s">
        <v>290</v>
      </c>
      <c r="O437" s="60" t="s">
        <v>290</v>
      </c>
      <c r="P437" s="60" t="s">
        <v>1344</v>
      </c>
      <c r="Q437" s="60" t="s">
        <v>290</v>
      </c>
      <c r="R437" s="60" t="s">
        <v>1136</v>
      </c>
      <c r="S437" s="73"/>
      <c r="T437" s="60" t="s">
        <v>290</v>
      </c>
      <c r="U437" s="73">
        <v>44734</v>
      </c>
      <c r="V437" s="60" t="s">
        <v>290</v>
      </c>
    </row>
    <row r="438" spans="1:22" ht="14.5">
      <c r="A438" s="60" t="s">
        <v>578</v>
      </c>
      <c r="B438" s="60" t="s">
        <v>691</v>
      </c>
      <c r="C438" s="60" t="s">
        <v>674</v>
      </c>
      <c r="D438" s="60" t="s">
        <v>1326</v>
      </c>
      <c r="E438" s="60" t="s">
        <v>3064</v>
      </c>
      <c r="F438" s="73">
        <v>44741</v>
      </c>
      <c r="G438" s="61">
        <v>-53126.19</v>
      </c>
      <c r="H438" s="61">
        <v>-4683073.6500000004</v>
      </c>
      <c r="I438" s="60" t="s">
        <v>20</v>
      </c>
      <c r="J438" s="60" t="s">
        <v>1427</v>
      </c>
      <c r="K438" s="60" t="s">
        <v>3065</v>
      </c>
      <c r="L438" s="60" t="s">
        <v>3066</v>
      </c>
      <c r="M438" s="60" t="s">
        <v>3064</v>
      </c>
      <c r="N438" s="60" t="s">
        <v>290</v>
      </c>
      <c r="O438" s="60" t="s">
        <v>290</v>
      </c>
      <c r="P438" s="60" t="s">
        <v>1344</v>
      </c>
      <c r="Q438" s="60" t="s">
        <v>290</v>
      </c>
      <c r="R438" s="60" t="s">
        <v>1136</v>
      </c>
      <c r="S438" s="73"/>
      <c r="T438" s="60" t="s">
        <v>290</v>
      </c>
      <c r="U438" s="73">
        <v>44741</v>
      </c>
      <c r="V438" s="60" t="s">
        <v>290</v>
      </c>
    </row>
    <row r="439" spans="1:22" ht="14.5">
      <c r="A439" s="60" t="s">
        <v>578</v>
      </c>
      <c r="B439" s="60" t="s">
        <v>691</v>
      </c>
      <c r="C439" s="60" t="s">
        <v>674</v>
      </c>
      <c r="D439" s="60" t="s">
        <v>1326</v>
      </c>
      <c r="E439" s="60" t="s">
        <v>3067</v>
      </c>
      <c r="F439" s="73">
        <v>44741</v>
      </c>
      <c r="G439" s="61">
        <v>-88056.35</v>
      </c>
      <c r="H439" s="61">
        <v>-7762167.25</v>
      </c>
      <c r="I439" s="60" t="s">
        <v>20</v>
      </c>
      <c r="J439" s="60" t="s">
        <v>1427</v>
      </c>
      <c r="K439" s="60" t="s">
        <v>3065</v>
      </c>
      <c r="L439" s="60" t="s">
        <v>3068</v>
      </c>
      <c r="M439" s="60" t="s">
        <v>3067</v>
      </c>
      <c r="N439" s="60" t="s">
        <v>290</v>
      </c>
      <c r="O439" s="60" t="s">
        <v>290</v>
      </c>
      <c r="P439" s="60" t="s">
        <v>1344</v>
      </c>
      <c r="Q439" s="60" t="s">
        <v>290</v>
      </c>
      <c r="R439" s="60" t="s">
        <v>1136</v>
      </c>
      <c r="S439" s="73"/>
      <c r="T439" s="60" t="s">
        <v>290</v>
      </c>
      <c r="U439" s="73">
        <v>44741</v>
      </c>
      <c r="V439" s="60" t="s">
        <v>290</v>
      </c>
    </row>
    <row r="440" spans="1:22" ht="14.5">
      <c r="A440" s="60" t="s">
        <v>578</v>
      </c>
      <c r="B440" s="60" t="s">
        <v>691</v>
      </c>
      <c r="C440" s="60" t="s">
        <v>674</v>
      </c>
      <c r="D440" s="60" t="s">
        <v>1326</v>
      </c>
      <c r="E440" s="60" t="s">
        <v>1964</v>
      </c>
      <c r="F440" s="73">
        <v>44621</v>
      </c>
      <c r="G440" s="61">
        <v>-88060.91</v>
      </c>
      <c r="H440" s="61">
        <v>-7489580.4000000004</v>
      </c>
      <c r="I440" s="60" t="s">
        <v>20</v>
      </c>
      <c r="J440" s="60" t="s">
        <v>1427</v>
      </c>
      <c r="K440" s="60" t="s">
        <v>1963</v>
      </c>
      <c r="L440" s="60" t="s">
        <v>1965</v>
      </c>
      <c r="M440" s="60" t="s">
        <v>1964</v>
      </c>
      <c r="N440" s="60" t="s">
        <v>290</v>
      </c>
      <c r="O440" s="60" t="s">
        <v>290</v>
      </c>
      <c r="P440" s="60" t="s">
        <v>1344</v>
      </c>
      <c r="Q440" s="60" t="s">
        <v>290</v>
      </c>
      <c r="R440" s="60" t="s">
        <v>1136</v>
      </c>
      <c r="S440" s="73"/>
      <c r="T440" s="60" t="s">
        <v>290</v>
      </c>
      <c r="U440" s="73">
        <v>44621</v>
      </c>
      <c r="V440" s="60" t="s">
        <v>290</v>
      </c>
    </row>
    <row r="441" spans="1:22" ht="14.5">
      <c r="A441" s="60" t="s">
        <v>578</v>
      </c>
      <c r="B441" s="60" t="s">
        <v>691</v>
      </c>
      <c r="C441" s="60" t="s">
        <v>674</v>
      </c>
      <c r="D441" s="60" t="s">
        <v>1326</v>
      </c>
      <c r="E441" s="60" t="s">
        <v>1972</v>
      </c>
      <c r="F441" s="73">
        <v>44672</v>
      </c>
      <c r="G441" s="61">
        <v>-65759.66</v>
      </c>
      <c r="H441" s="61">
        <v>-5606011.0199999996</v>
      </c>
      <c r="I441" s="60" t="s">
        <v>20</v>
      </c>
      <c r="J441" s="60" t="s">
        <v>1427</v>
      </c>
      <c r="K441" s="60" t="s">
        <v>1973</v>
      </c>
      <c r="L441" s="60" t="s">
        <v>1974</v>
      </c>
      <c r="M441" s="60" t="s">
        <v>1972</v>
      </c>
      <c r="N441" s="60" t="s">
        <v>290</v>
      </c>
      <c r="O441" s="60" t="s">
        <v>290</v>
      </c>
      <c r="P441" s="60" t="s">
        <v>1344</v>
      </c>
      <c r="Q441" s="60" t="s">
        <v>290</v>
      </c>
      <c r="R441" s="60" t="s">
        <v>1136</v>
      </c>
      <c r="S441" s="73"/>
      <c r="T441" s="60" t="s">
        <v>290</v>
      </c>
      <c r="U441" s="73">
        <v>44672</v>
      </c>
      <c r="V441" s="60" t="s">
        <v>290</v>
      </c>
    </row>
    <row r="442" spans="1:22" ht="14.5">
      <c r="A442" s="60" t="s">
        <v>578</v>
      </c>
      <c r="B442" s="60" t="s">
        <v>691</v>
      </c>
      <c r="C442" s="60" t="s">
        <v>674</v>
      </c>
      <c r="D442" s="60" t="s">
        <v>1326</v>
      </c>
      <c r="E442" s="60" t="s">
        <v>3060</v>
      </c>
      <c r="F442" s="73">
        <v>44704</v>
      </c>
      <c r="G442" s="61">
        <v>-1528.22</v>
      </c>
      <c r="H442" s="61">
        <v>-130662.81</v>
      </c>
      <c r="I442" s="60" t="s">
        <v>20</v>
      </c>
      <c r="J442" s="60" t="s">
        <v>1427</v>
      </c>
      <c r="K442" s="60" t="s">
        <v>1973</v>
      </c>
      <c r="L442" s="60" t="s">
        <v>3061</v>
      </c>
      <c r="M442" s="60" t="s">
        <v>3060</v>
      </c>
      <c r="N442" s="60" t="s">
        <v>290</v>
      </c>
      <c r="O442" s="60" t="s">
        <v>290</v>
      </c>
      <c r="P442" s="60" t="s">
        <v>1344</v>
      </c>
      <c r="Q442" s="60" t="s">
        <v>290</v>
      </c>
      <c r="R442" s="60" t="s">
        <v>1136</v>
      </c>
      <c r="S442" s="73"/>
      <c r="T442" s="60" t="s">
        <v>290</v>
      </c>
      <c r="U442" s="73">
        <v>44704</v>
      </c>
      <c r="V442" s="60" t="s">
        <v>290</v>
      </c>
    </row>
    <row r="443" spans="1:22" ht="14.5">
      <c r="A443" s="60" t="s">
        <v>578</v>
      </c>
      <c r="B443" s="60" t="s">
        <v>691</v>
      </c>
      <c r="C443" s="60" t="s">
        <v>674</v>
      </c>
      <c r="D443" s="60" t="s">
        <v>1326</v>
      </c>
      <c r="E443" s="60" t="s">
        <v>3069</v>
      </c>
      <c r="F443" s="73">
        <v>44692</v>
      </c>
      <c r="G443" s="61">
        <v>-125728.01</v>
      </c>
      <c r="H443" s="61">
        <v>-10749744.859999999</v>
      </c>
      <c r="I443" s="60" t="s">
        <v>20</v>
      </c>
      <c r="J443" s="60" t="s">
        <v>1427</v>
      </c>
      <c r="K443" s="60" t="s">
        <v>1962</v>
      </c>
      <c r="L443" s="60" t="s">
        <v>3070</v>
      </c>
      <c r="M443" s="60" t="s">
        <v>3069</v>
      </c>
      <c r="N443" s="60" t="s">
        <v>290</v>
      </c>
      <c r="O443" s="60" t="s">
        <v>290</v>
      </c>
      <c r="P443" s="60" t="s">
        <v>1344</v>
      </c>
      <c r="Q443" s="60" t="s">
        <v>290</v>
      </c>
      <c r="R443" s="60" t="s">
        <v>1136</v>
      </c>
      <c r="S443" s="73"/>
      <c r="T443" s="60" t="s">
        <v>290</v>
      </c>
      <c r="U443" s="73">
        <v>44692</v>
      </c>
      <c r="V443" s="60" t="s">
        <v>290</v>
      </c>
    </row>
    <row r="444" spans="1:22" ht="14.5">
      <c r="A444" s="60" t="s">
        <v>578</v>
      </c>
      <c r="B444" s="60" t="s">
        <v>691</v>
      </c>
      <c r="C444" s="60" t="s">
        <v>676</v>
      </c>
      <c r="D444" s="60" t="s">
        <v>1326</v>
      </c>
      <c r="E444" s="60" t="s">
        <v>3071</v>
      </c>
      <c r="F444" s="73">
        <v>44724</v>
      </c>
      <c r="G444" s="61">
        <v>-2988.76</v>
      </c>
      <c r="H444" s="61">
        <v>-263459.19</v>
      </c>
      <c r="I444" s="60" t="s">
        <v>20</v>
      </c>
      <c r="J444" s="60" t="s">
        <v>1427</v>
      </c>
      <c r="K444" s="60" t="s">
        <v>1962</v>
      </c>
      <c r="L444" s="60" t="s">
        <v>3072</v>
      </c>
      <c r="M444" s="60" t="s">
        <v>3071</v>
      </c>
      <c r="N444" s="60" t="s">
        <v>290</v>
      </c>
      <c r="O444" s="60" t="s">
        <v>290</v>
      </c>
      <c r="P444" s="60" t="s">
        <v>290</v>
      </c>
      <c r="Q444" s="60" t="s">
        <v>290</v>
      </c>
      <c r="R444" s="60" t="s">
        <v>1136</v>
      </c>
      <c r="S444" s="73"/>
      <c r="T444" s="60" t="s">
        <v>290</v>
      </c>
      <c r="U444" s="73">
        <v>44724</v>
      </c>
      <c r="V444" s="60" t="s">
        <v>290</v>
      </c>
    </row>
    <row r="445" spans="1:22" ht="14.5">
      <c r="A445" s="60" t="s">
        <v>578</v>
      </c>
      <c r="B445" s="60" t="s">
        <v>691</v>
      </c>
      <c r="C445" s="60" t="s">
        <v>674</v>
      </c>
      <c r="D445" s="60" t="s">
        <v>1326</v>
      </c>
      <c r="E445" s="60" t="s">
        <v>1966</v>
      </c>
      <c r="F445" s="73">
        <v>44671</v>
      </c>
      <c r="G445" s="61">
        <v>-126835.29</v>
      </c>
      <c r="H445" s="61">
        <v>-10812708.470000001</v>
      </c>
      <c r="I445" s="60" t="s">
        <v>20</v>
      </c>
      <c r="J445" s="60" t="s">
        <v>1427</v>
      </c>
      <c r="K445" s="60" t="s">
        <v>1962</v>
      </c>
      <c r="L445" s="60" t="s">
        <v>1967</v>
      </c>
      <c r="M445" s="60" t="s">
        <v>1966</v>
      </c>
      <c r="N445" s="60" t="s">
        <v>290</v>
      </c>
      <c r="O445" s="60" t="s">
        <v>290</v>
      </c>
      <c r="P445" s="60" t="s">
        <v>1344</v>
      </c>
      <c r="Q445" s="60" t="s">
        <v>290</v>
      </c>
      <c r="R445" s="60" t="s">
        <v>1136</v>
      </c>
      <c r="S445" s="73">
        <v>44749</v>
      </c>
      <c r="T445" s="60" t="s">
        <v>3799</v>
      </c>
      <c r="U445" s="73">
        <v>44671</v>
      </c>
      <c r="V445" s="60" t="s">
        <v>290</v>
      </c>
    </row>
    <row r="446" spans="1:22" ht="14.5">
      <c r="A446" s="60" t="s">
        <v>578</v>
      </c>
      <c r="B446" s="60" t="s">
        <v>691</v>
      </c>
      <c r="C446" s="60" t="s">
        <v>674</v>
      </c>
      <c r="D446" s="60" t="s">
        <v>1326</v>
      </c>
      <c r="E446" s="60" t="s">
        <v>1968</v>
      </c>
      <c r="F446" s="73">
        <v>44671</v>
      </c>
      <c r="G446" s="61">
        <v>-145843.88</v>
      </c>
      <c r="H446" s="61">
        <v>-12433190.77</v>
      </c>
      <c r="I446" s="60" t="s">
        <v>20</v>
      </c>
      <c r="J446" s="60" t="s">
        <v>1427</v>
      </c>
      <c r="K446" s="60" t="s">
        <v>1962</v>
      </c>
      <c r="L446" s="60" t="s">
        <v>1969</v>
      </c>
      <c r="M446" s="60" t="s">
        <v>1968</v>
      </c>
      <c r="N446" s="60" t="s">
        <v>290</v>
      </c>
      <c r="O446" s="60" t="s">
        <v>290</v>
      </c>
      <c r="P446" s="60" t="s">
        <v>1344</v>
      </c>
      <c r="Q446" s="60" t="s">
        <v>290</v>
      </c>
      <c r="R446" s="60" t="s">
        <v>1136</v>
      </c>
      <c r="S446" s="73">
        <v>44749</v>
      </c>
      <c r="T446" s="60" t="s">
        <v>3800</v>
      </c>
      <c r="U446" s="73">
        <v>44671</v>
      </c>
      <c r="V446" s="60" t="s">
        <v>290</v>
      </c>
    </row>
    <row r="447" spans="1:22" ht="14.5">
      <c r="A447" s="60" t="s">
        <v>578</v>
      </c>
      <c r="B447" s="60" t="s">
        <v>691</v>
      </c>
      <c r="C447" s="60" t="s">
        <v>674</v>
      </c>
      <c r="D447" s="60" t="s">
        <v>1326</v>
      </c>
      <c r="E447" s="60" t="s">
        <v>1970</v>
      </c>
      <c r="F447" s="73">
        <v>44671</v>
      </c>
      <c r="G447" s="61">
        <v>-206584.61</v>
      </c>
      <c r="H447" s="61">
        <v>-17611338</v>
      </c>
      <c r="I447" s="60" t="s">
        <v>20</v>
      </c>
      <c r="J447" s="60" t="s">
        <v>1427</v>
      </c>
      <c r="K447" s="60" t="s">
        <v>1962</v>
      </c>
      <c r="L447" s="60" t="s">
        <v>1971</v>
      </c>
      <c r="M447" s="60" t="s">
        <v>1970</v>
      </c>
      <c r="N447" s="60" t="s">
        <v>290</v>
      </c>
      <c r="O447" s="60" t="s">
        <v>290</v>
      </c>
      <c r="P447" s="60" t="s">
        <v>1344</v>
      </c>
      <c r="Q447" s="60" t="s">
        <v>290</v>
      </c>
      <c r="R447" s="60" t="s">
        <v>1136</v>
      </c>
      <c r="S447" s="73">
        <v>44749</v>
      </c>
      <c r="T447" s="60" t="s">
        <v>3801</v>
      </c>
      <c r="U447" s="73">
        <v>44671</v>
      </c>
      <c r="V447" s="60" t="s">
        <v>290</v>
      </c>
    </row>
    <row r="448" spans="1:22" ht="14.5">
      <c r="A448" s="60" t="s">
        <v>578</v>
      </c>
      <c r="B448" s="60" t="s">
        <v>691</v>
      </c>
      <c r="C448" s="60" t="s">
        <v>676</v>
      </c>
      <c r="D448" s="60" t="s">
        <v>1326</v>
      </c>
      <c r="E448" s="60" t="s">
        <v>1975</v>
      </c>
      <c r="F448" s="73">
        <v>44681</v>
      </c>
      <c r="G448" s="61">
        <v>-1250</v>
      </c>
      <c r="H448" s="61">
        <v>-106562.5</v>
      </c>
      <c r="I448" s="60" t="s">
        <v>20</v>
      </c>
      <c r="J448" s="60" t="s">
        <v>1976</v>
      </c>
      <c r="K448" s="60" t="s">
        <v>1977</v>
      </c>
      <c r="L448" s="60" t="s">
        <v>1978</v>
      </c>
      <c r="M448" s="60" t="s">
        <v>1975</v>
      </c>
      <c r="N448" s="60" t="s">
        <v>290</v>
      </c>
      <c r="O448" s="60" t="s">
        <v>290</v>
      </c>
      <c r="P448" s="60" t="s">
        <v>1354</v>
      </c>
      <c r="Q448" s="60" t="s">
        <v>290</v>
      </c>
      <c r="R448" s="60" t="s">
        <v>1136</v>
      </c>
      <c r="S448" s="73"/>
      <c r="T448" s="60" t="s">
        <v>290</v>
      </c>
      <c r="U448" s="73">
        <v>44676</v>
      </c>
      <c r="V448" s="60" t="s">
        <v>290</v>
      </c>
    </row>
    <row r="449" spans="1:22" ht="14.5">
      <c r="A449" s="60" t="s">
        <v>578</v>
      </c>
      <c r="B449" s="60" t="s">
        <v>691</v>
      </c>
      <c r="C449" s="60" t="s">
        <v>676</v>
      </c>
      <c r="D449" s="60" t="s">
        <v>1326</v>
      </c>
      <c r="E449" s="60" t="s">
        <v>1980</v>
      </c>
      <c r="F449" s="73">
        <v>44661</v>
      </c>
      <c r="G449" s="61">
        <v>-1180</v>
      </c>
      <c r="H449" s="61">
        <v>-100595</v>
      </c>
      <c r="I449" s="60" t="s">
        <v>20</v>
      </c>
      <c r="J449" s="60" t="s">
        <v>1979</v>
      </c>
      <c r="K449" s="60" t="s">
        <v>1981</v>
      </c>
      <c r="L449" s="60" t="s">
        <v>1981</v>
      </c>
      <c r="M449" s="60" t="s">
        <v>1980</v>
      </c>
      <c r="N449" s="60" t="s">
        <v>290</v>
      </c>
      <c r="O449" s="60" t="s">
        <v>290</v>
      </c>
      <c r="P449" s="60" t="s">
        <v>1354</v>
      </c>
      <c r="Q449" s="60" t="s">
        <v>290</v>
      </c>
      <c r="R449" s="60" t="s">
        <v>1136</v>
      </c>
      <c r="S449" s="73"/>
      <c r="T449" s="60" t="s">
        <v>290</v>
      </c>
      <c r="U449" s="73">
        <v>44650</v>
      </c>
      <c r="V449" s="60" t="s">
        <v>290</v>
      </c>
    </row>
    <row r="450" spans="1:22" ht="14.5">
      <c r="A450" s="60" t="s">
        <v>578</v>
      </c>
      <c r="B450" s="60" t="s">
        <v>1131</v>
      </c>
      <c r="C450" s="60" t="s">
        <v>676</v>
      </c>
      <c r="D450" s="60" t="s">
        <v>1326</v>
      </c>
      <c r="E450" s="60" t="s">
        <v>3073</v>
      </c>
      <c r="F450" s="73">
        <v>44742</v>
      </c>
      <c r="G450" s="61">
        <v>-1360</v>
      </c>
      <c r="H450" s="61">
        <v>-119884</v>
      </c>
      <c r="I450" s="60" t="s">
        <v>20</v>
      </c>
      <c r="J450" s="60" t="s">
        <v>1979</v>
      </c>
      <c r="K450" s="60" t="s">
        <v>3074</v>
      </c>
      <c r="L450" s="60" t="s">
        <v>3074</v>
      </c>
      <c r="M450" s="60" t="s">
        <v>3073</v>
      </c>
      <c r="N450" s="60" t="s">
        <v>290</v>
      </c>
      <c r="O450" s="60" t="s">
        <v>290</v>
      </c>
      <c r="P450" s="60" t="s">
        <v>1354</v>
      </c>
      <c r="Q450" s="60" t="s">
        <v>290</v>
      </c>
      <c r="R450" s="60" t="s">
        <v>1136</v>
      </c>
      <c r="S450" s="73"/>
      <c r="T450" s="60" t="s">
        <v>290</v>
      </c>
      <c r="U450" s="73">
        <v>44733</v>
      </c>
      <c r="V450" s="60" t="s">
        <v>290</v>
      </c>
    </row>
    <row r="451" spans="1:22" ht="14.5">
      <c r="A451" s="60" t="s">
        <v>578</v>
      </c>
      <c r="B451" s="60" t="s">
        <v>1131</v>
      </c>
      <c r="C451" s="60" t="s">
        <v>676</v>
      </c>
      <c r="D451" s="60" t="s">
        <v>1326</v>
      </c>
      <c r="E451" s="60" t="s">
        <v>3075</v>
      </c>
      <c r="F451" s="73">
        <v>44727</v>
      </c>
      <c r="G451" s="61">
        <v>-1320</v>
      </c>
      <c r="H451" s="61">
        <v>-116358</v>
      </c>
      <c r="I451" s="60" t="s">
        <v>20</v>
      </c>
      <c r="J451" s="60" t="s">
        <v>3076</v>
      </c>
      <c r="K451" s="60" t="s">
        <v>3077</v>
      </c>
      <c r="L451" s="60" t="s">
        <v>3077</v>
      </c>
      <c r="M451" s="60" t="s">
        <v>3075</v>
      </c>
      <c r="N451" s="60" t="s">
        <v>290</v>
      </c>
      <c r="O451" s="60" t="s">
        <v>290</v>
      </c>
      <c r="P451" s="60" t="s">
        <v>1354</v>
      </c>
      <c r="Q451" s="60" t="s">
        <v>290</v>
      </c>
      <c r="R451" s="60" t="s">
        <v>1136</v>
      </c>
      <c r="S451" s="73"/>
      <c r="T451" s="60" t="s">
        <v>290</v>
      </c>
      <c r="U451" s="73">
        <v>44705</v>
      </c>
      <c r="V451" s="60" t="s">
        <v>290</v>
      </c>
    </row>
    <row r="452" spans="1:22" ht="14.5">
      <c r="A452" s="60" t="s">
        <v>578</v>
      </c>
      <c r="B452" s="60" t="s">
        <v>691</v>
      </c>
      <c r="C452" s="60" t="s">
        <v>674</v>
      </c>
      <c r="D452" s="60" t="s">
        <v>1326</v>
      </c>
      <c r="E452" s="60" t="s">
        <v>1982</v>
      </c>
      <c r="F452" s="73">
        <v>44672</v>
      </c>
      <c r="G452" s="61">
        <v>-22217.599999999999</v>
      </c>
      <c r="H452" s="61">
        <v>-1894050.4</v>
      </c>
      <c r="I452" s="60" t="s">
        <v>20</v>
      </c>
      <c r="J452" s="60" t="s">
        <v>1983</v>
      </c>
      <c r="K452" s="60" t="s">
        <v>1984</v>
      </c>
      <c r="L452" s="60" t="s">
        <v>1985</v>
      </c>
      <c r="M452" s="60" t="s">
        <v>1982</v>
      </c>
      <c r="N452" s="60" t="s">
        <v>290</v>
      </c>
      <c r="O452" s="60" t="s">
        <v>290</v>
      </c>
      <c r="P452" s="60" t="s">
        <v>1986</v>
      </c>
      <c r="Q452" s="60" t="s">
        <v>290</v>
      </c>
      <c r="R452" s="60" t="s">
        <v>1136</v>
      </c>
      <c r="S452" s="73"/>
      <c r="T452" s="60" t="s">
        <v>290</v>
      </c>
      <c r="U452" s="73">
        <v>44672</v>
      </c>
      <c r="V452" s="60" t="s">
        <v>290</v>
      </c>
    </row>
    <row r="453" spans="1:22" ht="14.5">
      <c r="A453" s="60" t="s">
        <v>578</v>
      </c>
      <c r="B453" s="60" t="s">
        <v>691</v>
      </c>
      <c r="C453" s="60" t="s">
        <v>674</v>
      </c>
      <c r="D453" s="60" t="s">
        <v>1326</v>
      </c>
      <c r="E453" s="60" t="s">
        <v>3078</v>
      </c>
      <c r="F453" s="73">
        <v>44704</v>
      </c>
      <c r="G453" s="61">
        <v>-34993.86</v>
      </c>
      <c r="H453" s="61">
        <v>-2991975.03</v>
      </c>
      <c r="I453" s="60" t="s">
        <v>20</v>
      </c>
      <c r="J453" s="60" t="s">
        <v>3079</v>
      </c>
      <c r="K453" s="60" t="s">
        <v>1984</v>
      </c>
      <c r="L453" s="60" t="s">
        <v>3080</v>
      </c>
      <c r="M453" s="60" t="s">
        <v>3078</v>
      </c>
      <c r="N453" s="60" t="s">
        <v>290</v>
      </c>
      <c r="O453" s="60" t="s">
        <v>290</v>
      </c>
      <c r="P453" s="60" t="s">
        <v>1986</v>
      </c>
      <c r="Q453" s="60" t="s">
        <v>290</v>
      </c>
      <c r="R453" s="60" t="s">
        <v>1136</v>
      </c>
      <c r="S453" s="73"/>
      <c r="T453" s="60" t="s">
        <v>290</v>
      </c>
      <c r="U453" s="73">
        <v>44704</v>
      </c>
      <c r="V453" s="60" t="s">
        <v>290</v>
      </c>
    </row>
    <row r="454" spans="1:22" ht="14.5">
      <c r="A454" s="60" t="s">
        <v>578</v>
      </c>
      <c r="B454" s="60" t="s">
        <v>691</v>
      </c>
      <c r="C454" s="60" t="s">
        <v>674</v>
      </c>
      <c r="D454" s="60" t="s">
        <v>1326</v>
      </c>
      <c r="E454" s="60" t="s">
        <v>3081</v>
      </c>
      <c r="F454" s="73">
        <v>44711</v>
      </c>
      <c r="G454" s="61">
        <v>-1888.48</v>
      </c>
      <c r="H454" s="61">
        <v>-161465.04</v>
      </c>
      <c r="I454" s="60" t="s">
        <v>20</v>
      </c>
      <c r="J454" s="60" t="s">
        <v>3079</v>
      </c>
      <c r="K454" s="60" t="s">
        <v>1984</v>
      </c>
      <c r="L454" s="60" t="s">
        <v>2864</v>
      </c>
      <c r="M454" s="60" t="s">
        <v>3081</v>
      </c>
      <c r="N454" s="60" t="s">
        <v>290</v>
      </c>
      <c r="O454" s="60" t="s">
        <v>290</v>
      </c>
      <c r="P454" s="60" t="s">
        <v>1986</v>
      </c>
      <c r="Q454" s="60" t="s">
        <v>290</v>
      </c>
      <c r="R454" s="60" t="s">
        <v>1136</v>
      </c>
      <c r="S454" s="73"/>
      <c r="T454" s="60" t="s">
        <v>290</v>
      </c>
      <c r="U454" s="73">
        <v>44711</v>
      </c>
      <c r="V454" s="60" t="s">
        <v>290</v>
      </c>
    </row>
    <row r="455" spans="1:22" ht="14.5">
      <c r="A455" s="60" t="s">
        <v>578</v>
      </c>
      <c r="B455" s="60" t="s">
        <v>691</v>
      </c>
      <c r="C455" s="60" t="s">
        <v>674</v>
      </c>
      <c r="D455" s="60" t="s">
        <v>1326</v>
      </c>
      <c r="E455" s="60" t="s">
        <v>3082</v>
      </c>
      <c r="F455" s="73">
        <v>44703</v>
      </c>
      <c r="G455" s="61">
        <v>-53861.55</v>
      </c>
      <c r="H455" s="61">
        <v>-4605162.53</v>
      </c>
      <c r="I455" s="60" t="s">
        <v>20</v>
      </c>
      <c r="J455" s="60" t="s">
        <v>3079</v>
      </c>
      <c r="K455" s="60" t="s">
        <v>3083</v>
      </c>
      <c r="L455" s="60" t="s">
        <v>3084</v>
      </c>
      <c r="M455" s="60" t="s">
        <v>3082</v>
      </c>
      <c r="N455" s="60" t="s">
        <v>290</v>
      </c>
      <c r="O455" s="60" t="s">
        <v>290</v>
      </c>
      <c r="P455" s="60" t="s">
        <v>1986</v>
      </c>
      <c r="Q455" s="60" t="s">
        <v>290</v>
      </c>
      <c r="R455" s="60" t="s">
        <v>1136</v>
      </c>
      <c r="S455" s="73"/>
      <c r="T455" s="60" t="s">
        <v>290</v>
      </c>
      <c r="U455" s="73">
        <v>44703</v>
      </c>
      <c r="V455" s="60" t="s">
        <v>290</v>
      </c>
    </row>
    <row r="456" spans="1:22" ht="14.5">
      <c r="A456" s="60" t="s">
        <v>578</v>
      </c>
      <c r="B456" s="60" t="s">
        <v>691</v>
      </c>
      <c r="C456" s="60" t="s">
        <v>674</v>
      </c>
      <c r="D456" s="60" t="s">
        <v>1326</v>
      </c>
      <c r="E456" s="60" t="s">
        <v>1989</v>
      </c>
      <c r="F456" s="73">
        <v>44635</v>
      </c>
      <c r="G456" s="61">
        <v>-20373.73</v>
      </c>
      <c r="H456" s="61">
        <v>-1732785.74</v>
      </c>
      <c r="I456" s="60" t="s">
        <v>20</v>
      </c>
      <c r="J456" s="60" t="s">
        <v>1988</v>
      </c>
      <c r="K456" s="60" t="s">
        <v>1987</v>
      </c>
      <c r="L456" s="60" t="s">
        <v>1990</v>
      </c>
      <c r="M456" s="60" t="s">
        <v>1989</v>
      </c>
      <c r="N456" s="60" t="s">
        <v>290</v>
      </c>
      <c r="O456" s="60" t="s">
        <v>290</v>
      </c>
      <c r="P456" s="60" t="s">
        <v>1986</v>
      </c>
      <c r="Q456" s="60" t="s">
        <v>290</v>
      </c>
      <c r="R456" s="60" t="s">
        <v>1136</v>
      </c>
      <c r="S456" s="73"/>
      <c r="T456" s="60" t="s">
        <v>290</v>
      </c>
      <c r="U456" s="73">
        <v>44635</v>
      </c>
      <c r="V456" s="60" t="s">
        <v>290</v>
      </c>
    </row>
    <row r="457" spans="1:22" ht="14.5">
      <c r="A457" s="60" t="s">
        <v>578</v>
      </c>
      <c r="B457" s="60" t="s">
        <v>691</v>
      </c>
      <c r="C457" s="60" t="s">
        <v>674</v>
      </c>
      <c r="D457" s="60" t="s">
        <v>1326</v>
      </c>
      <c r="E457" s="60" t="s">
        <v>1992</v>
      </c>
      <c r="F457" s="73">
        <v>44675</v>
      </c>
      <c r="G457" s="61">
        <v>-9659.1</v>
      </c>
      <c r="H457" s="61">
        <v>-823438.28</v>
      </c>
      <c r="I457" s="60" t="s">
        <v>20</v>
      </c>
      <c r="J457" s="60" t="s">
        <v>1988</v>
      </c>
      <c r="K457" s="60" t="s">
        <v>1991</v>
      </c>
      <c r="L457" s="60" t="s">
        <v>1993</v>
      </c>
      <c r="M457" s="60" t="s">
        <v>1992</v>
      </c>
      <c r="N457" s="60" t="s">
        <v>290</v>
      </c>
      <c r="O457" s="60" t="s">
        <v>290</v>
      </c>
      <c r="P457" s="60" t="s">
        <v>1986</v>
      </c>
      <c r="Q457" s="60" t="s">
        <v>290</v>
      </c>
      <c r="R457" s="60" t="s">
        <v>1136</v>
      </c>
      <c r="S457" s="73">
        <v>44761</v>
      </c>
      <c r="T457" s="60" t="s">
        <v>3979</v>
      </c>
      <c r="U457" s="73">
        <v>44675</v>
      </c>
      <c r="V457" s="60" t="s">
        <v>290</v>
      </c>
    </row>
    <row r="458" spans="1:22" ht="14.5">
      <c r="A458" s="60" t="s">
        <v>578</v>
      </c>
      <c r="B458" s="60" t="s">
        <v>691</v>
      </c>
      <c r="C458" s="60" t="s">
        <v>676</v>
      </c>
      <c r="D458" s="60" t="s">
        <v>1326</v>
      </c>
      <c r="E458" s="60" t="s">
        <v>3085</v>
      </c>
      <c r="F458" s="73">
        <v>44714</v>
      </c>
      <c r="G458" s="61">
        <v>-7232.5</v>
      </c>
      <c r="H458" s="61">
        <v>-637544.88</v>
      </c>
      <c r="I458" s="60" t="s">
        <v>20</v>
      </c>
      <c r="J458" s="60" t="s">
        <v>1994</v>
      </c>
      <c r="K458" s="60" t="s">
        <v>3086</v>
      </c>
      <c r="L458" s="60" t="s">
        <v>3086</v>
      </c>
      <c r="M458" s="60" t="s">
        <v>3085</v>
      </c>
      <c r="N458" s="60" t="s">
        <v>290</v>
      </c>
      <c r="O458" s="60" t="s">
        <v>290</v>
      </c>
      <c r="P458" s="60" t="s">
        <v>677</v>
      </c>
      <c r="Q458" s="60" t="s">
        <v>290</v>
      </c>
      <c r="R458" s="60" t="s">
        <v>1136</v>
      </c>
      <c r="S458" s="73"/>
      <c r="T458" s="60" t="s">
        <v>290</v>
      </c>
      <c r="U458" s="73">
        <v>44689</v>
      </c>
      <c r="V458" s="60" t="s">
        <v>290</v>
      </c>
    </row>
    <row r="459" spans="1:22" ht="14.5">
      <c r="A459" s="60" t="s">
        <v>578</v>
      </c>
      <c r="B459" s="60" t="s">
        <v>691</v>
      </c>
      <c r="C459" s="60" t="s">
        <v>676</v>
      </c>
      <c r="D459" s="60" t="s">
        <v>1326</v>
      </c>
      <c r="E459" s="60" t="s">
        <v>1995</v>
      </c>
      <c r="F459" s="73">
        <v>44661</v>
      </c>
      <c r="G459" s="61">
        <v>-1650</v>
      </c>
      <c r="H459" s="61">
        <v>-140662.5</v>
      </c>
      <c r="I459" s="60" t="s">
        <v>20</v>
      </c>
      <c r="J459" s="60" t="s">
        <v>1355</v>
      </c>
      <c r="K459" s="60" t="s">
        <v>1996</v>
      </c>
      <c r="L459" s="60" t="s">
        <v>1996</v>
      </c>
      <c r="M459" s="60" t="s">
        <v>1995</v>
      </c>
      <c r="N459" s="60" t="s">
        <v>290</v>
      </c>
      <c r="O459" s="60" t="s">
        <v>290</v>
      </c>
      <c r="P459" s="60" t="s">
        <v>677</v>
      </c>
      <c r="Q459" s="60" t="s">
        <v>290</v>
      </c>
      <c r="R459" s="60" t="s">
        <v>1136</v>
      </c>
      <c r="S459" s="73"/>
      <c r="T459" s="60" t="s">
        <v>290</v>
      </c>
      <c r="U459" s="73">
        <v>44653</v>
      </c>
      <c r="V459" s="60" t="s">
        <v>290</v>
      </c>
    </row>
    <row r="460" spans="1:22" ht="14.5">
      <c r="A460" s="60" t="s">
        <v>578</v>
      </c>
      <c r="B460" s="60" t="s">
        <v>691</v>
      </c>
      <c r="C460" s="60" t="s">
        <v>676</v>
      </c>
      <c r="D460" s="60" t="s">
        <v>1326</v>
      </c>
      <c r="E460" s="60" t="s">
        <v>1997</v>
      </c>
      <c r="F460" s="73">
        <v>44661</v>
      </c>
      <c r="G460" s="61">
        <v>-15409.7</v>
      </c>
      <c r="H460" s="61">
        <v>-1313676.93</v>
      </c>
      <c r="I460" s="60" t="s">
        <v>20</v>
      </c>
      <c r="J460" s="60" t="s">
        <v>1355</v>
      </c>
      <c r="K460" s="60" t="s">
        <v>1998</v>
      </c>
      <c r="L460" s="60" t="s">
        <v>1998</v>
      </c>
      <c r="M460" s="60" t="s">
        <v>1997</v>
      </c>
      <c r="N460" s="60" t="s">
        <v>290</v>
      </c>
      <c r="O460" s="60" t="s">
        <v>290</v>
      </c>
      <c r="P460" s="60" t="s">
        <v>677</v>
      </c>
      <c r="Q460" s="60" t="s">
        <v>290</v>
      </c>
      <c r="R460" s="60" t="s">
        <v>1136</v>
      </c>
      <c r="S460" s="73"/>
      <c r="T460" s="60" t="s">
        <v>290</v>
      </c>
      <c r="U460" s="73">
        <v>44653</v>
      </c>
      <c r="V460" s="60" t="s">
        <v>290</v>
      </c>
    </row>
    <row r="461" spans="1:22" ht="14.5">
      <c r="A461" s="60" t="s">
        <v>578</v>
      </c>
      <c r="B461" s="60" t="s">
        <v>691</v>
      </c>
      <c r="C461" s="60" t="s">
        <v>676</v>
      </c>
      <c r="D461" s="60" t="s">
        <v>1326</v>
      </c>
      <c r="E461" s="60" t="s">
        <v>1999</v>
      </c>
      <c r="F461" s="73">
        <v>44649</v>
      </c>
      <c r="G461" s="61">
        <v>-18108</v>
      </c>
      <c r="H461" s="61">
        <v>-1540085.4</v>
      </c>
      <c r="I461" s="60" t="s">
        <v>20</v>
      </c>
      <c r="J461" s="60" t="s">
        <v>2000</v>
      </c>
      <c r="K461" s="60" t="s">
        <v>2001</v>
      </c>
      <c r="L461" s="60" t="s">
        <v>2001</v>
      </c>
      <c r="M461" s="60" t="s">
        <v>1999</v>
      </c>
      <c r="N461" s="60" t="s">
        <v>290</v>
      </c>
      <c r="O461" s="60" t="s">
        <v>290</v>
      </c>
      <c r="P461" s="60" t="s">
        <v>677</v>
      </c>
      <c r="Q461" s="60" t="s">
        <v>290</v>
      </c>
      <c r="R461" s="60" t="s">
        <v>1136</v>
      </c>
      <c r="S461" s="73"/>
      <c r="T461" s="60" t="s">
        <v>290</v>
      </c>
      <c r="U461" s="73">
        <v>44622</v>
      </c>
      <c r="V461" s="60" t="s">
        <v>290</v>
      </c>
    </row>
    <row r="462" spans="1:22" ht="14.5">
      <c r="A462" s="60" t="s">
        <v>578</v>
      </c>
      <c r="B462" s="60" t="s">
        <v>691</v>
      </c>
      <c r="C462" s="60" t="s">
        <v>676</v>
      </c>
      <c r="D462" s="60" t="s">
        <v>1326</v>
      </c>
      <c r="E462" s="60" t="s">
        <v>3089</v>
      </c>
      <c r="F462" s="73">
        <v>44728</v>
      </c>
      <c r="G462" s="61">
        <v>-8891.6</v>
      </c>
      <c r="H462" s="61">
        <v>-783794.54</v>
      </c>
      <c r="I462" s="60" t="s">
        <v>20</v>
      </c>
      <c r="J462" s="60" t="s">
        <v>2002</v>
      </c>
      <c r="K462" s="60" t="s">
        <v>3090</v>
      </c>
      <c r="L462" s="60" t="s">
        <v>3090</v>
      </c>
      <c r="M462" s="60" t="s">
        <v>3089</v>
      </c>
      <c r="N462" s="60" t="s">
        <v>290</v>
      </c>
      <c r="O462" s="60" t="s">
        <v>290</v>
      </c>
      <c r="P462" s="60" t="s">
        <v>677</v>
      </c>
      <c r="Q462" s="60" t="s">
        <v>290</v>
      </c>
      <c r="R462" s="60" t="s">
        <v>1136</v>
      </c>
      <c r="S462" s="73"/>
      <c r="T462" s="60" t="s">
        <v>290</v>
      </c>
      <c r="U462" s="73">
        <v>44719</v>
      </c>
      <c r="V462" s="60" t="s">
        <v>290</v>
      </c>
    </row>
    <row r="463" spans="1:22" ht="14.5">
      <c r="A463" s="60" t="s">
        <v>578</v>
      </c>
      <c r="B463" s="60" t="s">
        <v>691</v>
      </c>
      <c r="C463" s="60" t="s">
        <v>676</v>
      </c>
      <c r="D463" s="60" t="s">
        <v>1326</v>
      </c>
      <c r="E463" s="60" t="s">
        <v>3087</v>
      </c>
      <c r="F463" s="73">
        <v>44728</v>
      </c>
      <c r="G463" s="61">
        <v>-26612.799999999999</v>
      </c>
      <c r="H463" s="61">
        <v>-2345918.3199999998</v>
      </c>
      <c r="I463" s="60" t="s">
        <v>20</v>
      </c>
      <c r="J463" s="60" t="s">
        <v>2002</v>
      </c>
      <c r="K463" s="60" t="s">
        <v>3088</v>
      </c>
      <c r="L463" s="60" t="s">
        <v>3088</v>
      </c>
      <c r="M463" s="60" t="s">
        <v>3087</v>
      </c>
      <c r="N463" s="60" t="s">
        <v>290</v>
      </c>
      <c r="O463" s="60" t="s">
        <v>290</v>
      </c>
      <c r="P463" s="60" t="s">
        <v>677</v>
      </c>
      <c r="Q463" s="60" t="s">
        <v>290</v>
      </c>
      <c r="R463" s="60" t="s">
        <v>1136</v>
      </c>
      <c r="S463" s="73"/>
      <c r="T463" s="60" t="s">
        <v>290</v>
      </c>
      <c r="U463" s="73">
        <v>44719</v>
      </c>
      <c r="V463" s="60" t="s">
        <v>290</v>
      </c>
    </row>
    <row r="464" spans="1:22" ht="14.5">
      <c r="A464" s="60" t="s">
        <v>578</v>
      </c>
      <c r="B464" s="60" t="s">
        <v>691</v>
      </c>
      <c r="C464" s="60" t="s">
        <v>676</v>
      </c>
      <c r="D464" s="60" t="s">
        <v>1326</v>
      </c>
      <c r="E464" s="60" t="s">
        <v>3093</v>
      </c>
      <c r="F464" s="73">
        <v>44705</v>
      </c>
      <c r="G464" s="61">
        <v>-7067.35</v>
      </c>
      <c r="H464" s="61">
        <v>-604258.43000000005</v>
      </c>
      <c r="I464" s="60" t="s">
        <v>20</v>
      </c>
      <c r="J464" s="60" t="s">
        <v>1356</v>
      </c>
      <c r="K464" s="60" t="s">
        <v>3094</v>
      </c>
      <c r="L464" s="60" t="s">
        <v>3094</v>
      </c>
      <c r="M464" s="60" t="s">
        <v>3093</v>
      </c>
      <c r="N464" s="60" t="s">
        <v>290</v>
      </c>
      <c r="O464" s="60" t="s">
        <v>290</v>
      </c>
      <c r="P464" s="60" t="s">
        <v>670</v>
      </c>
      <c r="Q464" s="60" t="s">
        <v>290</v>
      </c>
      <c r="R464" s="60" t="s">
        <v>1136</v>
      </c>
      <c r="S464" s="73"/>
      <c r="T464" s="60" t="s">
        <v>290</v>
      </c>
      <c r="U464" s="73">
        <v>44686</v>
      </c>
      <c r="V464" s="60" t="s">
        <v>290</v>
      </c>
    </row>
    <row r="465" spans="1:22" ht="14.5">
      <c r="A465" s="60" t="s">
        <v>578</v>
      </c>
      <c r="B465" s="60" t="s">
        <v>691</v>
      </c>
      <c r="C465" s="60" t="s">
        <v>676</v>
      </c>
      <c r="D465" s="60" t="s">
        <v>1326</v>
      </c>
      <c r="E465" s="60" t="s">
        <v>3101</v>
      </c>
      <c r="F465" s="73">
        <v>44732</v>
      </c>
      <c r="G465" s="61">
        <v>-2388.6799999999998</v>
      </c>
      <c r="H465" s="61">
        <v>-210562.14</v>
      </c>
      <c r="I465" s="60" t="s">
        <v>20</v>
      </c>
      <c r="J465" s="60" t="s">
        <v>1356</v>
      </c>
      <c r="K465" s="60" t="s">
        <v>3102</v>
      </c>
      <c r="L465" s="60" t="s">
        <v>3102</v>
      </c>
      <c r="M465" s="60" t="s">
        <v>3101</v>
      </c>
      <c r="N465" s="60" t="s">
        <v>290</v>
      </c>
      <c r="O465" s="60" t="s">
        <v>290</v>
      </c>
      <c r="P465" s="60" t="s">
        <v>670</v>
      </c>
      <c r="Q465" s="60" t="s">
        <v>290</v>
      </c>
      <c r="R465" s="60" t="s">
        <v>1136</v>
      </c>
      <c r="S465" s="73"/>
      <c r="T465" s="60" t="s">
        <v>290</v>
      </c>
      <c r="U465" s="73">
        <v>44730</v>
      </c>
      <c r="V465" s="60" t="s">
        <v>290</v>
      </c>
    </row>
    <row r="466" spans="1:22" ht="14.5">
      <c r="A466" s="60" t="s">
        <v>578</v>
      </c>
      <c r="B466" s="60" t="s">
        <v>691</v>
      </c>
      <c r="C466" s="60" t="s">
        <v>676</v>
      </c>
      <c r="D466" s="60" t="s">
        <v>1326</v>
      </c>
      <c r="E466" s="60" t="s">
        <v>3099</v>
      </c>
      <c r="F466" s="73">
        <v>44732</v>
      </c>
      <c r="G466" s="61">
        <v>-3234.37</v>
      </c>
      <c r="H466" s="61">
        <v>-285109.71999999997</v>
      </c>
      <c r="I466" s="60" t="s">
        <v>20</v>
      </c>
      <c r="J466" s="60" t="s">
        <v>1356</v>
      </c>
      <c r="K466" s="60" t="s">
        <v>3100</v>
      </c>
      <c r="L466" s="60" t="s">
        <v>3100</v>
      </c>
      <c r="M466" s="60" t="s">
        <v>3099</v>
      </c>
      <c r="N466" s="60" t="s">
        <v>290</v>
      </c>
      <c r="O466" s="60" t="s">
        <v>290</v>
      </c>
      <c r="P466" s="60" t="s">
        <v>670</v>
      </c>
      <c r="Q466" s="60" t="s">
        <v>290</v>
      </c>
      <c r="R466" s="60" t="s">
        <v>1136</v>
      </c>
      <c r="S466" s="73"/>
      <c r="T466" s="60" t="s">
        <v>290</v>
      </c>
      <c r="U466" s="73">
        <v>44728</v>
      </c>
      <c r="V466" s="60" t="s">
        <v>290</v>
      </c>
    </row>
    <row r="467" spans="1:22" ht="14.5">
      <c r="A467" s="60" t="s">
        <v>578</v>
      </c>
      <c r="B467" s="60" t="s">
        <v>691</v>
      </c>
      <c r="C467" s="60" t="s">
        <v>676</v>
      </c>
      <c r="D467" s="60" t="s">
        <v>1326</v>
      </c>
      <c r="E467" s="60" t="s">
        <v>3091</v>
      </c>
      <c r="F467" s="73">
        <v>44733</v>
      </c>
      <c r="G467" s="61">
        <v>-3311.89</v>
      </c>
      <c r="H467" s="61">
        <v>-291943.09999999998</v>
      </c>
      <c r="I467" s="60" t="s">
        <v>20</v>
      </c>
      <c r="J467" s="60" t="s">
        <v>1356</v>
      </c>
      <c r="K467" s="60" t="s">
        <v>3092</v>
      </c>
      <c r="L467" s="60" t="s">
        <v>3092</v>
      </c>
      <c r="M467" s="60" t="s">
        <v>3091</v>
      </c>
      <c r="N467" s="60" t="s">
        <v>290</v>
      </c>
      <c r="O467" s="60" t="s">
        <v>290</v>
      </c>
      <c r="P467" s="60" t="s">
        <v>670</v>
      </c>
      <c r="Q467" s="60" t="s">
        <v>290</v>
      </c>
      <c r="R467" s="60" t="s">
        <v>1136</v>
      </c>
      <c r="S467" s="73"/>
      <c r="T467" s="60" t="s">
        <v>290</v>
      </c>
      <c r="U467" s="73">
        <v>44707</v>
      </c>
      <c r="V467" s="60" t="s">
        <v>290</v>
      </c>
    </row>
    <row r="468" spans="1:22" ht="14.5">
      <c r="A468" s="60" t="s">
        <v>578</v>
      </c>
      <c r="B468" s="60" t="s">
        <v>691</v>
      </c>
      <c r="C468" s="60" t="s">
        <v>676</v>
      </c>
      <c r="D468" s="60" t="s">
        <v>1326</v>
      </c>
      <c r="E468" s="60" t="s">
        <v>3095</v>
      </c>
      <c r="F468" s="73">
        <v>44733</v>
      </c>
      <c r="G468" s="61">
        <v>-2281.3200000000002</v>
      </c>
      <c r="H468" s="61">
        <v>-201098.36</v>
      </c>
      <c r="I468" s="60" t="s">
        <v>20</v>
      </c>
      <c r="J468" s="60" t="s">
        <v>1356</v>
      </c>
      <c r="K468" s="60" t="s">
        <v>3096</v>
      </c>
      <c r="L468" s="60" t="s">
        <v>3096</v>
      </c>
      <c r="M468" s="60" t="s">
        <v>3095</v>
      </c>
      <c r="N468" s="60" t="s">
        <v>290</v>
      </c>
      <c r="O468" s="60" t="s">
        <v>290</v>
      </c>
      <c r="P468" s="60" t="s">
        <v>670</v>
      </c>
      <c r="Q468" s="60" t="s">
        <v>290</v>
      </c>
      <c r="R468" s="60" t="s">
        <v>1136</v>
      </c>
      <c r="S468" s="73"/>
      <c r="T468" s="60" t="s">
        <v>290</v>
      </c>
      <c r="U468" s="73">
        <v>44724</v>
      </c>
      <c r="V468" s="60" t="s">
        <v>290</v>
      </c>
    </row>
    <row r="469" spans="1:22" ht="14.5">
      <c r="A469" s="60" t="s">
        <v>578</v>
      </c>
      <c r="B469" s="60" t="s">
        <v>691</v>
      </c>
      <c r="C469" s="60" t="s">
        <v>676</v>
      </c>
      <c r="D469" s="60" t="s">
        <v>1326</v>
      </c>
      <c r="E469" s="60" t="s">
        <v>3097</v>
      </c>
      <c r="F469" s="73">
        <v>44733</v>
      </c>
      <c r="G469" s="61">
        <v>-53669.84</v>
      </c>
      <c r="H469" s="61">
        <v>-4730996.4000000004</v>
      </c>
      <c r="I469" s="60" t="s">
        <v>20</v>
      </c>
      <c r="J469" s="60" t="s">
        <v>1356</v>
      </c>
      <c r="K469" s="60" t="s">
        <v>3096</v>
      </c>
      <c r="L469" s="60" t="s">
        <v>3098</v>
      </c>
      <c r="M469" s="60" t="s">
        <v>3097</v>
      </c>
      <c r="N469" s="60" t="s">
        <v>290</v>
      </c>
      <c r="O469" s="60" t="s">
        <v>290</v>
      </c>
      <c r="P469" s="60" t="s">
        <v>670</v>
      </c>
      <c r="Q469" s="60" t="s">
        <v>290</v>
      </c>
      <c r="R469" s="60" t="s">
        <v>1136</v>
      </c>
      <c r="S469" s="73"/>
      <c r="T469" s="60" t="s">
        <v>290</v>
      </c>
      <c r="U469" s="73">
        <v>44707</v>
      </c>
      <c r="V469" s="60" t="s">
        <v>290</v>
      </c>
    </row>
    <row r="470" spans="1:22" ht="14.5">
      <c r="A470" s="60" t="s">
        <v>578</v>
      </c>
      <c r="B470" s="60" t="s">
        <v>691</v>
      </c>
      <c r="C470" s="60" t="s">
        <v>676</v>
      </c>
      <c r="D470" s="60" t="s">
        <v>1326</v>
      </c>
      <c r="E470" s="60" t="s">
        <v>3106</v>
      </c>
      <c r="F470" s="73">
        <v>44702</v>
      </c>
      <c r="G470" s="61">
        <v>-6184.81</v>
      </c>
      <c r="H470" s="61">
        <v>-528801.26</v>
      </c>
      <c r="I470" s="60" t="s">
        <v>20</v>
      </c>
      <c r="J470" s="60" t="s">
        <v>1356</v>
      </c>
      <c r="K470" s="60" t="s">
        <v>3107</v>
      </c>
      <c r="L470" s="60" t="s">
        <v>3108</v>
      </c>
      <c r="M470" s="60" t="s">
        <v>3106</v>
      </c>
      <c r="N470" s="60" t="s">
        <v>290</v>
      </c>
      <c r="O470" s="60" t="s">
        <v>290</v>
      </c>
      <c r="P470" s="60" t="s">
        <v>670</v>
      </c>
      <c r="Q470" s="60" t="s">
        <v>290</v>
      </c>
      <c r="R470" s="60" t="s">
        <v>1136</v>
      </c>
      <c r="S470" s="73"/>
      <c r="T470" s="60" t="s">
        <v>290</v>
      </c>
      <c r="U470" s="73">
        <v>44698</v>
      </c>
      <c r="V470" s="60" t="s">
        <v>290</v>
      </c>
    </row>
    <row r="471" spans="1:22" ht="14.5">
      <c r="A471" s="60" t="s">
        <v>578</v>
      </c>
      <c r="B471" s="60" t="s">
        <v>691</v>
      </c>
      <c r="C471" s="60" t="s">
        <v>676</v>
      </c>
      <c r="D471" s="60" t="s">
        <v>1326</v>
      </c>
      <c r="E471" s="60" t="s">
        <v>3103</v>
      </c>
      <c r="F471" s="73">
        <v>44702</v>
      </c>
      <c r="G471" s="61">
        <v>-11614.62</v>
      </c>
      <c r="H471" s="61">
        <v>-993050.01</v>
      </c>
      <c r="I471" s="60" t="s">
        <v>20</v>
      </c>
      <c r="J471" s="60" t="s">
        <v>1356</v>
      </c>
      <c r="K471" s="60" t="s">
        <v>3104</v>
      </c>
      <c r="L471" s="60" t="s">
        <v>3105</v>
      </c>
      <c r="M471" s="60" t="s">
        <v>3103</v>
      </c>
      <c r="N471" s="60" t="s">
        <v>290</v>
      </c>
      <c r="O471" s="60" t="s">
        <v>290</v>
      </c>
      <c r="P471" s="60" t="s">
        <v>670</v>
      </c>
      <c r="Q471" s="60" t="s">
        <v>290</v>
      </c>
      <c r="R471" s="60" t="s">
        <v>1136</v>
      </c>
      <c r="S471" s="73"/>
      <c r="T471" s="60" t="s">
        <v>290</v>
      </c>
      <c r="U471" s="73">
        <v>44678</v>
      </c>
      <c r="V471" s="60" t="s">
        <v>290</v>
      </c>
    </row>
    <row r="472" spans="1:22" ht="14.5">
      <c r="A472" s="60" t="s">
        <v>578</v>
      </c>
      <c r="B472" s="60" t="s">
        <v>691</v>
      </c>
      <c r="C472" s="60" t="s">
        <v>676</v>
      </c>
      <c r="D472" s="60" t="s">
        <v>1326</v>
      </c>
      <c r="E472" s="60" t="s">
        <v>2003</v>
      </c>
      <c r="F472" s="73">
        <v>44661</v>
      </c>
      <c r="G472" s="61">
        <v>-5901.92</v>
      </c>
      <c r="H472" s="61">
        <v>-503138.68</v>
      </c>
      <c r="I472" s="60" t="s">
        <v>20</v>
      </c>
      <c r="J472" s="60" t="s">
        <v>1356</v>
      </c>
      <c r="K472" s="60" t="s">
        <v>2004</v>
      </c>
      <c r="L472" s="60" t="s">
        <v>2005</v>
      </c>
      <c r="M472" s="60" t="s">
        <v>2003</v>
      </c>
      <c r="N472" s="60" t="s">
        <v>290</v>
      </c>
      <c r="O472" s="60" t="s">
        <v>290</v>
      </c>
      <c r="P472" s="60" t="s">
        <v>670</v>
      </c>
      <c r="Q472" s="60" t="s">
        <v>290</v>
      </c>
      <c r="R472" s="60" t="s">
        <v>1136</v>
      </c>
      <c r="S472" s="73">
        <v>44748</v>
      </c>
      <c r="T472" s="60" t="s">
        <v>3802</v>
      </c>
      <c r="U472" s="73">
        <v>44657</v>
      </c>
      <c r="V472" s="60" t="s">
        <v>290</v>
      </c>
    </row>
    <row r="473" spans="1:22" ht="14.5">
      <c r="A473" s="60" t="s">
        <v>578</v>
      </c>
      <c r="B473" s="60" t="s">
        <v>691</v>
      </c>
      <c r="C473" s="60" t="s">
        <v>674</v>
      </c>
      <c r="D473" s="60" t="s">
        <v>1326</v>
      </c>
      <c r="E473" s="60" t="s">
        <v>3112</v>
      </c>
      <c r="F473" s="73">
        <v>44704</v>
      </c>
      <c r="G473" s="61">
        <v>-13308</v>
      </c>
      <c r="H473" s="61">
        <v>-1137834</v>
      </c>
      <c r="I473" s="60" t="s">
        <v>20</v>
      </c>
      <c r="J473" s="60" t="s">
        <v>3110</v>
      </c>
      <c r="K473" s="60" t="s">
        <v>3113</v>
      </c>
      <c r="L473" s="60" t="s">
        <v>3114</v>
      </c>
      <c r="M473" s="60" t="s">
        <v>3112</v>
      </c>
      <c r="N473" s="60" t="s">
        <v>290</v>
      </c>
      <c r="O473" s="60" t="s">
        <v>290</v>
      </c>
      <c r="P473" s="60" t="s">
        <v>2010</v>
      </c>
      <c r="Q473" s="60" t="s">
        <v>290</v>
      </c>
      <c r="R473" s="60" t="s">
        <v>1136</v>
      </c>
      <c r="S473" s="73"/>
      <c r="T473" s="60" t="s">
        <v>290</v>
      </c>
      <c r="U473" s="73">
        <v>44704</v>
      </c>
      <c r="V473" s="60" t="s">
        <v>290</v>
      </c>
    </row>
    <row r="474" spans="1:22" ht="14.5">
      <c r="A474" s="60" t="s">
        <v>578</v>
      </c>
      <c r="B474" s="60" t="s">
        <v>691</v>
      </c>
      <c r="C474" s="60" t="s">
        <v>674</v>
      </c>
      <c r="D474" s="60" t="s">
        <v>1326</v>
      </c>
      <c r="E474" s="60" t="s">
        <v>3109</v>
      </c>
      <c r="F474" s="73">
        <v>44698</v>
      </c>
      <c r="G474" s="61">
        <v>-795</v>
      </c>
      <c r="H474" s="61">
        <v>-67972.5</v>
      </c>
      <c r="I474" s="60" t="s">
        <v>20</v>
      </c>
      <c r="J474" s="60" t="s">
        <v>3110</v>
      </c>
      <c r="K474" s="60" t="s">
        <v>2012</v>
      </c>
      <c r="L474" s="60" t="s">
        <v>3111</v>
      </c>
      <c r="M474" s="60" t="s">
        <v>3109</v>
      </c>
      <c r="N474" s="60" t="s">
        <v>290</v>
      </c>
      <c r="O474" s="60" t="s">
        <v>290</v>
      </c>
      <c r="P474" s="60" t="s">
        <v>2010</v>
      </c>
      <c r="Q474" s="60" t="s">
        <v>290</v>
      </c>
      <c r="R474" s="60" t="s">
        <v>1136</v>
      </c>
      <c r="S474" s="73">
        <v>44747</v>
      </c>
      <c r="T474" s="60" t="s">
        <v>3803</v>
      </c>
      <c r="U474" s="73">
        <v>44698</v>
      </c>
      <c r="V474" s="60" t="s">
        <v>290</v>
      </c>
    </row>
    <row r="475" spans="1:22" ht="14.5">
      <c r="A475" s="60" t="s">
        <v>578</v>
      </c>
      <c r="B475" s="60" t="s">
        <v>691</v>
      </c>
      <c r="C475" s="60" t="s">
        <v>674</v>
      </c>
      <c r="D475" s="60" t="s">
        <v>1326</v>
      </c>
      <c r="E475" s="60" t="s">
        <v>3115</v>
      </c>
      <c r="F475" s="73">
        <v>44720</v>
      </c>
      <c r="G475" s="61">
        <v>-1249.5</v>
      </c>
      <c r="H475" s="61">
        <v>-110143.43</v>
      </c>
      <c r="I475" s="60" t="s">
        <v>20</v>
      </c>
      <c r="J475" s="60" t="s">
        <v>2007</v>
      </c>
      <c r="K475" s="60" t="s">
        <v>3113</v>
      </c>
      <c r="L475" s="60" t="s">
        <v>3116</v>
      </c>
      <c r="M475" s="60" t="s">
        <v>3115</v>
      </c>
      <c r="N475" s="60" t="s">
        <v>290</v>
      </c>
      <c r="O475" s="60" t="s">
        <v>290</v>
      </c>
      <c r="P475" s="60" t="s">
        <v>2010</v>
      </c>
      <c r="Q475" s="60" t="s">
        <v>290</v>
      </c>
      <c r="R475" s="60" t="s">
        <v>1136</v>
      </c>
      <c r="S475" s="73"/>
      <c r="T475" s="60" t="s">
        <v>290</v>
      </c>
      <c r="U475" s="73">
        <v>44720</v>
      </c>
      <c r="V475" s="60" t="s">
        <v>290</v>
      </c>
    </row>
    <row r="476" spans="1:22" ht="14.5">
      <c r="A476" s="60" t="s">
        <v>578</v>
      </c>
      <c r="B476" s="60" t="s">
        <v>691</v>
      </c>
      <c r="C476" s="60" t="s">
        <v>674</v>
      </c>
      <c r="D476" s="60" t="s">
        <v>1326</v>
      </c>
      <c r="E476" s="60" t="s">
        <v>3117</v>
      </c>
      <c r="F476" s="73">
        <v>44742</v>
      </c>
      <c r="G476" s="61">
        <v>-15433.5</v>
      </c>
      <c r="H476" s="61">
        <v>-1360463.03</v>
      </c>
      <c r="I476" s="60" t="s">
        <v>20</v>
      </c>
      <c r="J476" s="60" t="s">
        <v>2007</v>
      </c>
      <c r="K476" s="60" t="s">
        <v>3118</v>
      </c>
      <c r="L476" s="60" t="s">
        <v>3119</v>
      </c>
      <c r="M476" s="60" t="s">
        <v>3117</v>
      </c>
      <c r="N476" s="60" t="s">
        <v>290</v>
      </c>
      <c r="O476" s="60" t="s">
        <v>290</v>
      </c>
      <c r="P476" s="60" t="s">
        <v>2010</v>
      </c>
      <c r="Q476" s="60" t="s">
        <v>290</v>
      </c>
      <c r="R476" s="60" t="s">
        <v>1136</v>
      </c>
      <c r="S476" s="73"/>
      <c r="T476" s="60" t="s">
        <v>290</v>
      </c>
      <c r="U476" s="73">
        <v>44742</v>
      </c>
      <c r="V476" s="60" t="s">
        <v>290</v>
      </c>
    </row>
    <row r="477" spans="1:22" ht="14.5">
      <c r="A477" s="60" t="s">
        <v>578</v>
      </c>
      <c r="B477" s="60" t="s">
        <v>691</v>
      </c>
      <c r="C477" s="60" t="s">
        <v>674</v>
      </c>
      <c r="D477" s="60" t="s">
        <v>1326</v>
      </c>
      <c r="E477" s="60" t="s">
        <v>2006</v>
      </c>
      <c r="F477" s="73">
        <v>44651</v>
      </c>
      <c r="G477" s="61">
        <v>-2703</v>
      </c>
      <c r="H477" s="61">
        <v>-229890.15</v>
      </c>
      <c r="I477" s="60" t="s">
        <v>20</v>
      </c>
      <c r="J477" s="60" t="s">
        <v>2007</v>
      </c>
      <c r="K477" s="60" t="s">
        <v>2008</v>
      </c>
      <c r="L477" s="60" t="s">
        <v>2009</v>
      </c>
      <c r="M477" s="60" t="s">
        <v>2006</v>
      </c>
      <c r="N477" s="60" t="s">
        <v>290</v>
      </c>
      <c r="O477" s="60" t="s">
        <v>290</v>
      </c>
      <c r="P477" s="60" t="s">
        <v>2010</v>
      </c>
      <c r="Q477" s="60" t="s">
        <v>290</v>
      </c>
      <c r="R477" s="60" t="s">
        <v>1136</v>
      </c>
      <c r="S477" s="73"/>
      <c r="T477" s="60" t="s">
        <v>290</v>
      </c>
      <c r="U477" s="73">
        <v>44651</v>
      </c>
      <c r="V477" s="60" t="s">
        <v>290</v>
      </c>
    </row>
    <row r="478" spans="1:22" ht="14.5">
      <c r="A478" s="60" t="s">
        <v>578</v>
      </c>
      <c r="B478" s="60" t="s">
        <v>691</v>
      </c>
      <c r="C478" s="60" t="s">
        <v>674</v>
      </c>
      <c r="D478" s="60" t="s">
        <v>1326</v>
      </c>
      <c r="E478" s="60" t="s">
        <v>2011</v>
      </c>
      <c r="F478" s="73">
        <v>44671</v>
      </c>
      <c r="G478" s="61">
        <v>-12816</v>
      </c>
      <c r="H478" s="61">
        <v>-1092564</v>
      </c>
      <c r="I478" s="60" t="s">
        <v>20</v>
      </c>
      <c r="J478" s="60" t="s">
        <v>2007</v>
      </c>
      <c r="K478" s="60" t="s">
        <v>2012</v>
      </c>
      <c r="L478" s="60" t="s">
        <v>2013</v>
      </c>
      <c r="M478" s="60" t="s">
        <v>2011</v>
      </c>
      <c r="N478" s="60" t="s">
        <v>290</v>
      </c>
      <c r="O478" s="60" t="s">
        <v>290</v>
      </c>
      <c r="P478" s="60" t="s">
        <v>2010</v>
      </c>
      <c r="Q478" s="60" t="s">
        <v>290</v>
      </c>
      <c r="R478" s="60" t="s">
        <v>1136</v>
      </c>
      <c r="S478" s="73"/>
      <c r="T478" s="60" t="s">
        <v>290</v>
      </c>
      <c r="U478" s="73">
        <v>44671</v>
      </c>
      <c r="V478" s="60" t="s">
        <v>290</v>
      </c>
    </row>
    <row r="479" spans="1:22" ht="14.5">
      <c r="A479" s="60" t="s">
        <v>578</v>
      </c>
      <c r="B479" s="60" t="s">
        <v>1131</v>
      </c>
      <c r="C479" s="60" t="s">
        <v>676</v>
      </c>
      <c r="D479" s="60" t="s">
        <v>1326</v>
      </c>
      <c r="E479" s="60" t="s">
        <v>3120</v>
      </c>
      <c r="F479" s="73">
        <v>44713</v>
      </c>
      <c r="G479" s="61">
        <v>-41512.46</v>
      </c>
      <c r="H479" s="61">
        <v>-3659323.35</v>
      </c>
      <c r="I479" s="60" t="s">
        <v>20</v>
      </c>
      <c r="J479" s="60" t="s">
        <v>3121</v>
      </c>
      <c r="K479" s="60" t="s">
        <v>2014</v>
      </c>
      <c r="L479" s="60" t="s">
        <v>3122</v>
      </c>
      <c r="M479" s="60" t="s">
        <v>3120</v>
      </c>
      <c r="N479" s="60" t="s">
        <v>290</v>
      </c>
      <c r="O479" s="60" t="s">
        <v>290</v>
      </c>
      <c r="P479" s="60" t="s">
        <v>1342</v>
      </c>
      <c r="Q479" s="60" t="s">
        <v>290</v>
      </c>
      <c r="R479" s="60" t="s">
        <v>1136</v>
      </c>
      <c r="S479" s="73"/>
      <c r="T479" s="60" t="s">
        <v>290</v>
      </c>
      <c r="U479" s="73">
        <v>44712</v>
      </c>
      <c r="V479" s="60" t="s">
        <v>290</v>
      </c>
    </row>
    <row r="480" spans="1:22" ht="14.5">
      <c r="A480" s="60" t="s">
        <v>578</v>
      </c>
      <c r="B480" s="60" t="s">
        <v>1131</v>
      </c>
      <c r="C480" s="60" t="s">
        <v>676</v>
      </c>
      <c r="D480" s="60" t="s">
        <v>1326</v>
      </c>
      <c r="E480" s="60" t="s">
        <v>3123</v>
      </c>
      <c r="F480" s="73">
        <v>44731</v>
      </c>
      <c r="G480" s="61">
        <v>-1158.3</v>
      </c>
      <c r="H480" s="61">
        <v>-102104.15</v>
      </c>
      <c r="I480" s="60" t="s">
        <v>20</v>
      </c>
      <c r="J480" s="60" t="s">
        <v>3121</v>
      </c>
      <c r="K480" s="60" t="s">
        <v>2042</v>
      </c>
      <c r="L480" s="60" t="s">
        <v>3124</v>
      </c>
      <c r="M480" s="60" t="s">
        <v>3123</v>
      </c>
      <c r="N480" s="60" t="s">
        <v>290</v>
      </c>
      <c r="O480" s="60" t="s">
        <v>290</v>
      </c>
      <c r="P480" s="60" t="s">
        <v>732</v>
      </c>
      <c r="Q480" s="60" t="s">
        <v>290</v>
      </c>
      <c r="R480" s="60" t="s">
        <v>1136</v>
      </c>
      <c r="S480" s="73"/>
      <c r="T480" s="60" t="s">
        <v>290</v>
      </c>
      <c r="U480" s="73">
        <v>44731</v>
      </c>
      <c r="V480" s="60" t="s">
        <v>290</v>
      </c>
    </row>
    <row r="481" spans="1:22" ht="14.5">
      <c r="A481" s="60" t="s">
        <v>578</v>
      </c>
      <c r="B481" s="60" t="s">
        <v>1131</v>
      </c>
      <c r="C481" s="60" t="s">
        <v>676</v>
      </c>
      <c r="D481" s="60" t="s">
        <v>1326</v>
      </c>
      <c r="E481" s="60" t="s">
        <v>3125</v>
      </c>
      <c r="F481" s="73">
        <v>44727</v>
      </c>
      <c r="G481" s="61">
        <v>-2092.42</v>
      </c>
      <c r="H481" s="61">
        <v>-184446.82</v>
      </c>
      <c r="I481" s="60" t="s">
        <v>20</v>
      </c>
      <c r="J481" s="60" t="s">
        <v>3121</v>
      </c>
      <c r="K481" s="60" t="s">
        <v>3126</v>
      </c>
      <c r="L481" s="60" t="s">
        <v>3127</v>
      </c>
      <c r="M481" s="60" t="s">
        <v>3125</v>
      </c>
      <c r="N481" s="60" t="s">
        <v>290</v>
      </c>
      <c r="O481" s="60" t="s">
        <v>290</v>
      </c>
      <c r="P481" s="60" t="s">
        <v>1342</v>
      </c>
      <c r="Q481" s="60" t="s">
        <v>290</v>
      </c>
      <c r="R481" s="60" t="s">
        <v>1136</v>
      </c>
      <c r="S481" s="73"/>
      <c r="T481" s="60" t="s">
        <v>290</v>
      </c>
      <c r="U481" s="73">
        <v>44727</v>
      </c>
      <c r="V481" s="60" t="s">
        <v>290</v>
      </c>
    </row>
    <row r="482" spans="1:22" ht="14.5">
      <c r="A482" s="60" t="s">
        <v>578</v>
      </c>
      <c r="B482" s="60" t="s">
        <v>1131</v>
      </c>
      <c r="C482" s="60" t="s">
        <v>676</v>
      </c>
      <c r="D482" s="60" t="s">
        <v>1326</v>
      </c>
      <c r="E482" s="60" t="s">
        <v>3128</v>
      </c>
      <c r="F482" s="73">
        <v>44727</v>
      </c>
      <c r="G482" s="61">
        <v>-1538.35</v>
      </c>
      <c r="H482" s="61">
        <v>-135605.54999999999</v>
      </c>
      <c r="I482" s="60" t="s">
        <v>20</v>
      </c>
      <c r="J482" s="60" t="s">
        <v>3121</v>
      </c>
      <c r="K482" s="60" t="s">
        <v>3129</v>
      </c>
      <c r="L482" s="60" t="s">
        <v>3130</v>
      </c>
      <c r="M482" s="60" t="s">
        <v>3128</v>
      </c>
      <c r="N482" s="60" t="s">
        <v>290</v>
      </c>
      <c r="O482" s="60" t="s">
        <v>290</v>
      </c>
      <c r="P482" s="60" t="s">
        <v>1342</v>
      </c>
      <c r="Q482" s="60" t="s">
        <v>290</v>
      </c>
      <c r="R482" s="60" t="s">
        <v>1136</v>
      </c>
      <c r="S482" s="73"/>
      <c r="T482" s="60" t="s">
        <v>290</v>
      </c>
      <c r="U482" s="73">
        <v>44727</v>
      </c>
      <c r="V482" s="60" t="s">
        <v>290</v>
      </c>
    </row>
    <row r="483" spans="1:22" ht="14.5">
      <c r="A483" s="60" t="s">
        <v>578</v>
      </c>
      <c r="B483" s="60" t="s">
        <v>691</v>
      </c>
      <c r="C483" s="60" t="s">
        <v>676</v>
      </c>
      <c r="D483" s="60" t="s">
        <v>1326</v>
      </c>
      <c r="E483" s="60" t="s">
        <v>3131</v>
      </c>
      <c r="F483" s="73">
        <v>44700</v>
      </c>
      <c r="G483" s="61">
        <v>-22314.959999999999</v>
      </c>
      <c r="H483" s="61">
        <v>-1907929.08</v>
      </c>
      <c r="I483" s="60" t="s">
        <v>20</v>
      </c>
      <c r="J483" s="60" t="s">
        <v>3132</v>
      </c>
      <c r="K483" s="60" t="s">
        <v>3126</v>
      </c>
      <c r="L483" s="60" t="s">
        <v>3133</v>
      </c>
      <c r="M483" s="60" t="s">
        <v>3131</v>
      </c>
      <c r="N483" s="60" t="s">
        <v>290</v>
      </c>
      <c r="O483" s="60" t="s">
        <v>290</v>
      </c>
      <c r="P483" s="60" t="s">
        <v>1342</v>
      </c>
      <c r="Q483" s="60" t="s">
        <v>290</v>
      </c>
      <c r="R483" s="60" t="s">
        <v>1136</v>
      </c>
      <c r="S483" s="73">
        <v>44745</v>
      </c>
      <c r="T483" s="60" t="s">
        <v>3804</v>
      </c>
      <c r="U483" s="73">
        <v>44700</v>
      </c>
      <c r="V483" s="60" t="s">
        <v>290</v>
      </c>
    </row>
    <row r="484" spans="1:22" ht="14.5">
      <c r="A484" s="60" t="s">
        <v>578</v>
      </c>
      <c r="B484" s="60" t="s">
        <v>1131</v>
      </c>
      <c r="C484" s="60" t="s">
        <v>676</v>
      </c>
      <c r="D484" s="60" t="s">
        <v>1326</v>
      </c>
      <c r="E484" s="60" t="s">
        <v>3134</v>
      </c>
      <c r="F484" s="73">
        <v>44741</v>
      </c>
      <c r="G484" s="61">
        <v>-1585.93</v>
      </c>
      <c r="H484" s="61">
        <v>-139799.73000000001</v>
      </c>
      <c r="I484" s="60" t="s">
        <v>20</v>
      </c>
      <c r="J484" s="60" t="s">
        <v>1428</v>
      </c>
      <c r="K484" s="60" t="s">
        <v>3126</v>
      </c>
      <c r="L484" s="60" t="s">
        <v>3135</v>
      </c>
      <c r="M484" s="60" t="s">
        <v>3134</v>
      </c>
      <c r="N484" s="60" t="s">
        <v>290</v>
      </c>
      <c r="O484" s="60" t="s">
        <v>290</v>
      </c>
      <c r="P484" s="60" t="s">
        <v>1342</v>
      </c>
      <c r="Q484" s="60" t="s">
        <v>290</v>
      </c>
      <c r="R484" s="60" t="s">
        <v>1136</v>
      </c>
      <c r="S484" s="73"/>
      <c r="T484" s="60" t="s">
        <v>290</v>
      </c>
      <c r="U484" s="73">
        <v>44741</v>
      </c>
      <c r="V484" s="60" t="s">
        <v>290</v>
      </c>
    </row>
    <row r="485" spans="1:22" ht="14.5">
      <c r="A485" s="60" t="s">
        <v>578</v>
      </c>
      <c r="B485" s="60" t="s">
        <v>691</v>
      </c>
      <c r="C485" s="60" t="s">
        <v>674</v>
      </c>
      <c r="D485" s="60" t="s">
        <v>1326</v>
      </c>
      <c r="E485" s="60" t="s">
        <v>3138</v>
      </c>
      <c r="F485" s="73">
        <v>44713</v>
      </c>
      <c r="G485" s="61">
        <v>-84066.1</v>
      </c>
      <c r="H485" s="61">
        <v>-7410426.7199999997</v>
      </c>
      <c r="I485" s="60" t="s">
        <v>20</v>
      </c>
      <c r="J485" s="60" t="s">
        <v>2015</v>
      </c>
      <c r="K485" s="60" t="s">
        <v>3139</v>
      </c>
      <c r="L485" s="60" t="s">
        <v>3140</v>
      </c>
      <c r="M485" s="60" t="s">
        <v>3138</v>
      </c>
      <c r="N485" s="60" t="s">
        <v>290</v>
      </c>
      <c r="O485" s="60" t="s">
        <v>290</v>
      </c>
      <c r="P485" s="60" t="s">
        <v>1345</v>
      </c>
      <c r="Q485" s="60" t="s">
        <v>290</v>
      </c>
      <c r="R485" s="60" t="s">
        <v>1136</v>
      </c>
      <c r="S485" s="73"/>
      <c r="T485" s="60" t="s">
        <v>290</v>
      </c>
      <c r="U485" s="73">
        <v>44713</v>
      </c>
      <c r="V485" s="60" t="s">
        <v>290</v>
      </c>
    </row>
    <row r="486" spans="1:22" ht="14.5">
      <c r="A486" s="60" t="s">
        <v>578</v>
      </c>
      <c r="B486" s="60" t="s">
        <v>691</v>
      </c>
      <c r="C486" s="60" t="s">
        <v>674</v>
      </c>
      <c r="D486" s="60" t="s">
        <v>1326</v>
      </c>
      <c r="E486" s="60" t="s">
        <v>3141</v>
      </c>
      <c r="F486" s="73">
        <v>44720</v>
      </c>
      <c r="G486" s="61">
        <v>-143087.51999999999</v>
      </c>
      <c r="H486" s="61">
        <v>-12613164.890000001</v>
      </c>
      <c r="I486" s="60" t="s">
        <v>20</v>
      </c>
      <c r="J486" s="60" t="s">
        <v>2015</v>
      </c>
      <c r="K486" s="60" t="s">
        <v>3139</v>
      </c>
      <c r="L486" s="60" t="s">
        <v>3142</v>
      </c>
      <c r="M486" s="60" t="s">
        <v>3141</v>
      </c>
      <c r="N486" s="60" t="s">
        <v>290</v>
      </c>
      <c r="O486" s="60" t="s">
        <v>290</v>
      </c>
      <c r="P486" s="60" t="s">
        <v>1345</v>
      </c>
      <c r="Q486" s="60" t="s">
        <v>290</v>
      </c>
      <c r="R486" s="60" t="s">
        <v>1136</v>
      </c>
      <c r="S486" s="73"/>
      <c r="T486" s="60" t="s">
        <v>290</v>
      </c>
      <c r="U486" s="73">
        <v>44720</v>
      </c>
      <c r="V486" s="60" t="s">
        <v>290</v>
      </c>
    </row>
    <row r="487" spans="1:22" ht="14.5">
      <c r="A487" s="60" t="s">
        <v>578</v>
      </c>
      <c r="B487" s="60" t="s">
        <v>691</v>
      </c>
      <c r="C487" s="60" t="s">
        <v>674</v>
      </c>
      <c r="D487" s="60" t="s">
        <v>1326</v>
      </c>
      <c r="E487" s="60" t="s">
        <v>3143</v>
      </c>
      <c r="F487" s="73">
        <v>44727</v>
      </c>
      <c r="G487" s="61">
        <v>-204043.47</v>
      </c>
      <c r="H487" s="61">
        <v>-17986431.879999999</v>
      </c>
      <c r="I487" s="60" t="s">
        <v>20</v>
      </c>
      <c r="J487" s="60" t="s">
        <v>2015</v>
      </c>
      <c r="K487" s="60" t="s">
        <v>3139</v>
      </c>
      <c r="L487" s="60" t="s">
        <v>3144</v>
      </c>
      <c r="M487" s="60" t="s">
        <v>3143</v>
      </c>
      <c r="N487" s="60" t="s">
        <v>290</v>
      </c>
      <c r="O487" s="60" t="s">
        <v>290</v>
      </c>
      <c r="P487" s="60" t="s">
        <v>1345</v>
      </c>
      <c r="Q487" s="60" t="s">
        <v>290</v>
      </c>
      <c r="R487" s="60" t="s">
        <v>1136</v>
      </c>
      <c r="S487" s="73"/>
      <c r="T487" s="60" t="s">
        <v>290</v>
      </c>
      <c r="U487" s="73">
        <v>44727</v>
      </c>
      <c r="V487" s="60" t="s">
        <v>290</v>
      </c>
    </row>
    <row r="488" spans="1:22" ht="14.5">
      <c r="A488" s="60" t="s">
        <v>578</v>
      </c>
      <c r="B488" s="60" t="s">
        <v>691</v>
      </c>
      <c r="C488" s="60" t="s">
        <v>674</v>
      </c>
      <c r="D488" s="60" t="s">
        <v>1326</v>
      </c>
      <c r="E488" s="60" t="s">
        <v>3147</v>
      </c>
      <c r="F488" s="73">
        <v>44721</v>
      </c>
      <c r="G488" s="61">
        <v>-40329.120000000003</v>
      </c>
      <c r="H488" s="61">
        <v>-3555011.93</v>
      </c>
      <c r="I488" s="60" t="s">
        <v>20</v>
      </c>
      <c r="J488" s="60" t="s">
        <v>2015</v>
      </c>
      <c r="K488" s="60" t="s">
        <v>3148</v>
      </c>
      <c r="L488" s="60" t="s">
        <v>3149</v>
      </c>
      <c r="M488" s="60" t="s">
        <v>3147</v>
      </c>
      <c r="N488" s="60" t="s">
        <v>290</v>
      </c>
      <c r="O488" s="60" t="s">
        <v>290</v>
      </c>
      <c r="P488" s="60" t="s">
        <v>1345</v>
      </c>
      <c r="Q488" s="60" t="s">
        <v>290</v>
      </c>
      <c r="R488" s="60" t="s">
        <v>1136</v>
      </c>
      <c r="S488" s="73"/>
      <c r="T488" s="60" t="s">
        <v>290</v>
      </c>
      <c r="U488" s="73">
        <v>44721</v>
      </c>
      <c r="V488" s="60" t="s">
        <v>290</v>
      </c>
    </row>
    <row r="489" spans="1:22" ht="14.5">
      <c r="A489" s="60" t="s">
        <v>578</v>
      </c>
      <c r="B489" s="60" t="s">
        <v>691</v>
      </c>
      <c r="C489" s="60" t="s">
        <v>674</v>
      </c>
      <c r="D489" s="60" t="s">
        <v>1326</v>
      </c>
      <c r="E489" s="60" t="s">
        <v>3150</v>
      </c>
      <c r="F489" s="73">
        <v>44727</v>
      </c>
      <c r="G489" s="61">
        <v>-6105.58</v>
      </c>
      <c r="H489" s="61">
        <v>-538206.88</v>
      </c>
      <c r="I489" s="60" t="s">
        <v>20</v>
      </c>
      <c r="J489" s="60" t="s">
        <v>2015</v>
      </c>
      <c r="K489" s="60" t="s">
        <v>3148</v>
      </c>
      <c r="L489" s="60" t="s">
        <v>3151</v>
      </c>
      <c r="M489" s="60" t="s">
        <v>3150</v>
      </c>
      <c r="N489" s="60" t="s">
        <v>290</v>
      </c>
      <c r="O489" s="60" t="s">
        <v>290</v>
      </c>
      <c r="P489" s="60" t="s">
        <v>1345</v>
      </c>
      <c r="Q489" s="60" t="s">
        <v>290</v>
      </c>
      <c r="R489" s="60" t="s">
        <v>1136</v>
      </c>
      <c r="S489" s="73"/>
      <c r="T489" s="60" t="s">
        <v>290</v>
      </c>
      <c r="U489" s="73">
        <v>44727</v>
      </c>
      <c r="V489" s="60" t="s">
        <v>290</v>
      </c>
    </row>
    <row r="490" spans="1:22" ht="14.5">
      <c r="A490" s="60" t="s">
        <v>578</v>
      </c>
      <c r="B490" s="60" t="s">
        <v>691</v>
      </c>
      <c r="C490" s="60" t="s">
        <v>674</v>
      </c>
      <c r="D490" s="60" t="s">
        <v>1326</v>
      </c>
      <c r="E490" s="60" t="s">
        <v>3152</v>
      </c>
      <c r="F490" s="73">
        <v>44734</v>
      </c>
      <c r="G490" s="61">
        <v>-2002.63</v>
      </c>
      <c r="H490" s="61">
        <v>-176531.83</v>
      </c>
      <c r="I490" s="60" t="s">
        <v>20</v>
      </c>
      <c r="J490" s="60" t="s">
        <v>2015</v>
      </c>
      <c r="K490" s="60" t="s">
        <v>3148</v>
      </c>
      <c r="L490" s="60" t="s">
        <v>3153</v>
      </c>
      <c r="M490" s="60" t="s">
        <v>3152</v>
      </c>
      <c r="N490" s="60" t="s">
        <v>290</v>
      </c>
      <c r="O490" s="60" t="s">
        <v>290</v>
      </c>
      <c r="P490" s="60" t="s">
        <v>1345</v>
      </c>
      <c r="Q490" s="60" t="s">
        <v>290</v>
      </c>
      <c r="R490" s="60" t="s">
        <v>1136</v>
      </c>
      <c r="S490" s="73"/>
      <c r="T490" s="60" t="s">
        <v>290</v>
      </c>
      <c r="U490" s="73">
        <v>44734</v>
      </c>
      <c r="V490" s="60" t="s">
        <v>290</v>
      </c>
    </row>
    <row r="491" spans="1:22" ht="14.5">
      <c r="A491" s="60" t="s">
        <v>578</v>
      </c>
      <c r="B491" s="60" t="s">
        <v>691</v>
      </c>
      <c r="C491" s="60" t="s">
        <v>674</v>
      </c>
      <c r="D491" s="60" t="s">
        <v>1326</v>
      </c>
      <c r="E491" s="60" t="s">
        <v>3145</v>
      </c>
      <c r="F491" s="73">
        <v>44733</v>
      </c>
      <c r="G491" s="61">
        <v>-10804.35</v>
      </c>
      <c r="H491" s="61">
        <v>-952403.45</v>
      </c>
      <c r="I491" s="60" t="s">
        <v>20</v>
      </c>
      <c r="J491" s="60" t="s">
        <v>2015</v>
      </c>
      <c r="K491" s="60" t="s">
        <v>3139</v>
      </c>
      <c r="L491" s="60" t="s">
        <v>3146</v>
      </c>
      <c r="M491" s="60" t="s">
        <v>3145</v>
      </c>
      <c r="N491" s="60" t="s">
        <v>290</v>
      </c>
      <c r="O491" s="60" t="s">
        <v>290</v>
      </c>
      <c r="P491" s="60" t="s">
        <v>1345</v>
      </c>
      <c r="Q491" s="60" t="s">
        <v>290</v>
      </c>
      <c r="R491" s="60" t="s">
        <v>1136</v>
      </c>
      <c r="S491" s="73"/>
      <c r="T491" s="60" t="s">
        <v>290</v>
      </c>
      <c r="U491" s="73">
        <v>44733</v>
      </c>
      <c r="V491" s="60" t="s">
        <v>290</v>
      </c>
    </row>
    <row r="492" spans="1:22" ht="14.5">
      <c r="A492" s="60" t="s">
        <v>578</v>
      </c>
      <c r="B492" s="60" t="s">
        <v>691</v>
      </c>
      <c r="C492" s="60" t="s">
        <v>674</v>
      </c>
      <c r="D492" s="60" t="s">
        <v>1326</v>
      </c>
      <c r="E492" s="60" t="s">
        <v>2017</v>
      </c>
      <c r="F492" s="73">
        <v>44621</v>
      </c>
      <c r="G492" s="61">
        <v>-154800.54999999999</v>
      </c>
      <c r="H492" s="61">
        <v>-13165786.779999999</v>
      </c>
      <c r="I492" s="60" t="s">
        <v>20</v>
      </c>
      <c r="J492" s="60" t="s">
        <v>2015</v>
      </c>
      <c r="K492" s="60" t="s">
        <v>2016</v>
      </c>
      <c r="L492" s="60" t="s">
        <v>2018</v>
      </c>
      <c r="M492" s="60" t="s">
        <v>2017</v>
      </c>
      <c r="N492" s="60" t="s">
        <v>290</v>
      </c>
      <c r="O492" s="60" t="s">
        <v>290</v>
      </c>
      <c r="P492" s="60" t="s">
        <v>1345</v>
      </c>
      <c r="Q492" s="60" t="s">
        <v>290</v>
      </c>
      <c r="R492" s="60" t="s">
        <v>1136</v>
      </c>
      <c r="S492" s="73"/>
      <c r="T492" s="60" t="s">
        <v>290</v>
      </c>
      <c r="U492" s="73">
        <v>44621</v>
      </c>
      <c r="V492" s="60" t="s">
        <v>290</v>
      </c>
    </row>
    <row r="493" spans="1:22" ht="14.5">
      <c r="A493" s="60" t="s">
        <v>578</v>
      </c>
      <c r="B493" s="60" t="s">
        <v>691</v>
      </c>
      <c r="C493" s="60" t="s">
        <v>674</v>
      </c>
      <c r="D493" s="60" t="s">
        <v>1326</v>
      </c>
      <c r="E493" s="60" t="s">
        <v>2019</v>
      </c>
      <c r="F493" s="73">
        <v>44675</v>
      </c>
      <c r="G493" s="61">
        <v>-153702.59</v>
      </c>
      <c r="H493" s="61">
        <v>-13103145.800000001</v>
      </c>
      <c r="I493" s="60" t="s">
        <v>20</v>
      </c>
      <c r="J493" s="60" t="s">
        <v>2015</v>
      </c>
      <c r="K493" s="60" t="s">
        <v>2016</v>
      </c>
      <c r="L493" s="60" t="s">
        <v>2020</v>
      </c>
      <c r="M493" s="60" t="s">
        <v>2019</v>
      </c>
      <c r="N493" s="60" t="s">
        <v>290</v>
      </c>
      <c r="O493" s="60" t="s">
        <v>290</v>
      </c>
      <c r="P493" s="60" t="s">
        <v>1345</v>
      </c>
      <c r="Q493" s="60" t="s">
        <v>290</v>
      </c>
      <c r="R493" s="60" t="s">
        <v>1136</v>
      </c>
      <c r="S493" s="73"/>
      <c r="T493" s="60" t="s">
        <v>290</v>
      </c>
      <c r="U493" s="73">
        <v>44675</v>
      </c>
      <c r="V493" s="60" t="s">
        <v>290</v>
      </c>
    </row>
    <row r="494" spans="1:22" ht="14.5">
      <c r="A494" s="60" t="s">
        <v>578</v>
      </c>
      <c r="B494" s="60" t="s">
        <v>691</v>
      </c>
      <c r="C494" s="60" t="s">
        <v>674</v>
      </c>
      <c r="D494" s="60" t="s">
        <v>1326</v>
      </c>
      <c r="E494" s="60" t="s">
        <v>2021</v>
      </c>
      <c r="F494" s="73">
        <v>44678</v>
      </c>
      <c r="G494" s="61">
        <v>-21839.4</v>
      </c>
      <c r="H494" s="61">
        <v>-1861808.85</v>
      </c>
      <c r="I494" s="60" t="s">
        <v>20</v>
      </c>
      <c r="J494" s="60" t="s">
        <v>2015</v>
      </c>
      <c r="K494" s="60" t="s">
        <v>2016</v>
      </c>
      <c r="L494" s="60" t="s">
        <v>2022</v>
      </c>
      <c r="M494" s="60" t="s">
        <v>2021</v>
      </c>
      <c r="N494" s="60" t="s">
        <v>290</v>
      </c>
      <c r="O494" s="60" t="s">
        <v>290</v>
      </c>
      <c r="P494" s="60" t="s">
        <v>1345</v>
      </c>
      <c r="Q494" s="60" t="s">
        <v>290</v>
      </c>
      <c r="R494" s="60" t="s">
        <v>1136</v>
      </c>
      <c r="S494" s="73"/>
      <c r="T494" s="60" t="s">
        <v>290</v>
      </c>
      <c r="U494" s="73">
        <v>44678</v>
      </c>
      <c r="V494" s="60" t="s">
        <v>290</v>
      </c>
    </row>
    <row r="495" spans="1:22" ht="14.5">
      <c r="A495" s="60" t="s">
        <v>578</v>
      </c>
      <c r="B495" s="60" t="s">
        <v>691</v>
      </c>
      <c r="C495" s="60" t="s">
        <v>674</v>
      </c>
      <c r="D495" s="60" t="s">
        <v>1326</v>
      </c>
      <c r="E495" s="60" t="s">
        <v>3136</v>
      </c>
      <c r="F495" s="73">
        <v>44705</v>
      </c>
      <c r="G495" s="61">
        <v>-146695.22</v>
      </c>
      <c r="H495" s="61">
        <v>-12542441.310000001</v>
      </c>
      <c r="I495" s="60" t="s">
        <v>20</v>
      </c>
      <c r="J495" s="60" t="s">
        <v>2015</v>
      </c>
      <c r="K495" s="60" t="s">
        <v>2016</v>
      </c>
      <c r="L495" s="60" t="s">
        <v>3137</v>
      </c>
      <c r="M495" s="60" t="s">
        <v>3136</v>
      </c>
      <c r="N495" s="60" t="s">
        <v>290</v>
      </c>
      <c r="O495" s="60" t="s">
        <v>290</v>
      </c>
      <c r="P495" s="60" t="s">
        <v>1345</v>
      </c>
      <c r="Q495" s="60" t="s">
        <v>290</v>
      </c>
      <c r="R495" s="60" t="s">
        <v>1136</v>
      </c>
      <c r="S495" s="73"/>
      <c r="T495" s="60" t="s">
        <v>290</v>
      </c>
      <c r="U495" s="73">
        <v>44705</v>
      </c>
      <c r="V495" s="60" t="s">
        <v>290</v>
      </c>
    </row>
    <row r="496" spans="1:22" ht="14.5">
      <c r="A496" s="60" t="s">
        <v>578</v>
      </c>
      <c r="B496" s="60" t="s">
        <v>691</v>
      </c>
      <c r="C496" s="60" t="s">
        <v>674</v>
      </c>
      <c r="D496" s="60" t="s">
        <v>1326</v>
      </c>
      <c r="E496" s="60" t="s">
        <v>3154</v>
      </c>
      <c r="F496" s="73">
        <v>44719</v>
      </c>
      <c r="G496" s="61">
        <v>-2816.69</v>
      </c>
      <c r="H496" s="61">
        <v>-248291.22</v>
      </c>
      <c r="I496" s="60" t="s">
        <v>20</v>
      </c>
      <c r="J496" s="60" t="s">
        <v>2015</v>
      </c>
      <c r="K496" s="60" t="s">
        <v>2016</v>
      </c>
      <c r="L496" s="60" t="s">
        <v>3155</v>
      </c>
      <c r="M496" s="60" t="s">
        <v>3154</v>
      </c>
      <c r="N496" s="60" t="s">
        <v>290</v>
      </c>
      <c r="O496" s="60" t="s">
        <v>290</v>
      </c>
      <c r="P496" s="60" t="s">
        <v>1345</v>
      </c>
      <c r="Q496" s="60" t="s">
        <v>290</v>
      </c>
      <c r="R496" s="60" t="s">
        <v>1136</v>
      </c>
      <c r="S496" s="73"/>
      <c r="T496" s="60" t="s">
        <v>290</v>
      </c>
      <c r="U496" s="73">
        <v>44719</v>
      </c>
      <c r="V496" s="60" t="s">
        <v>290</v>
      </c>
    </row>
    <row r="497" spans="1:22" ht="14.5">
      <c r="A497" s="60" t="s">
        <v>578</v>
      </c>
      <c r="B497" s="60" t="s">
        <v>691</v>
      </c>
      <c r="C497" s="60" t="s">
        <v>676</v>
      </c>
      <c r="D497" s="60" t="s">
        <v>1326</v>
      </c>
      <c r="E497" s="60" t="s">
        <v>3156</v>
      </c>
      <c r="F497" s="73">
        <v>44733</v>
      </c>
      <c r="G497" s="61">
        <v>-160778.28</v>
      </c>
      <c r="H497" s="61">
        <v>-14172605.380000001</v>
      </c>
      <c r="I497" s="60" t="s">
        <v>20</v>
      </c>
      <c r="J497" s="60" t="s">
        <v>2015</v>
      </c>
      <c r="K497" s="60" t="s">
        <v>3157</v>
      </c>
      <c r="L497" s="60" t="s">
        <v>3158</v>
      </c>
      <c r="M497" s="60" t="s">
        <v>3156</v>
      </c>
      <c r="N497" s="60" t="s">
        <v>290</v>
      </c>
      <c r="O497" s="60" t="s">
        <v>290</v>
      </c>
      <c r="P497" s="60" t="s">
        <v>1345</v>
      </c>
      <c r="Q497" s="60" t="s">
        <v>290</v>
      </c>
      <c r="R497" s="60" t="s">
        <v>1136</v>
      </c>
      <c r="S497" s="73"/>
      <c r="T497" s="60" t="s">
        <v>290</v>
      </c>
      <c r="U497" s="73">
        <v>44733</v>
      </c>
      <c r="V497" s="60" t="s">
        <v>290</v>
      </c>
    </row>
    <row r="498" spans="1:22" ht="14.5">
      <c r="A498" s="60" t="s">
        <v>578</v>
      </c>
      <c r="B498" s="60" t="s">
        <v>691</v>
      </c>
      <c r="C498" s="60" t="s">
        <v>674</v>
      </c>
      <c r="D498" s="60" t="s">
        <v>1326</v>
      </c>
      <c r="E498" s="60" t="s">
        <v>3159</v>
      </c>
      <c r="F498" s="73">
        <v>44693</v>
      </c>
      <c r="G498" s="61">
        <v>-68558.039999999994</v>
      </c>
      <c r="H498" s="61">
        <v>-5861712.4199999999</v>
      </c>
      <c r="I498" s="60" t="s">
        <v>20</v>
      </c>
      <c r="J498" s="60" t="s">
        <v>3160</v>
      </c>
      <c r="K498" s="60" t="s">
        <v>3161</v>
      </c>
      <c r="L498" s="60" t="s">
        <v>3162</v>
      </c>
      <c r="M498" s="60" t="s">
        <v>3159</v>
      </c>
      <c r="N498" s="60" t="s">
        <v>290</v>
      </c>
      <c r="O498" s="60" t="s">
        <v>290</v>
      </c>
      <c r="P498" s="60" t="s">
        <v>1345</v>
      </c>
      <c r="Q498" s="60" t="s">
        <v>290</v>
      </c>
      <c r="R498" s="60" t="s">
        <v>1136</v>
      </c>
      <c r="S498" s="73"/>
      <c r="T498" s="60" t="s">
        <v>290</v>
      </c>
      <c r="U498" s="73">
        <v>44693</v>
      </c>
      <c r="V498" s="60" t="s">
        <v>290</v>
      </c>
    </row>
    <row r="499" spans="1:22" ht="14.5">
      <c r="A499" s="60" t="s">
        <v>578</v>
      </c>
      <c r="B499" s="60" t="s">
        <v>691</v>
      </c>
      <c r="C499" s="60" t="s">
        <v>674</v>
      </c>
      <c r="D499" s="60" t="s">
        <v>1326</v>
      </c>
      <c r="E499" s="60" t="s">
        <v>3163</v>
      </c>
      <c r="F499" s="73">
        <v>44711</v>
      </c>
      <c r="G499" s="61">
        <v>-3498</v>
      </c>
      <c r="H499" s="61">
        <v>-299079</v>
      </c>
      <c r="I499" s="60" t="s">
        <v>20</v>
      </c>
      <c r="J499" s="60" t="s">
        <v>3160</v>
      </c>
      <c r="K499" s="60" t="s">
        <v>3161</v>
      </c>
      <c r="L499" s="60" t="s">
        <v>3164</v>
      </c>
      <c r="M499" s="60" t="s">
        <v>3163</v>
      </c>
      <c r="N499" s="60" t="s">
        <v>290</v>
      </c>
      <c r="O499" s="60" t="s">
        <v>290</v>
      </c>
      <c r="P499" s="60" t="s">
        <v>1345</v>
      </c>
      <c r="Q499" s="60" t="s">
        <v>290</v>
      </c>
      <c r="R499" s="60" t="s">
        <v>1136</v>
      </c>
      <c r="S499" s="73"/>
      <c r="T499" s="60" t="s">
        <v>290</v>
      </c>
      <c r="U499" s="73">
        <v>44711</v>
      </c>
      <c r="V499" s="60" t="s">
        <v>290</v>
      </c>
    </row>
    <row r="500" spans="1:22" ht="14.5">
      <c r="A500" s="60" t="s">
        <v>578</v>
      </c>
      <c r="B500" s="60" t="s">
        <v>691</v>
      </c>
      <c r="C500" s="60" t="s">
        <v>674</v>
      </c>
      <c r="D500" s="60" t="s">
        <v>1326</v>
      </c>
      <c r="E500" s="60" t="s">
        <v>3165</v>
      </c>
      <c r="F500" s="73">
        <v>44700</v>
      </c>
      <c r="G500" s="61">
        <v>-115864.62</v>
      </c>
      <c r="H500" s="61">
        <v>-9906425.0099999998</v>
      </c>
      <c r="I500" s="60" t="s">
        <v>20</v>
      </c>
      <c r="J500" s="60" t="s">
        <v>3160</v>
      </c>
      <c r="K500" s="60" t="s">
        <v>3139</v>
      </c>
      <c r="L500" s="60" t="s">
        <v>3166</v>
      </c>
      <c r="M500" s="60" t="s">
        <v>3165</v>
      </c>
      <c r="N500" s="60" t="s">
        <v>290</v>
      </c>
      <c r="O500" s="60" t="s">
        <v>290</v>
      </c>
      <c r="P500" s="60" t="s">
        <v>1345</v>
      </c>
      <c r="Q500" s="60" t="s">
        <v>290</v>
      </c>
      <c r="R500" s="60" t="s">
        <v>1136</v>
      </c>
      <c r="S500" s="73"/>
      <c r="T500" s="60" t="s">
        <v>290</v>
      </c>
      <c r="U500" s="73">
        <v>44700</v>
      </c>
      <c r="V500" s="60" t="s">
        <v>290</v>
      </c>
    </row>
    <row r="501" spans="1:22" ht="14.5">
      <c r="A501" s="60" t="s">
        <v>578</v>
      </c>
      <c r="B501" s="60" t="s">
        <v>691</v>
      </c>
      <c r="C501" s="60" t="s">
        <v>674</v>
      </c>
      <c r="D501" s="60" t="s">
        <v>1326</v>
      </c>
      <c r="E501" s="60" t="s">
        <v>3167</v>
      </c>
      <c r="F501" s="73">
        <v>44710</v>
      </c>
      <c r="G501" s="61">
        <v>-235718.16</v>
      </c>
      <c r="H501" s="61">
        <v>-20153902.68</v>
      </c>
      <c r="I501" s="60" t="s">
        <v>20</v>
      </c>
      <c r="J501" s="60" t="s">
        <v>3160</v>
      </c>
      <c r="K501" s="60" t="s">
        <v>3139</v>
      </c>
      <c r="L501" s="60" t="s">
        <v>3168</v>
      </c>
      <c r="M501" s="60" t="s">
        <v>3167</v>
      </c>
      <c r="N501" s="60" t="s">
        <v>290</v>
      </c>
      <c r="O501" s="60" t="s">
        <v>290</v>
      </c>
      <c r="P501" s="60" t="s">
        <v>1345</v>
      </c>
      <c r="Q501" s="60" t="s">
        <v>290</v>
      </c>
      <c r="R501" s="60" t="s">
        <v>1136</v>
      </c>
      <c r="S501" s="73"/>
      <c r="T501" s="60" t="s">
        <v>290</v>
      </c>
      <c r="U501" s="73">
        <v>44710</v>
      </c>
      <c r="V501" s="60" t="s">
        <v>290</v>
      </c>
    </row>
    <row r="502" spans="1:22" ht="14.5">
      <c r="A502" s="60" t="s">
        <v>578</v>
      </c>
      <c r="B502" s="60" t="s">
        <v>691</v>
      </c>
      <c r="C502" s="60" t="s">
        <v>674</v>
      </c>
      <c r="D502" s="60" t="s">
        <v>1326</v>
      </c>
      <c r="E502" s="60" t="s">
        <v>3169</v>
      </c>
      <c r="F502" s="73">
        <v>44711</v>
      </c>
      <c r="G502" s="61">
        <v>-2552.5500000000002</v>
      </c>
      <c r="H502" s="61">
        <v>-218243.03</v>
      </c>
      <c r="I502" s="60" t="s">
        <v>20</v>
      </c>
      <c r="J502" s="60" t="s">
        <v>3160</v>
      </c>
      <c r="K502" s="60" t="s">
        <v>3139</v>
      </c>
      <c r="L502" s="60" t="s">
        <v>3170</v>
      </c>
      <c r="M502" s="60" t="s">
        <v>3169</v>
      </c>
      <c r="N502" s="60" t="s">
        <v>290</v>
      </c>
      <c r="O502" s="60" t="s">
        <v>290</v>
      </c>
      <c r="P502" s="60" t="s">
        <v>1345</v>
      </c>
      <c r="Q502" s="60" t="s">
        <v>290</v>
      </c>
      <c r="R502" s="60" t="s">
        <v>1136</v>
      </c>
      <c r="S502" s="73"/>
      <c r="T502" s="60" t="s">
        <v>290</v>
      </c>
      <c r="U502" s="73">
        <v>44711</v>
      </c>
      <c r="V502" s="60" t="s">
        <v>290</v>
      </c>
    </row>
    <row r="503" spans="1:22" ht="14.5">
      <c r="A503" s="60" t="s">
        <v>578</v>
      </c>
      <c r="B503" s="60" t="s">
        <v>691</v>
      </c>
      <c r="C503" s="60" t="s">
        <v>676</v>
      </c>
      <c r="D503" s="60" t="s">
        <v>1326</v>
      </c>
      <c r="E503" s="60" t="s">
        <v>2026</v>
      </c>
      <c r="F503" s="73">
        <v>44681</v>
      </c>
      <c r="G503" s="61">
        <v>-969.99</v>
      </c>
      <c r="H503" s="61">
        <v>-82691.649999999994</v>
      </c>
      <c r="I503" s="60" t="s">
        <v>20</v>
      </c>
      <c r="J503" s="60" t="s">
        <v>1429</v>
      </c>
      <c r="K503" s="60" t="s">
        <v>2027</v>
      </c>
      <c r="L503" s="60" t="s">
        <v>2028</v>
      </c>
      <c r="M503" s="60" t="s">
        <v>2026</v>
      </c>
      <c r="N503" s="60" t="s">
        <v>290</v>
      </c>
      <c r="O503" s="60" t="s">
        <v>290</v>
      </c>
      <c r="P503" s="60" t="s">
        <v>1357</v>
      </c>
      <c r="Q503" s="60" t="s">
        <v>290</v>
      </c>
      <c r="R503" s="60" t="s">
        <v>1136</v>
      </c>
      <c r="S503" s="73"/>
      <c r="T503" s="60" t="s">
        <v>290</v>
      </c>
      <c r="U503" s="73">
        <v>44668</v>
      </c>
      <c r="V503" s="60" t="s">
        <v>290</v>
      </c>
    </row>
    <row r="504" spans="1:22" ht="14.5">
      <c r="A504" s="60" t="s">
        <v>578</v>
      </c>
      <c r="B504" s="60" t="s">
        <v>691</v>
      </c>
      <c r="C504" s="60" t="s">
        <v>676</v>
      </c>
      <c r="D504" s="60" t="s">
        <v>1326</v>
      </c>
      <c r="E504" s="60" t="s">
        <v>2023</v>
      </c>
      <c r="F504" s="73">
        <v>44681</v>
      </c>
      <c r="G504" s="61">
        <v>-2785.44</v>
      </c>
      <c r="H504" s="61">
        <v>-237458.76</v>
      </c>
      <c r="I504" s="60" t="s">
        <v>20</v>
      </c>
      <c r="J504" s="60" t="s">
        <v>1429</v>
      </c>
      <c r="K504" s="60" t="s">
        <v>2024</v>
      </c>
      <c r="L504" s="60" t="s">
        <v>2025</v>
      </c>
      <c r="M504" s="60" t="s">
        <v>2023</v>
      </c>
      <c r="N504" s="60" t="s">
        <v>290</v>
      </c>
      <c r="O504" s="60" t="s">
        <v>290</v>
      </c>
      <c r="P504" s="60" t="s">
        <v>1357</v>
      </c>
      <c r="Q504" s="60" t="s">
        <v>290</v>
      </c>
      <c r="R504" s="60" t="s">
        <v>1136</v>
      </c>
      <c r="S504" s="73"/>
      <c r="T504" s="60" t="s">
        <v>290</v>
      </c>
      <c r="U504" s="73">
        <v>44649</v>
      </c>
      <c r="V504" s="60" t="s">
        <v>290</v>
      </c>
    </row>
    <row r="505" spans="1:22" ht="14.5">
      <c r="A505" s="60" t="s">
        <v>578</v>
      </c>
      <c r="B505" s="60" t="s">
        <v>1131</v>
      </c>
      <c r="C505" s="60" t="s">
        <v>676</v>
      </c>
      <c r="D505" s="60" t="s">
        <v>1326</v>
      </c>
      <c r="E505" s="60" t="s">
        <v>3173</v>
      </c>
      <c r="F505" s="73">
        <v>44742</v>
      </c>
      <c r="G505" s="61">
        <v>-1100.17</v>
      </c>
      <c r="H505" s="61">
        <v>-96979.99</v>
      </c>
      <c r="I505" s="60" t="s">
        <v>20</v>
      </c>
      <c r="J505" s="60" t="s">
        <v>1429</v>
      </c>
      <c r="K505" s="60" t="s">
        <v>3174</v>
      </c>
      <c r="L505" s="60" t="s">
        <v>3175</v>
      </c>
      <c r="M505" s="60" t="s">
        <v>3173</v>
      </c>
      <c r="N505" s="60" t="s">
        <v>290</v>
      </c>
      <c r="O505" s="60" t="s">
        <v>290</v>
      </c>
      <c r="P505" s="60" t="s">
        <v>1357</v>
      </c>
      <c r="Q505" s="60" t="s">
        <v>290</v>
      </c>
      <c r="R505" s="60" t="s">
        <v>1136</v>
      </c>
      <c r="S505" s="73"/>
      <c r="T505" s="60" t="s">
        <v>290</v>
      </c>
      <c r="U505" s="73">
        <v>44706</v>
      </c>
      <c r="V505" s="60" t="s">
        <v>290</v>
      </c>
    </row>
    <row r="506" spans="1:22" ht="14.5">
      <c r="A506" s="60" t="s">
        <v>578</v>
      </c>
      <c r="B506" s="60" t="s">
        <v>691</v>
      </c>
      <c r="C506" s="60" t="s">
        <v>676</v>
      </c>
      <c r="D506" s="60" t="s">
        <v>1326</v>
      </c>
      <c r="E506" s="60" t="s">
        <v>3171</v>
      </c>
      <c r="F506" s="73">
        <v>44710</v>
      </c>
      <c r="G506" s="61">
        <v>-3732.57</v>
      </c>
      <c r="H506" s="61">
        <v>-319134.74</v>
      </c>
      <c r="I506" s="60" t="s">
        <v>20</v>
      </c>
      <c r="J506" s="60" t="s">
        <v>1429</v>
      </c>
      <c r="K506" s="60" t="s">
        <v>3172</v>
      </c>
      <c r="L506" s="60" t="s">
        <v>3172</v>
      </c>
      <c r="M506" s="60" t="s">
        <v>3171</v>
      </c>
      <c r="N506" s="60" t="s">
        <v>290</v>
      </c>
      <c r="O506" s="60" t="s">
        <v>290</v>
      </c>
      <c r="P506" s="60" t="s">
        <v>1357</v>
      </c>
      <c r="Q506" s="60" t="s">
        <v>290</v>
      </c>
      <c r="R506" s="60" t="s">
        <v>1136</v>
      </c>
      <c r="S506" s="73">
        <v>44748</v>
      </c>
      <c r="T506" s="60" t="s">
        <v>3805</v>
      </c>
      <c r="U506" s="73">
        <v>44607</v>
      </c>
      <c r="V506" s="60" t="s">
        <v>290</v>
      </c>
    </row>
    <row r="507" spans="1:22" ht="14.5">
      <c r="A507" s="60" t="s">
        <v>578</v>
      </c>
      <c r="B507" s="60" t="s">
        <v>691</v>
      </c>
      <c r="C507" s="60" t="s">
        <v>676</v>
      </c>
      <c r="D507" s="60" t="s">
        <v>1326</v>
      </c>
      <c r="E507" s="60" t="s">
        <v>3176</v>
      </c>
      <c r="F507" s="73">
        <v>44706</v>
      </c>
      <c r="G507" s="61">
        <v>-3977.21</v>
      </c>
      <c r="H507" s="61">
        <v>-340051.46</v>
      </c>
      <c r="I507" s="60" t="s">
        <v>20</v>
      </c>
      <c r="J507" s="60" t="s">
        <v>3177</v>
      </c>
      <c r="K507" s="60" t="s">
        <v>3178</v>
      </c>
      <c r="L507" s="60" t="s">
        <v>3179</v>
      </c>
      <c r="M507" s="60" t="s">
        <v>3176</v>
      </c>
      <c r="N507" s="60" t="s">
        <v>290</v>
      </c>
      <c r="O507" s="60" t="s">
        <v>290</v>
      </c>
      <c r="P507" s="60" t="s">
        <v>290</v>
      </c>
      <c r="Q507" s="60" t="s">
        <v>290</v>
      </c>
      <c r="R507" s="60" t="s">
        <v>1136</v>
      </c>
      <c r="S507" s="73"/>
      <c r="T507" s="60" t="s">
        <v>290</v>
      </c>
      <c r="U507" s="73">
        <v>44706</v>
      </c>
      <c r="V507" s="60" t="s">
        <v>290</v>
      </c>
    </row>
    <row r="508" spans="1:22" ht="14.5">
      <c r="A508" s="60" t="s">
        <v>578</v>
      </c>
      <c r="B508" s="60" t="s">
        <v>691</v>
      </c>
      <c r="C508" s="60" t="s">
        <v>676</v>
      </c>
      <c r="D508" s="60" t="s">
        <v>1326</v>
      </c>
      <c r="E508" s="60" t="s">
        <v>2035</v>
      </c>
      <c r="F508" s="73">
        <v>44656</v>
      </c>
      <c r="G508" s="61">
        <v>-8114.33</v>
      </c>
      <c r="H508" s="61">
        <v>-691746.63</v>
      </c>
      <c r="I508" s="60" t="s">
        <v>20</v>
      </c>
      <c r="J508" s="60" t="s">
        <v>1358</v>
      </c>
      <c r="K508" s="60" t="s">
        <v>2036</v>
      </c>
      <c r="L508" s="60" t="s">
        <v>2037</v>
      </c>
      <c r="M508" s="60" t="s">
        <v>2035</v>
      </c>
      <c r="N508" s="60" t="s">
        <v>290</v>
      </c>
      <c r="O508" s="60" t="s">
        <v>290</v>
      </c>
      <c r="P508" s="60" t="s">
        <v>732</v>
      </c>
      <c r="Q508" s="60" t="s">
        <v>290</v>
      </c>
      <c r="R508" s="60" t="s">
        <v>1136</v>
      </c>
      <c r="S508" s="73"/>
      <c r="T508" s="60" t="s">
        <v>290</v>
      </c>
      <c r="U508" s="73">
        <v>44656</v>
      </c>
      <c r="V508" s="60" t="s">
        <v>290</v>
      </c>
    </row>
    <row r="509" spans="1:22" ht="14.5">
      <c r="A509" s="60" t="s">
        <v>578</v>
      </c>
      <c r="B509" s="60" t="s">
        <v>1131</v>
      </c>
      <c r="C509" s="60" t="s">
        <v>676</v>
      </c>
      <c r="D509" s="60" t="s">
        <v>1326</v>
      </c>
      <c r="E509" s="60" t="s">
        <v>3180</v>
      </c>
      <c r="F509" s="73">
        <v>44728</v>
      </c>
      <c r="G509" s="61">
        <v>-1755</v>
      </c>
      <c r="H509" s="61">
        <v>-154703.25</v>
      </c>
      <c r="I509" s="60" t="s">
        <v>20</v>
      </c>
      <c r="J509" s="60" t="s">
        <v>1358</v>
      </c>
      <c r="K509" s="60" t="s">
        <v>2042</v>
      </c>
      <c r="L509" s="60" t="s">
        <v>3181</v>
      </c>
      <c r="M509" s="60" t="s">
        <v>3180</v>
      </c>
      <c r="N509" s="60" t="s">
        <v>290</v>
      </c>
      <c r="O509" s="60" t="s">
        <v>290</v>
      </c>
      <c r="P509" s="60" t="s">
        <v>732</v>
      </c>
      <c r="Q509" s="60" t="s">
        <v>290</v>
      </c>
      <c r="R509" s="60" t="s">
        <v>1136</v>
      </c>
      <c r="S509" s="73"/>
      <c r="T509" s="60" t="s">
        <v>290</v>
      </c>
      <c r="U509" s="73">
        <v>44728</v>
      </c>
      <c r="V509" s="60" t="s">
        <v>290</v>
      </c>
    </row>
    <row r="510" spans="1:22" ht="14.5">
      <c r="A510" s="60" t="s">
        <v>578</v>
      </c>
      <c r="B510" s="60" t="s">
        <v>1131</v>
      </c>
      <c r="C510" s="60" t="s">
        <v>676</v>
      </c>
      <c r="D510" s="60" t="s">
        <v>1326</v>
      </c>
      <c r="E510" s="60" t="s">
        <v>3189</v>
      </c>
      <c r="F510" s="73">
        <v>44731</v>
      </c>
      <c r="G510" s="61">
        <v>-1671.72</v>
      </c>
      <c r="H510" s="61">
        <v>-147362.12</v>
      </c>
      <c r="I510" s="60" t="s">
        <v>20</v>
      </c>
      <c r="J510" s="60" t="s">
        <v>1358</v>
      </c>
      <c r="K510" s="60" t="s">
        <v>3190</v>
      </c>
      <c r="L510" s="60" t="s">
        <v>3191</v>
      </c>
      <c r="M510" s="60" t="s">
        <v>3189</v>
      </c>
      <c r="N510" s="60" t="s">
        <v>290</v>
      </c>
      <c r="O510" s="60" t="s">
        <v>290</v>
      </c>
      <c r="P510" s="60" t="s">
        <v>732</v>
      </c>
      <c r="Q510" s="60" t="s">
        <v>290</v>
      </c>
      <c r="R510" s="60" t="s">
        <v>1136</v>
      </c>
      <c r="S510" s="73"/>
      <c r="T510" s="60" t="s">
        <v>290</v>
      </c>
      <c r="U510" s="73">
        <v>44731</v>
      </c>
      <c r="V510" s="60" t="s">
        <v>290</v>
      </c>
    </row>
    <row r="511" spans="1:22" ht="14.5">
      <c r="A511" s="60" t="s">
        <v>578</v>
      </c>
      <c r="B511" s="60" t="s">
        <v>1131</v>
      </c>
      <c r="C511" s="60" t="s">
        <v>676</v>
      </c>
      <c r="D511" s="60" t="s">
        <v>1326</v>
      </c>
      <c r="E511" s="60" t="s">
        <v>3186</v>
      </c>
      <c r="F511" s="73">
        <v>44726</v>
      </c>
      <c r="G511" s="61">
        <v>-4658.22</v>
      </c>
      <c r="H511" s="61">
        <v>-410622.09</v>
      </c>
      <c r="I511" s="60" t="s">
        <v>20</v>
      </c>
      <c r="J511" s="60" t="s">
        <v>1358</v>
      </c>
      <c r="K511" s="60" t="s">
        <v>3187</v>
      </c>
      <c r="L511" s="60" t="s">
        <v>3188</v>
      </c>
      <c r="M511" s="60" t="s">
        <v>3186</v>
      </c>
      <c r="N511" s="60" t="s">
        <v>290</v>
      </c>
      <c r="O511" s="60" t="s">
        <v>290</v>
      </c>
      <c r="P511" s="60" t="s">
        <v>732</v>
      </c>
      <c r="Q511" s="60" t="s">
        <v>290</v>
      </c>
      <c r="R511" s="60" t="s">
        <v>1136</v>
      </c>
      <c r="S511" s="73"/>
      <c r="T511" s="60" t="s">
        <v>290</v>
      </c>
      <c r="U511" s="73">
        <v>44726</v>
      </c>
      <c r="V511" s="60" t="s">
        <v>290</v>
      </c>
    </row>
    <row r="512" spans="1:22" ht="14.5">
      <c r="A512" s="60" t="s">
        <v>578</v>
      </c>
      <c r="B512" s="60" t="s">
        <v>1131</v>
      </c>
      <c r="C512" s="60" t="s">
        <v>676</v>
      </c>
      <c r="D512" s="60" t="s">
        <v>1326</v>
      </c>
      <c r="E512" s="60" t="s">
        <v>3182</v>
      </c>
      <c r="F512" s="73">
        <v>44733</v>
      </c>
      <c r="G512" s="61">
        <v>-3310.2</v>
      </c>
      <c r="H512" s="61">
        <v>-291794.13</v>
      </c>
      <c r="I512" s="60" t="s">
        <v>20</v>
      </c>
      <c r="J512" s="60" t="s">
        <v>1358</v>
      </c>
      <c r="K512" s="60" t="s">
        <v>2042</v>
      </c>
      <c r="L512" s="60" t="s">
        <v>3183</v>
      </c>
      <c r="M512" s="60" t="s">
        <v>3182</v>
      </c>
      <c r="N512" s="60" t="s">
        <v>290</v>
      </c>
      <c r="O512" s="60" t="s">
        <v>290</v>
      </c>
      <c r="P512" s="60" t="s">
        <v>732</v>
      </c>
      <c r="Q512" s="60" t="s">
        <v>290</v>
      </c>
      <c r="R512" s="60" t="s">
        <v>1136</v>
      </c>
      <c r="S512" s="73"/>
      <c r="T512" s="60" t="s">
        <v>290</v>
      </c>
      <c r="U512" s="73">
        <v>44733</v>
      </c>
      <c r="V512" s="60" t="s">
        <v>290</v>
      </c>
    </row>
    <row r="513" spans="1:22" ht="14.5">
      <c r="A513" s="60" t="s">
        <v>578</v>
      </c>
      <c r="B513" s="60" t="s">
        <v>1131</v>
      </c>
      <c r="C513" s="60" t="s">
        <v>676</v>
      </c>
      <c r="D513" s="60" t="s">
        <v>1326</v>
      </c>
      <c r="E513" s="60" t="s">
        <v>3184</v>
      </c>
      <c r="F513" s="73">
        <v>44733</v>
      </c>
      <c r="G513" s="61">
        <v>-9154.2999999999993</v>
      </c>
      <c r="H513" s="61">
        <v>-806951.55</v>
      </c>
      <c r="I513" s="60" t="s">
        <v>20</v>
      </c>
      <c r="J513" s="60" t="s">
        <v>1358</v>
      </c>
      <c r="K513" s="60" t="s">
        <v>2042</v>
      </c>
      <c r="L513" s="60" t="s">
        <v>3185</v>
      </c>
      <c r="M513" s="60" t="s">
        <v>3184</v>
      </c>
      <c r="N513" s="60" t="s">
        <v>290</v>
      </c>
      <c r="O513" s="60" t="s">
        <v>290</v>
      </c>
      <c r="P513" s="60" t="s">
        <v>732</v>
      </c>
      <c r="Q513" s="60" t="s">
        <v>290</v>
      </c>
      <c r="R513" s="60" t="s">
        <v>1136</v>
      </c>
      <c r="S513" s="73"/>
      <c r="T513" s="60" t="s">
        <v>290</v>
      </c>
      <c r="U513" s="73">
        <v>44733</v>
      </c>
      <c r="V513" s="60" t="s">
        <v>290</v>
      </c>
    </row>
    <row r="514" spans="1:22" ht="14.5">
      <c r="A514" s="60" t="s">
        <v>578</v>
      </c>
      <c r="B514" s="60" t="s">
        <v>691</v>
      </c>
      <c r="C514" s="60" t="s">
        <v>674</v>
      </c>
      <c r="D514" s="60" t="s">
        <v>1326</v>
      </c>
      <c r="E514" s="60" t="s">
        <v>2032</v>
      </c>
      <c r="F514" s="73">
        <v>44671</v>
      </c>
      <c r="G514" s="61">
        <v>-518.79999999999995</v>
      </c>
      <c r="H514" s="61">
        <v>-44227.7</v>
      </c>
      <c r="I514" s="60" t="s">
        <v>20</v>
      </c>
      <c r="J514" s="60" t="s">
        <v>1358</v>
      </c>
      <c r="K514" s="60" t="s">
        <v>2033</v>
      </c>
      <c r="L514" s="60" t="s">
        <v>2034</v>
      </c>
      <c r="M514" s="60" t="s">
        <v>2032</v>
      </c>
      <c r="N514" s="60" t="s">
        <v>290</v>
      </c>
      <c r="O514" s="60" t="s">
        <v>290</v>
      </c>
      <c r="P514" s="60" t="s">
        <v>732</v>
      </c>
      <c r="Q514" s="60" t="s">
        <v>290</v>
      </c>
      <c r="R514" s="60" t="s">
        <v>1136</v>
      </c>
      <c r="S514" s="73">
        <v>44749</v>
      </c>
      <c r="T514" s="60" t="s">
        <v>3806</v>
      </c>
      <c r="U514" s="73">
        <v>44671</v>
      </c>
      <c r="V514" s="60" t="s">
        <v>290</v>
      </c>
    </row>
    <row r="515" spans="1:22" ht="14.5">
      <c r="A515" s="60" t="s">
        <v>578</v>
      </c>
      <c r="B515" s="60" t="s">
        <v>691</v>
      </c>
      <c r="C515" s="60" t="s">
        <v>674</v>
      </c>
      <c r="D515" s="60" t="s">
        <v>1326</v>
      </c>
      <c r="E515" s="60" t="s">
        <v>2029</v>
      </c>
      <c r="F515" s="73">
        <v>44669</v>
      </c>
      <c r="G515" s="61">
        <v>-20306.64</v>
      </c>
      <c r="H515" s="61">
        <v>-1731141.06</v>
      </c>
      <c r="I515" s="60" t="s">
        <v>20</v>
      </c>
      <c r="J515" s="60" t="s">
        <v>1358</v>
      </c>
      <c r="K515" s="60" t="s">
        <v>2030</v>
      </c>
      <c r="L515" s="60" t="s">
        <v>2031</v>
      </c>
      <c r="M515" s="60" t="s">
        <v>2029</v>
      </c>
      <c r="N515" s="60" t="s">
        <v>290</v>
      </c>
      <c r="O515" s="60" t="s">
        <v>290</v>
      </c>
      <c r="P515" s="60" t="s">
        <v>732</v>
      </c>
      <c r="Q515" s="60" t="s">
        <v>290</v>
      </c>
      <c r="R515" s="60" t="s">
        <v>1136</v>
      </c>
      <c r="S515" s="73">
        <v>44749</v>
      </c>
      <c r="T515" s="60" t="s">
        <v>3807</v>
      </c>
      <c r="U515" s="73">
        <v>44669</v>
      </c>
      <c r="V515" s="60" t="s">
        <v>290</v>
      </c>
    </row>
    <row r="516" spans="1:22" ht="14.5">
      <c r="A516" s="60" t="s">
        <v>578</v>
      </c>
      <c r="B516" s="60" t="s">
        <v>691</v>
      </c>
      <c r="C516" s="60" t="s">
        <v>676</v>
      </c>
      <c r="D516" s="60" t="s">
        <v>1326</v>
      </c>
      <c r="E516" s="60" t="s">
        <v>2041</v>
      </c>
      <c r="F516" s="73">
        <v>44668</v>
      </c>
      <c r="G516" s="61">
        <v>-2312.02</v>
      </c>
      <c r="H516" s="61">
        <v>-197099.71</v>
      </c>
      <c r="I516" s="60" t="s">
        <v>20</v>
      </c>
      <c r="J516" s="60" t="s">
        <v>1358</v>
      </c>
      <c r="K516" s="60" t="s">
        <v>2042</v>
      </c>
      <c r="L516" s="60" t="s">
        <v>2043</v>
      </c>
      <c r="M516" s="60" t="s">
        <v>2041</v>
      </c>
      <c r="N516" s="60" t="s">
        <v>290</v>
      </c>
      <c r="O516" s="60" t="s">
        <v>290</v>
      </c>
      <c r="P516" s="60" t="s">
        <v>732</v>
      </c>
      <c r="Q516" s="60" t="s">
        <v>290</v>
      </c>
      <c r="R516" s="60" t="s">
        <v>1136</v>
      </c>
      <c r="S516" s="73">
        <v>44749</v>
      </c>
      <c r="T516" s="60" t="s">
        <v>3808</v>
      </c>
      <c r="U516" s="73">
        <v>44668</v>
      </c>
      <c r="V516" s="60" t="s">
        <v>290</v>
      </c>
    </row>
    <row r="517" spans="1:22" ht="14.5">
      <c r="A517" s="60" t="s">
        <v>578</v>
      </c>
      <c r="B517" s="60" t="s">
        <v>691</v>
      </c>
      <c r="C517" s="60" t="s">
        <v>676</v>
      </c>
      <c r="D517" s="60" t="s">
        <v>1326</v>
      </c>
      <c r="E517" s="60" t="s">
        <v>2038</v>
      </c>
      <c r="F517" s="73">
        <v>44668</v>
      </c>
      <c r="G517" s="61">
        <v>-26774.07</v>
      </c>
      <c r="H517" s="61">
        <v>-2282489.4700000002</v>
      </c>
      <c r="I517" s="60" t="s">
        <v>20</v>
      </c>
      <c r="J517" s="60" t="s">
        <v>1358</v>
      </c>
      <c r="K517" s="60" t="s">
        <v>2039</v>
      </c>
      <c r="L517" s="60" t="s">
        <v>2040</v>
      </c>
      <c r="M517" s="60" t="s">
        <v>2038</v>
      </c>
      <c r="N517" s="60" t="s">
        <v>290</v>
      </c>
      <c r="O517" s="60" t="s">
        <v>290</v>
      </c>
      <c r="P517" s="60" t="s">
        <v>732</v>
      </c>
      <c r="Q517" s="60" t="s">
        <v>290</v>
      </c>
      <c r="R517" s="60" t="s">
        <v>1136</v>
      </c>
      <c r="S517" s="73">
        <v>44749</v>
      </c>
      <c r="T517" s="60" t="s">
        <v>3809</v>
      </c>
      <c r="U517" s="73">
        <v>44668</v>
      </c>
      <c r="V517" s="60" t="s">
        <v>290</v>
      </c>
    </row>
    <row r="518" spans="1:22" ht="14.5">
      <c r="A518" s="60" t="s">
        <v>578</v>
      </c>
      <c r="B518" s="60" t="s">
        <v>691</v>
      </c>
      <c r="C518" s="60" t="s">
        <v>676</v>
      </c>
      <c r="D518" s="60" t="s">
        <v>1326</v>
      </c>
      <c r="E518" s="60" t="s">
        <v>2044</v>
      </c>
      <c r="F518" s="73">
        <v>44636</v>
      </c>
      <c r="G518" s="61">
        <v>-18319.38</v>
      </c>
      <c r="H518" s="61">
        <v>-1558063.27</v>
      </c>
      <c r="I518" s="60" t="s">
        <v>20</v>
      </c>
      <c r="J518" s="60" t="s">
        <v>2045</v>
      </c>
      <c r="K518" s="60" t="s">
        <v>2046</v>
      </c>
      <c r="L518" s="60" t="s">
        <v>2047</v>
      </c>
      <c r="M518" s="60" t="s">
        <v>2044</v>
      </c>
      <c r="N518" s="60" t="s">
        <v>290</v>
      </c>
      <c r="O518" s="60" t="s">
        <v>290</v>
      </c>
      <c r="P518" s="60" t="s">
        <v>1359</v>
      </c>
      <c r="Q518" s="60" t="s">
        <v>290</v>
      </c>
      <c r="R518" s="60" t="s">
        <v>1136</v>
      </c>
      <c r="S518" s="73"/>
      <c r="T518" s="60" t="s">
        <v>290</v>
      </c>
      <c r="U518" s="73">
        <v>44624</v>
      </c>
      <c r="V518" s="60" t="s">
        <v>290</v>
      </c>
    </row>
    <row r="519" spans="1:22" ht="14.5">
      <c r="A519" s="60" t="s">
        <v>578</v>
      </c>
      <c r="B519" s="60" t="s">
        <v>691</v>
      </c>
      <c r="C519" s="60" t="s">
        <v>676</v>
      </c>
      <c r="D519" s="60" t="s">
        <v>1326</v>
      </c>
      <c r="E519" s="60" t="s">
        <v>2048</v>
      </c>
      <c r="F519" s="73">
        <v>44539</v>
      </c>
      <c r="G519" s="61">
        <v>-797.74</v>
      </c>
      <c r="H519" s="61">
        <v>-67688.240000000005</v>
      </c>
      <c r="I519" s="60" t="s">
        <v>20</v>
      </c>
      <c r="J519" s="60" t="s">
        <v>2049</v>
      </c>
      <c r="K519" s="60" t="s">
        <v>2050</v>
      </c>
      <c r="L519" s="60" t="s">
        <v>2051</v>
      </c>
      <c r="M519" s="60" t="s">
        <v>2048</v>
      </c>
      <c r="N519" s="60" t="s">
        <v>290</v>
      </c>
      <c r="O519" s="60" t="s">
        <v>290</v>
      </c>
      <c r="P519" s="60" t="s">
        <v>668</v>
      </c>
      <c r="Q519" s="60" t="s">
        <v>290</v>
      </c>
      <c r="R519" s="60" t="s">
        <v>1136</v>
      </c>
      <c r="S519" s="73"/>
      <c r="T519" s="60" t="s">
        <v>290</v>
      </c>
      <c r="U519" s="73">
        <v>44539</v>
      </c>
      <c r="V519" s="60" t="s">
        <v>290</v>
      </c>
    </row>
    <row r="520" spans="1:22" ht="14.5">
      <c r="A520" s="60" t="s">
        <v>578</v>
      </c>
      <c r="B520" s="60" t="s">
        <v>691</v>
      </c>
      <c r="C520" s="60" t="s">
        <v>674</v>
      </c>
      <c r="D520" s="60" t="s">
        <v>1326</v>
      </c>
      <c r="E520" s="60" t="s">
        <v>2052</v>
      </c>
      <c r="F520" s="73">
        <v>44535</v>
      </c>
      <c r="G520" s="61">
        <v>-15356.8</v>
      </c>
      <c r="H520" s="61">
        <v>-1303024.48</v>
      </c>
      <c r="I520" s="60" t="s">
        <v>20</v>
      </c>
      <c r="J520" s="60" t="s">
        <v>1360</v>
      </c>
      <c r="K520" s="60" t="s">
        <v>1430</v>
      </c>
      <c r="L520" s="60" t="s">
        <v>2053</v>
      </c>
      <c r="M520" s="60" t="s">
        <v>2052</v>
      </c>
      <c r="N520" s="60" t="s">
        <v>290</v>
      </c>
      <c r="O520" s="60" t="s">
        <v>290</v>
      </c>
      <c r="P520" s="60" t="s">
        <v>668</v>
      </c>
      <c r="Q520" s="60" t="s">
        <v>290</v>
      </c>
      <c r="R520" s="60" t="s">
        <v>1136</v>
      </c>
      <c r="S520" s="73"/>
      <c r="T520" s="60" t="s">
        <v>290</v>
      </c>
      <c r="U520" s="73">
        <v>44535</v>
      </c>
      <c r="V520" s="60" t="s">
        <v>290</v>
      </c>
    </row>
    <row r="521" spans="1:22" ht="14.5">
      <c r="A521" s="60" t="s">
        <v>578</v>
      </c>
      <c r="B521" s="60" t="s">
        <v>691</v>
      </c>
      <c r="C521" s="60" t="s">
        <v>676</v>
      </c>
      <c r="D521" s="60" t="s">
        <v>1326</v>
      </c>
      <c r="E521" s="60" t="s">
        <v>3194</v>
      </c>
      <c r="F521" s="73">
        <v>44718</v>
      </c>
      <c r="G521" s="61">
        <v>-1036.03</v>
      </c>
      <c r="H521" s="61">
        <v>-91326.04</v>
      </c>
      <c r="I521" s="60" t="s">
        <v>20</v>
      </c>
      <c r="J521" s="60" t="s">
        <v>1360</v>
      </c>
      <c r="K521" s="60" t="s">
        <v>3195</v>
      </c>
      <c r="L521" s="60" t="s">
        <v>3196</v>
      </c>
      <c r="M521" s="60" t="s">
        <v>3194</v>
      </c>
      <c r="N521" s="60" t="s">
        <v>290</v>
      </c>
      <c r="O521" s="60" t="s">
        <v>290</v>
      </c>
      <c r="P521" s="60" t="s">
        <v>668</v>
      </c>
      <c r="Q521" s="60" t="s">
        <v>290</v>
      </c>
      <c r="R521" s="60" t="s">
        <v>1136</v>
      </c>
      <c r="S521" s="73"/>
      <c r="T521" s="60" t="s">
        <v>290</v>
      </c>
      <c r="U521" s="73">
        <v>44718</v>
      </c>
      <c r="V521" s="60" t="s">
        <v>290</v>
      </c>
    </row>
    <row r="522" spans="1:22" ht="14.5">
      <c r="A522" s="60" t="s">
        <v>578</v>
      </c>
      <c r="B522" s="60" t="s">
        <v>691</v>
      </c>
      <c r="C522" s="60" t="s">
        <v>676</v>
      </c>
      <c r="D522" s="60" t="s">
        <v>1326</v>
      </c>
      <c r="E522" s="60" t="s">
        <v>3192</v>
      </c>
      <c r="F522" s="73">
        <v>44713</v>
      </c>
      <c r="G522" s="61">
        <v>-25.7</v>
      </c>
      <c r="H522" s="61">
        <v>-2265.46</v>
      </c>
      <c r="I522" s="60" t="s">
        <v>20</v>
      </c>
      <c r="J522" s="60" t="s">
        <v>1360</v>
      </c>
      <c r="K522" s="60" t="s">
        <v>2056</v>
      </c>
      <c r="L522" s="60" t="s">
        <v>3193</v>
      </c>
      <c r="M522" s="60" t="s">
        <v>3192</v>
      </c>
      <c r="N522" s="60" t="s">
        <v>290</v>
      </c>
      <c r="O522" s="60" t="s">
        <v>290</v>
      </c>
      <c r="P522" s="60" t="s">
        <v>668</v>
      </c>
      <c r="Q522" s="60" t="s">
        <v>290</v>
      </c>
      <c r="R522" s="60" t="s">
        <v>1136</v>
      </c>
      <c r="S522" s="73"/>
      <c r="T522" s="60" t="s">
        <v>290</v>
      </c>
      <c r="U522" s="73">
        <v>44713</v>
      </c>
      <c r="V522" s="60" t="s">
        <v>290</v>
      </c>
    </row>
    <row r="523" spans="1:22" ht="14.5">
      <c r="A523" s="60" t="s">
        <v>578</v>
      </c>
      <c r="B523" s="60" t="s">
        <v>691</v>
      </c>
      <c r="C523" s="60" t="s">
        <v>676</v>
      </c>
      <c r="D523" s="60" t="s">
        <v>1326</v>
      </c>
      <c r="E523" s="60" t="s">
        <v>2054</v>
      </c>
      <c r="F523" s="73">
        <v>44675</v>
      </c>
      <c r="G523" s="61">
        <v>-8396.44</v>
      </c>
      <c r="H523" s="61">
        <v>-715796.51</v>
      </c>
      <c r="I523" s="60" t="s">
        <v>20</v>
      </c>
      <c r="J523" s="60" t="s">
        <v>2055</v>
      </c>
      <c r="K523" s="60" t="s">
        <v>2056</v>
      </c>
      <c r="L523" s="60" t="s">
        <v>2057</v>
      </c>
      <c r="M523" s="60" t="s">
        <v>2054</v>
      </c>
      <c r="N523" s="60" t="s">
        <v>290</v>
      </c>
      <c r="O523" s="60" t="s">
        <v>290</v>
      </c>
      <c r="P523" s="60" t="s">
        <v>668</v>
      </c>
      <c r="Q523" s="60" t="s">
        <v>290</v>
      </c>
      <c r="R523" s="60" t="s">
        <v>1136</v>
      </c>
      <c r="S523" s="73">
        <v>44745</v>
      </c>
      <c r="T523" s="60" t="s">
        <v>3810</v>
      </c>
      <c r="U523" s="73">
        <v>44672</v>
      </c>
      <c r="V523" s="60" t="s">
        <v>290</v>
      </c>
    </row>
    <row r="524" spans="1:22" ht="14.5">
      <c r="A524" s="60" t="s">
        <v>578</v>
      </c>
      <c r="B524" s="60" t="s">
        <v>691</v>
      </c>
      <c r="C524" s="60" t="s">
        <v>676</v>
      </c>
      <c r="D524" s="60" t="s">
        <v>1326</v>
      </c>
      <c r="E524" s="60" t="s">
        <v>2059</v>
      </c>
      <c r="F524" s="73">
        <v>44679</v>
      </c>
      <c r="G524" s="61">
        <v>-25981.62</v>
      </c>
      <c r="H524" s="61">
        <v>-2214933.11</v>
      </c>
      <c r="I524" s="60" t="s">
        <v>20</v>
      </c>
      <c r="J524" s="60" t="s">
        <v>2055</v>
      </c>
      <c r="K524" s="60" t="s">
        <v>2058</v>
      </c>
      <c r="L524" s="60" t="s">
        <v>2060</v>
      </c>
      <c r="M524" s="60" t="s">
        <v>2059</v>
      </c>
      <c r="N524" s="60" t="s">
        <v>290</v>
      </c>
      <c r="O524" s="60" t="s">
        <v>290</v>
      </c>
      <c r="P524" s="60" t="s">
        <v>668</v>
      </c>
      <c r="Q524" s="60" t="s">
        <v>290</v>
      </c>
      <c r="R524" s="60" t="s">
        <v>1136</v>
      </c>
      <c r="S524" s="73">
        <v>44749</v>
      </c>
      <c r="T524" s="60" t="s">
        <v>3811</v>
      </c>
      <c r="U524" s="73">
        <v>44679</v>
      </c>
      <c r="V524" s="60" t="s">
        <v>290</v>
      </c>
    </row>
    <row r="525" spans="1:22" ht="14.5">
      <c r="A525" s="60" t="s">
        <v>578</v>
      </c>
      <c r="B525" s="60" t="s">
        <v>691</v>
      </c>
      <c r="C525" s="60" t="s">
        <v>676</v>
      </c>
      <c r="D525" s="60" t="s">
        <v>1326</v>
      </c>
      <c r="E525" s="60" t="s">
        <v>2061</v>
      </c>
      <c r="F525" s="73">
        <v>44678</v>
      </c>
      <c r="G525" s="61">
        <v>-307.76</v>
      </c>
      <c r="H525" s="61">
        <v>-26236.54</v>
      </c>
      <c r="I525" s="60" t="s">
        <v>20</v>
      </c>
      <c r="J525" s="60" t="s">
        <v>2055</v>
      </c>
      <c r="K525" s="60" t="s">
        <v>2062</v>
      </c>
      <c r="L525" s="60" t="s">
        <v>2063</v>
      </c>
      <c r="M525" s="60" t="s">
        <v>2061</v>
      </c>
      <c r="N525" s="60" t="s">
        <v>290</v>
      </c>
      <c r="O525" s="60" t="s">
        <v>290</v>
      </c>
      <c r="P525" s="60" t="s">
        <v>668</v>
      </c>
      <c r="Q525" s="60" t="s">
        <v>290</v>
      </c>
      <c r="R525" s="60" t="s">
        <v>1136</v>
      </c>
      <c r="S525" s="73">
        <v>44749</v>
      </c>
      <c r="T525" s="60" t="s">
        <v>3812</v>
      </c>
      <c r="U525" s="73">
        <v>44678</v>
      </c>
      <c r="V525" s="60" t="s">
        <v>290</v>
      </c>
    </row>
    <row r="526" spans="1:22" ht="14.5">
      <c r="A526" s="60" t="s">
        <v>578</v>
      </c>
      <c r="B526" s="60" t="s">
        <v>691</v>
      </c>
      <c r="C526" s="60" t="s">
        <v>674</v>
      </c>
      <c r="D526" s="60" t="s">
        <v>1326</v>
      </c>
      <c r="E526" s="60" t="s">
        <v>2064</v>
      </c>
      <c r="F526" s="73">
        <v>44535</v>
      </c>
      <c r="G526" s="61">
        <v>-7530.12</v>
      </c>
      <c r="H526" s="61">
        <v>-638930.68000000005</v>
      </c>
      <c r="I526" s="60" t="s">
        <v>20</v>
      </c>
      <c r="J526" s="60" t="s">
        <v>1210</v>
      </c>
      <c r="K526" s="60" t="s">
        <v>2065</v>
      </c>
      <c r="L526" s="60" t="s">
        <v>2066</v>
      </c>
      <c r="M526" s="60" t="s">
        <v>2064</v>
      </c>
      <c r="N526" s="60" t="s">
        <v>290</v>
      </c>
      <c r="O526" s="60" t="s">
        <v>290</v>
      </c>
      <c r="P526" s="60" t="s">
        <v>668</v>
      </c>
      <c r="Q526" s="60" t="s">
        <v>290</v>
      </c>
      <c r="R526" s="60" t="s">
        <v>1136</v>
      </c>
      <c r="S526" s="73"/>
      <c r="T526" s="60" t="s">
        <v>290</v>
      </c>
      <c r="U526" s="73">
        <v>44535</v>
      </c>
      <c r="V526" s="60" t="s">
        <v>290</v>
      </c>
    </row>
    <row r="527" spans="1:22" ht="14.5">
      <c r="A527" s="60" t="s">
        <v>578</v>
      </c>
      <c r="B527" s="60" t="s">
        <v>691</v>
      </c>
      <c r="C527" s="60" t="s">
        <v>674</v>
      </c>
      <c r="D527" s="60" t="s">
        <v>1326</v>
      </c>
      <c r="E527" s="60" t="s">
        <v>2067</v>
      </c>
      <c r="F527" s="73">
        <v>44535</v>
      </c>
      <c r="G527" s="61">
        <v>-5239.49</v>
      </c>
      <c r="H527" s="61">
        <v>-444570.73</v>
      </c>
      <c r="I527" s="60" t="s">
        <v>20</v>
      </c>
      <c r="J527" s="60" t="s">
        <v>1210</v>
      </c>
      <c r="K527" s="60" t="s">
        <v>2068</v>
      </c>
      <c r="L527" s="60" t="s">
        <v>2069</v>
      </c>
      <c r="M527" s="60" t="s">
        <v>2067</v>
      </c>
      <c r="N527" s="60" t="s">
        <v>290</v>
      </c>
      <c r="O527" s="60" t="s">
        <v>290</v>
      </c>
      <c r="P527" s="60" t="s">
        <v>668</v>
      </c>
      <c r="Q527" s="60" t="s">
        <v>290</v>
      </c>
      <c r="R527" s="60" t="s">
        <v>1136</v>
      </c>
      <c r="S527" s="73"/>
      <c r="T527" s="60" t="s">
        <v>290</v>
      </c>
      <c r="U527" s="73">
        <v>44535</v>
      </c>
      <c r="V527" s="60" t="s">
        <v>290</v>
      </c>
    </row>
    <row r="528" spans="1:22" ht="14.5">
      <c r="A528" s="60" t="s">
        <v>578</v>
      </c>
      <c r="B528" s="60" t="s">
        <v>691</v>
      </c>
      <c r="C528" s="60" t="s">
        <v>674</v>
      </c>
      <c r="D528" s="60" t="s">
        <v>1326</v>
      </c>
      <c r="E528" s="60" t="s">
        <v>2070</v>
      </c>
      <c r="F528" s="73">
        <v>44535</v>
      </c>
      <c r="G528" s="61">
        <v>-388.86</v>
      </c>
      <c r="H528" s="61">
        <v>-32994.769999999997</v>
      </c>
      <c r="I528" s="60" t="s">
        <v>20</v>
      </c>
      <c r="J528" s="60" t="s">
        <v>1210</v>
      </c>
      <c r="K528" s="60" t="s">
        <v>2071</v>
      </c>
      <c r="L528" s="60" t="s">
        <v>2072</v>
      </c>
      <c r="M528" s="60" t="s">
        <v>2070</v>
      </c>
      <c r="N528" s="60" t="s">
        <v>290</v>
      </c>
      <c r="O528" s="60" t="s">
        <v>290</v>
      </c>
      <c r="P528" s="60" t="s">
        <v>668</v>
      </c>
      <c r="Q528" s="60" t="s">
        <v>290</v>
      </c>
      <c r="R528" s="60" t="s">
        <v>1136</v>
      </c>
      <c r="S528" s="73"/>
      <c r="T528" s="60" t="s">
        <v>290</v>
      </c>
      <c r="U528" s="73">
        <v>44535</v>
      </c>
      <c r="V528" s="60" t="s">
        <v>290</v>
      </c>
    </row>
    <row r="529" spans="1:22" ht="14.5">
      <c r="A529" s="60" t="s">
        <v>578</v>
      </c>
      <c r="B529" s="60" t="s">
        <v>691</v>
      </c>
      <c r="C529" s="60" t="s">
        <v>674</v>
      </c>
      <c r="D529" s="60" t="s">
        <v>1326</v>
      </c>
      <c r="E529" s="60" t="s">
        <v>2076</v>
      </c>
      <c r="F529" s="73">
        <v>44535</v>
      </c>
      <c r="G529" s="61">
        <v>-260.83</v>
      </c>
      <c r="H529" s="61">
        <v>-22131.43</v>
      </c>
      <c r="I529" s="60" t="s">
        <v>20</v>
      </c>
      <c r="J529" s="60" t="s">
        <v>1210</v>
      </c>
      <c r="K529" s="60" t="s">
        <v>2077</v>
      </c>
      <c r="L529" s="60" t="s">
        <v>2078</v>
      </c>
      <c r="M529" s="60" t="s">
        <v>2076</v>
      </c>
      <c r="N529" s="60" t="s">
        <v>290</v>
      </c>
      <c r="O529" s="60" t="s">
        <v>290</v>
      </c>
      <c r="P529" s="60" t="s">
        <v>668</v>
      </c>
      <c r="Q529" s="60" t="s">
        <v>290</v>
      </c>
      <c r="R529" s="60" t="s">
        <v>1136</v>
      </c>
      <c r="S529" s="73"/>
      <c r="T529" s="60" t="s">
        <v>290</v>
      </c>
      <c r="U529" s="73">
        <v>44535</v>
      </c>
      <c r="V529" s="60" t="s">
        <v>290</v>
      </c>
    </row>
    <row r="530" spans="1:22" ht="14.5">
      <c r="A530" s="60" t="s">
        <v>578</v>
      </c>
      <c r="B530" s="60" t="s">
        <v>691</v>
      </c>
      <c r="C530" s="60" t="s">
        <v>674</v>
      </c>
      <c r="D530" s="60" t="s">
        <v>1326</v>
      </c>
      <c r="E530" s="60" t="s">
        <v>2073</v>
      </c>
      <c r="F530" s="73">
        <v>44535</v>
      </c>
      <c r="G530" s="61">
        <v>-9451.5400000000009</v>
      </c>
      <c r="H530" s="61">
        <v>-801963.17</v>
      </c>
      <c r="I530" s="60" t="s">
        <v>20</v>
      </c>
      <c r="J530" s="60" t="s">
        <v>1210</v>
      </c>
      <c r="K530" s="60" t="s">
        <v>2074</v>
      </c>
      <c r="L530" s="60" t="s">
        <v>2075</v>
      </c>
      <c r="M530" s="60" t="s">
        <v>2073</v>
      </c>
      <c r="N530" s="60" t="s">
        <v>290</v>
      </c>
      <c r="O530" s="60" t="s">
        <v>290</v>
      </c>
      <c r="P530" s="60" t="s">
        <v>668</v>
      </c>
      <c r="Q530" s="60" t="s">
        <v>290</v>
      </c>
      <c r="R530" s="60" t="s">
        <v>1136</v>
      </c>
      <c r="S530" s="73"/>
      <c r="T530" s="60" t="s">
        <v>290</v>
      </c>
      <c r="U530" s="73">
        <v>44535</v>
      </c>
      <c r="V530" s="60" t="s">
        <v>290</v>
      </c>
    </row>
    <row r="531" spans="1:22" ht="14.5">
      <c r="A531" s="60" t="s">
        <v>578</v>
      </c>
      <c r="B531" s="60" t="s">
        <v>691</v>
      </c>
      <c r="C531" s="60" t="s">
        <v>674</v>
      </c>
      <c r="D531" s="60" t="s">
        <v>1326</v>
      </c>
      <c r="E531" s="60" t="s">
        <v>2079</v>
      </c>
      <c r="F531" s="73">
        <v>44535</v>
      </c>
      <c r="G531" s="61">
        <v>-5096.04</v>
      </c>
      <c r="H531" s="61">
        <v>-432398.99</v>
      </c>
      <c r="I531" s="60" t="s">
        <v>20</v>
      </c>
      <c r="J531" s="60" t="s">
        <v>1210</v>
      </c>
      <c r="K531" s="60" t="s">
        <v>2080</v>
      </c>
      <c r="L531" s="60" t="s">
        <v>2081</v>
      </c>
      <c r="M531" s="60" t="s">
        <v>2079</v>
      </c>
      <c r="N531" s="60" t="s">
        <v>290</v>
      </c>
      <c r="O531" s="60" t="s">
        <v>290</v>
      </c>
      <c r="P531" s="60" t="s">
        <v>668</v>
      </c>
      <c r="Q531" s="60" t="s">
        <v>290</v>
      </c>
      <c r="R531" s="60" t="s">
        <v>1136</v>
      </c>
      <c r="S531" s="73"/>
      <c r="T531" s="60" t="s">
        <v>290</v>
      </c>
      <c r="U531" s="73">
        <v>44535</v>
      </c>
      <c r="V531" s="60" t="s">
        <v>290</v>
      </c>
    </row>
    <row r="532" spans="1:22" ht="14.5">
      <c r="A532" s="60" t="s">
        <v>578</v>
      </c>
      <c r="B532" s="60" t="s">
        <v>1131</v>
      </c>
      <c r="C532" s="60" t="s">
        <v>676</v>
      </c>
      <c r="D532" s="60" t="s">
        <v>1326</v>
      </c>
      <c r="E532" s="60" t="s">
        <v>3197</v>
      </c>
      <c r="F532" s="73">
        <v>44726</v>
      </c>
      <c r="G532" s="61">
        <v>-132.41999999999999</v>
      </c>
      <c r="H532" s="61">
        <v>-11672.82</v>
      </c>
      <c r="I532" s="60" t="s">
        <v>20</v>
      </c>
      <c r="J532" s="60" t="s">
        <v>1210</v>
      </c>
      <c r="K532" s="60" t="s">
        <v>3198</v>
      </c>
      <c r="L532" s="60" t="s">
        <v>3199</v>
      </c>
      <c r="M532" s="60" t="s">
        <v>3197</v>
      </c>
      <c r="N532" s="60" t="s">
        <v>290</v>
      </c>
      <c r="O532" s="60" t="s">
        <v>290</v>
      </c>
      <c r="P532" s="60" t="s">
        <v>668</v>
      </c>
      <c r="Q532" s="60" t="s">
        <v>290</v>
      </c>
      <c r="R532" s="60" t="s">
        <v>1136</v>
      </c>
      <c r="S532" s="73"/>
      <c r="T532" s="60" t="s">
        <v>290</v>
      </c>
      <c r="U532" s="73">
        <v>44726</v>
      </c>
      <c r="V532" s="60" t="s">
        <v>290</v>
      </c>
    </row>
    <row r="533" spans="1:22" ht="14.5">
      <c r="A533" s="60" t="s">
        <v>578</v>
      </c>
      <c r="B533" s="60" t="s">
        <v>691</v>
      </c>
      <c r="C533" s="60" t="s">
        <v>674</v>
      </c>
      <c r="D533" s="60" t="s">
        <v>1326</v>
      </c>
      <c r="E533" s="60" t="s">
        <v>2082</v>
      </c>
      <c r="F533" s="73">
        <v>44630</v>
      </c>
      <c r="G533" s="61">
        <v>-770.56</v>
      </c>
      <c r="H533" s="61">
        <v>-65536.13</v>
      </c>
      <c r="I533" s="60" t="s">
        <v>20</v>
      </c>
      <c r="J533" s="60" t="s">
        <v>1210</v>
      </c>
      <c r="K533" s="60" t="s">
        <v>2083</v>
      </c>
      <c r="L533" s="60" t="s">
        <v>2084</v>
      </c>
      <c r="M533" s="60" t="s">
        <v>2082</v>
      </c>
      <c r="N533" s="60" t="s">
        <v>290</v>
      </c>
      <c r="O533" s="60" t="s">
        <v>290</v>
      </c>
      <c r="P533" s="60" t="s">
        <v>668</v>
      </c>
      <c r="Q533" s="60" t="s">
        <v>290</v>
      </c>
      <c r="R533" s="60" t="s">
        <v>1136</v>
      </c>
      <c r="S533" s="73"/>
      <c r="T533" s="60" t="s">
        <v>290</v>
      </c>
      <c r="U533" s="73">
        <v>44630</v>
      </c>
      <c r="V533" s="60" t="s">
        <v>290</v>
      </c>
    </row>
    <row r="534" spans="1:22" ht="14.5">
      <c r="A534" s="60" t="s">
        <v>578</v>
      </c>
      <c r="B534" s="60" t="s">
        <v>691</v>
      </c>
      <c r="C534" s="60" t="s">
        <v>674</v>
      </c>
      <c r="D534" s="60" t="s">
        <v>1326</v>
      </c>
      <c r="E534" s="60" t="s">
        <v>2085</v>
      </c>
      <c r="F534" s="73">
        <v>44644</v>
      </c>
      <c r="G534" s="61">
        <v>-7432.91</v>
      </c>
      <c r="H534" s="61">
        <v>-632169</v>
      </c>
      <c r="I534" s="60" t="s">
        <v>20</v>
      </c>
      <c r="J534" s="60" t="s">
        <v>1207</v>
      </c>
      <c r="K534" s="60" t="s">
        <v>2086</v>
      </c>
      <c r="L534" s="60" t="s">
        <v>2087</v>
      </c>
      <c r="M534" s="60" t="s">
        <v>2085</v>
      </c>
      <c r="N534" s="60" t="s">
        <v>290</v>
      </c>
      <c r="O534" s="60" t="s">
        <v>290</v>
      </c>
      <c r="P534" s="60" t="s">
        <v>668</v>
      </c>
      <c r="Q534" s="60" t="s">
        <v>290</v>
      </c>
      <c r="R534" s="60" t="s">
        <v>1136</v>
      </c>
      <c r="S534" s="73"/>
      <c r="T534" s="60" t="s">
        <v>290</v>
      </c>
      <c r="U534" s="73">
        <v>44644</v>
      </c>
      <c r="V534" s="60" t="s">
        <v>290</v>
      </c>
    </row>
    <row r="535" spans="1:22" ht="14.5">
      <c r="A535" s="60" t="s">
        <v>578</v>
      </c>
      <c r="B535" s="60" t="s">
        <v>691</v>
      </c>
      <c r="C535" s="60" t="s">
        <v>676</v>
      </c>
      <c r="D535" s="60" t="s">
        <v>1326</v>
      </c>
      <c r="E535" s="60" t="s">
        <v>3200</v>
      </c>
      <c r="F535" s="73">
        <v>44689</v>
      </c>
      <c r="G535" s="61">
        <v>-1571.21</v>
      </c>
      <c r="H535" s="61">
        <v>-134338.46</v>
      </c>
      <c r="I535" s="60" t="s">
        <v>20</v>
      </c>
      <c r="J535" s="60" t="s">
        <v>3201</v>
      </c>
      <c r="K535" s="60" t="s">
        <v>2056</v>
      </c>
      <c r="L535" s="60" t="s">
        <v>3202</v>
      </c>
      <c r="M535" s="60" t="s">
        <v>3200</v>
      </c>
      <c r="N535" s="60" t="s">
        <v>290</v>
      </c>
      <c r="O535" s="60" t="s">
        <v>290</v>
      </c>
      <c r="P535" s="60" t="s">
        <v>668</v>
      </c>
      <c r="Q535" s="60" t="s">
        <v>290</v>
      </c>
      <c r="R535" s="60" t="s">
        <v>1136</v>
      </c>
      <c r="S535" s="73"/>
      <c r="T535" s="60" t="s">
        <v>290</v>
      </c>
      <c r="U535" s="73">
        <v>44689</v>
      </c>
      <c r="V535" s="60" t="s">
        <v>290</v>
      </c>
    </row>
    <row r="536" spans="1:22" ht="14.5">
      <c r="A536" s="60" t="s">
        <v>578</v>
      </c>
      <c r="B536" s="60" t="s">
        <v>691</v>
      </c>
      <c r="C536" s="60" t="s">
        <v>676</v>
      </c>
      <c r="D536" s="60" t="s">
        <v>1326</v>
      </c>
      <c r="E536" s="60" t="s">
        <v>3203</v>
      </c>
      <c r="F536" s="73">
        <v>44691</v>
      </c>
      <c r="G536" s="61">
        <v>-9424.32</v>
      </c>
      <c r="H536" s="61">
        <v>-805779.36</v>
      </c>
      <c r="I536" s="60" t="s">
        <v>20</v>
      </c>
      <c r="J536" s="60" t="s">
        <v>3201</v>
      </c>
      <c r="K536" s="60" t="s">
        <v>2083</v>
      </c>
      <c r="L536" s="60" t="s">
        <v>3204</v>
      </c>
      <c r="M536" s="60" t="s">
        <v>3203</v>
      </c>
      <c r="N536" s="60" t="s">
        <v>290</v>
      </c>
      <c r="O536" s="60" t="s">
        <v>290</v>
      </c>
      <c r="P536" s="60" t="s">
        <v>668</v>
      </c>
      <c r="Q536" s="60" t="s">
        <v>290</v>
      </c>
      <c r="R536" s="60" t="s">
        <v>1136</v>
      </c>
      <c r="S536" s="73"/>
      <c r="T536" s="60" t="s">
        <v>290</v>
      </c>
      <c r="U536" s="73">
        <v>44691</v>
      </c>
      <c r="V536" s="60" t="s">
        <v>290</v>
      </c>
    </row>
    <row r="537" spans="1:22" ht="14.5">
      <c r="A537" s="60" t="s">
        <v>578</v>
      </c>
      <c r="B537" s="60" t="s">
        <v>691</v>
      </c>
      <c r="C537" s="60" t="s">
        <v>676</v>
      </c>
      <c r="D537" s="60" t="s">
        <v>1326</v>
      </c>
      <c r="E537" s="60" t="s">
        <v>3205</v>
      </c>
      <c r="F537" s="73">
        <v>44707</v>
      </c>
      <c r="G537" s="61">
        <v>-25.94</v>
      </c>
      <c r="H537" s="61">
        <v>-2217.87</v>
      </c>
      <c r="I537" s="60" t="s">
        <v>20</v>
      </c>
      <c r="J537" s="60" t="s">
        <v>3201</v>
      </c>
      <c r="K537" s="60" t="s">
        <v>2058</v>
      </c>
      <c r="L537" s="60" t="s">
        <v>3206</v>
      </c>
      <c r="M537" s="60" t="s">
        <v>3205</v>
      </c>
      <c r="N537" s="60" t="s">
        <v>290</v>
      </c>
      <c r="O537" s="60" t="s">
        <v>290</v>
      </c>
      <c r="P537" s="60" t="s">
        <v>668</v>
      </c>
      <c r="Q537" s="60" t="s">
        <v>290</v>
      </c>
      <c r="R537" s="60" t="s">
        <v>1136</v>
      </c>
      <c r="S537" s="73"/>
      <c r="T537" s="60" t="s">
        <v>290</v>
      </c>
      <c r="U537" s="73">
        <v>44707</v>
      </c>
      <c r="V537" s="60" t="s">
        <v>290</v>
      </c>
    </row>
    <row r="538" spans="1:22" ht="14.5">
      <c r="A538" s="60" t="s">
        <v>578</v>
      </c>
      <c r="B538" s="60" t="s">
        <v>691</v>
      </c>
      <c r="C538" s="60" t="s">
        <v>676</v>
      </c>
      <c r="D538" s="60" t="s">
        <v>1326</v>
      </c>
      <c r="E538" s="60" t="s">
        <v>3211</v>
      </c>
      <c r="F538" s="73">
        <v>44710</v>
      </c>
      <c r="G538" s="61">
        <v>-2897.21</v>
      </c>
      <c r="H538" s="61">
        <v>-247711.46</v>
      </c>
      <c r="I538" s="60" t="s">
        <v>20</v>
      </c>
      <c r="J538" s="60" t="s">
        <v>3201</v>
      </c>
      <c r="K538" s="60" t="s">
        <v>2033</v>
      </c>
      <c r="L538" s="60" t="s">
        <v>3212</v>
      </c>
      <c r="M538" s="60" t="s">
        <v>3211</v>
      </c>
      <c r="N538" s="60" t="s">
        <v>290</v>
      </c>
      <c r="O538" s="60" t="s">
        <v>290</v>
      </c>
      <c r="P538" s="60" t="s">
        <v>668</v>
      </c>
      <c r="Q538" s="60" t="s">
        <v>290</v>
      </c>
      <c r="R538" s="60" t="s">
        <v>1136</v>
      </c>
      <c r="S538" s="73"/>
      <c r="T538" s="60" t="s">
        <v>290</v>
      </c>
      <c r="U538" s="73">
        <v>44710</v>
      </c>
      <c r="V538" s="60" t="s">
        <v>290</v>
      </c>
    </row>
    <row r="539" spans="1:22" ht="14.5">
      <c r="A539" s="60" t="s">
        <v>578</v>
      </c>
      <c r="B539" s="60" t="s">
        <v>691</v>
      </c>
      <c r="C539" s="60" t="s">
        <v>676</v>
      </c>
      <c r="D539" s="60" t="s">
        <v>1326</v>
      </c>
      <c r="E539" s="60" t="s">
        <v>3207</v>
      </c>
      <c r="F539" s="73">
        <v>44691</v>
      </c>
      <c r="G539" s="61">
        <v>-991.76</v>
      </c>
      <c r="H539" s="61">
        <v>-84795.48</v>
      </c>
      <c r="I539" s="60" t="s">
        <v>20</v>
      </c>
      <c r="J539" s="60" t="s">
        <v>3201</v>
      </c>
      <c r="K539" s="60" t="s">
        <v>2058</v>
      </c>
      <c r="L539" s="60" t="s">
        <v>3208</v>
      </c>
      <c r="M539" s="60" t="s">
        <v>3207</v>
      </c>
      <c r="N539" s="60" t="s">
        <v>290</v>
      </c>
      <c r="O539" s="60" t="s">
        <v>290</v>
      </c>
      <c r="P539" s="60" t="s">
        <v>668</v>
      </c>
      <c r="Q539" s="60" t="s">
        <v>290</v>
      </c>
      <c r="R539" s="60" t="s">
        <v>1136</v>
      </c>
      <c r="S539" s="73"/>
      <c r="T539" s="60" t="s">
        <v>290</v>
      </c>
      <c r="U539" s="73">
        <v>44691</v>
      </c>
      <c r="V539" s="60" t="s">
        <v>290</v>
      </c>
    </row>
    <row r="540" spans="1:22" ht="14.5">
      <c r="A540" s="60" t="s">
        <v>578</v>
      </c>
      <c r="B540" s="60" t="s">
        <v>691</v>
      </c>
      <c r="C540" s="60" t="s">
        <v>676</v>
      </c>
      <c r="D540" s="60" t="s">
        <v>1326</v>
      </c>
      <c r="E540" s="60" t="s">
        <v>3209</v>
      </c>
      <c r="F540" s="73">
        <v>44712</v>
      </c>
      <c r="G540" s="61">
        <v>-5462.89</v>
      </c>
      <c r="H540" s="61">
        <v>-481553.75</v>
      </c>
      <c r="I540" s="60" t="s">
        <v>20</v>
      </c>
      <c r="J540" s="60" t="s">
        <v>3201</v>
      </c>
      <c r="K540" s="60" t="s">
        <v>2058</v>
      </c>
      <c r="L540" s="60" t="s">
        <v>3210</v>
      </c>
      <c r="M540" s="60" t="s">
        <v>3209</v>
      </c>
      <c r="N540" s="60" t="s">
        <v>290</v>
      </c>
      <c r="O540" s="60" t="s">
        <v>290</v>
      </c>
      <c r="P540" s="60" t="s">
        <v>668</v>
      </c>
      <c r="Q540" s="60" t="s">
        <v>290</v>
      </c>
      <c r="R540" s="60" t="s">
        <v>1136</v>
      </c>
      <c r="S540" s="73"/>
      <c r="T540" s="60" t="s">
        <v>290</v>
      </c>
      <c r="U540" s="73">
        <v>44712</v>
      </c>
      <c r="V540" s="60" t="s">
        <v>290</v>
      </c>
    </row>
    <row r="541" spans="1:22" ht="14.5">
      <c r="A541" s="60" t="s">
        <v>578</v>
      </c>
      <c r="B541" s="60" t="s">
        <v>691</v>
      </c>
      <c r="C541" s="60" t="s">
        <v>676</v>
      </c>
      <c r="D541" s="60" t="s">
        <v>1326</v>
      </c>
      <c r="E541" s="60" t="s">
        <v>3213</v>
      </c>
      <c r="F541" s="73">
        <v>44707</v>
      </c>
      <c r="G541" s="61">
        <v>-57.02</v>
      </c>
      <c r="H541" s="61">
        <v>-4875.21</v>
      </c>
      <c r="I541" s="60" t="s">
        <v>20</v>
      </c>
      <c r="J541" s="60" t="s">
        <v>3201</v>
      </c>
      <c r="K541" s="60" t="s">
        <v>3178</v>
      </c>
      <c r="L541" s="60" t="s">
        <v>3214</v>
      </c>
      <c r="M541" s="60" t="s">
        <v>3213</v>
      </c>
      <c r="N541" s="60" t="s">
        <v>290</v>
      </c>
      <c r="O541" s="60" t="s">
        <v>290</v>
      </c>
      <c r="P541" s="60" t="s">
        <v>668</v>
      </c>
      <c r="Q541" s="60" t="s">
        <v>290</v>
      </c>
      <c r="R541" s="60" t="s">
        <v>1136</v>
      </c>
      <c r="S541" s="73"/>
      <c r="T541" s="60" t="s">
        <v>290</v>
      </c>
      <c r="U541" s="73">
        <v>44707</v>
      </c>
      <c r="V541" s="60" t="s">
        <v>290</v>
      </c>
    </row>
    <row r="542" spans="1:22" ht="14.5">
      <c r="A542" s="60" t="s">
        <v>578</v>
      </c>
      <c r="B542" s="60" t="s">
        <v>691</v>
      </c>
      <c r="C542" s="60" t="s">
        <v>676</v>
      </c>
      <c r="D542" s="60" t="s">
        <v>1326</v>
      </c>
      <c r="E542" s="60" t="s">
        <v>2089</v>
      </c>
      <c r="F542" s="73">
        <v>44675</v>
      </c>
      <c r="G542" s="61">
        <v>-1209.19</v>
      </c>
      <c r="H542" s="61">
        <v>-103083.45</v>
      </c>
      <c r="I542" s="60" t="s">
        <v>20</v>
      </c>
      <c r="J542" s="60" t="s">
        <v>1431</v>
      </c>
      <c r="K542" s="60" t="s">
        <v>2090</v>
      </c>
      <c r="L542" s="60" t="s">
        <v>2091</v>
      </c>
      <c r="M542" s="60" t="s">
        <v>2089</v>
      </c>
      <c r="N542" s="60" t="s">
        <v>290</v>
      </c>
      <c r="O542" s="60" t="s">
        <v>290</v>
      </c>
      <c r="P542" s="60" t="s">
        <v>1361</v>
      </c>
      <c r="Q542" s="60" t="s">
        <v>290</v>
      </c>
      <c r="R542" s="60" t="s">
        <v>1136</v>
      </c>
      <c r="S542" s="73"/>
      <c r="T542" s="60" t="s">
        <v>290</v>
      </c>
      <c r="U542" s="73">
        <v>44657</v>
      </c>
      <c r="V542" s="60" t="s">
        <v>290</v>
      </c>
    </row>
    <row r="543" spans="1:22" ht="14.5">
      <c r="A543" s="60" t="s">
        <v>578</v>
      </c>
      <c r="B543" s="60" t="s">
        <v>691</v>
      </c>
      <c r="C543" s="60" t="s">
        <v>676</v>
      </c>
      <c r="D543" s="60" t="s">
        <v>1326</v>
      </c>
      <c r="E543" s="60" t="s">
        <v>3215</v>
      </c>
      <c r="F543" s="73">
        <v>44733</v>
      </c>
      <c r="G543" s="61">
        <v>-1193.3599999999999</v>
      </c>
      <c r="H543" s="61">
        <v>-105194.68</v>
      </c>
      <c r="I543" s="60" t="s">
        <v>20</v>
      </c>
      <c r="J543" s="60" t="s">
        <v>2092</v>
      </c>
      <c r="K543" s="60" t="s">
        <v>3216</v>
      </c>
      <c r="L543" s="60" t="s">
        <v>3216</v>
      </c>
      <c r="M543" s="60" t="s">
        <v>3215</v>
      </c>
      <c r="N543" s="60" t="s">
        <v>290</v>
      </c>
      <c r="O543" s="60" t="s">
        <v>290</v>
      </c>
      <c r="P543" s="60" t="s">
        <v>1361</v>
      </c>
      <c r="Q543" s="60" t="s">
        <v>290</v>
      </c>
      <c r="R543" s="60" t="s">
        <v>1136</v>
      </c>
      <c r="S543" s="73"/>
      <c r="T543" s="60" t="s">
        <v>290</v>
      </c>
      <c r="U543" s="73">
        <v>44705</v>
      </c>
      <c r="V543" s="60" t="s">
        <v>290</v>
      </c>
    </row>
    <row r="544" spans="1:22" ht="14.5">
      <c r="A544" s="60" t="s">
        <v>578</v>
      </c>
      <c r="B544" s="60" t="s">
        <v>1352</v>
      </c>
      <c r="C544" s="60" t="s">
        <v>676</v>
      </c>
      <c r="D544" s="60" t="s">
        <v>1326</v>
      </c>
      <c r="E544" s="60" t="s">
        <v>3217</v>
      </c>
      <c r="F544" s="73">
        <v>44705</v>
      </c>
      <c r="G544" s="61">
        <v>-1211.21</v>
      </c>
      <c r="H544" s="61">
        <v>-103558.46</v>
      </c>
      <c r="I544" s="60" t="s">
        <v>20</v>
      </c>
      <c r="J544" s="60" t="s">
        <v>2092</v>
      </c>
      <c r="K544" s="60" t="s">
        <v>3218</v>
      </c>
      <c r="L544" s="60" t="s">
        <v>3218</v>
      </c>
      <c r="M544" s="60" t="s">
        <v>3217</v>
      </c>
      <c r="N544" s="60" t="s">
        <v>290</v>
      </c>
      <c r="O544" s="60" t="s">
        <v>290</v>
      </c>
      <c r="P544" s="60" t="s">
        <v>1361</v>
      </c>
      <c r="Q544" s="60" t="s">
        <v>290</v>
      </c>
      <c r="R544" s="60" t="s">
        <v>1136</v>
      </c>
      <c r="S544" s="73"/>
      <c r="T544" s="60" t="s">
        <v>290</v>
      </c>
      <c r="U544" s="73">
        <v>44676</v>
      </c>
      <c r="V544" s="60" t="s">
        <v>290</v>
      </c>
    </row>
    <row r="545" spans="1:22" ht="14.5">
      <c r="A545" s="60" t="s">
        <v>578</v>
      </c>
      <c r="B545" s="60" t="s">
        <v>691</v>
      </c>
      <c r="C545" s="60" t="s">
        <v>676</v>
      </c>
      <c r="D545" s="60" t="s">
        <v>1326</v>
      </c>
      <c r="E545" s="60" t="s">
        <v>3222</v>
      </c>
      <c r="F545" s="73">
        <v>44728</v>
      </c>
      <c r="G545" s="61">
        <v>-1080.69</v>
      </c>
      <c r="H545" s="61">
        <v>-95262.82</v>
      </c>
      <c r="I545" s="60" t="s">
        <v>20</v>
      </c>
      <c r="J545" s="60" t="s">
        <v>2092</v>
      </c>
      <c r="K545" s="60" t="s">
        <v>3223</v>
      </c>
      <c r="L545" s="60" t="s">
        <v>3224</v>
      </c>
      <c r="M545" s="60" t="s">
        <v>3222</v>
      </c>
      <c r="N545" s="60" t="s">
        <v>290</v>
      </c>
      <c r="O545" s="60" t="s">
        <v>290</v>
      </c>
      <c r="P545" s="60" t="s">
        <v>1361</v>
      </c>
      <c r="Q545" s="60" t="s">
        <v>290</v>
      </c>
      <c r="R545" s="60" t="s">
        <v>1136</v>
      </c>
      <c r="S545" s="73"/>
      <c r="T545" s="60" t="s">
        <v>290</v>
      </c>
      <c r="U545" s="73">
        <v>44705</v>
      </c>
      <c r="V545" s="60" t="s">
        <v>290</v>
      </c>
    </row>
    <row r="546" spans="1:22" ht="14.5">
      <c r="A546" s="60" t="s">
        <v>578</v>
      </c>
      <c r="B546" s="60" t="s">
        <v>691</v>
      </c>
      <c r="C546" s="60" t="s">
        <v>676</v>
      </c>
      <c r="D546" s="60" t="s">
        <v>1326</v>
      </c>
      <c r="E546" s="60" t="s">
        <v>3228</v>
      </c>
      <c r="F546" s="73">
        <v>44728</v>
      </c>
      <c r="G546" s="61">
        <v>-1781.91</v>
      </c>
      <c r="H546" s="61">
        <v>-157075.37</v>
      </c>
      <c r="I546" s="60" t="s">
        <v>20</v>
      </c>
      <c r="J546" s="60" t="s">
        <v>2092</v>
      </c>
      <c r="K546" s="60" t="s">
        <v>3229</v>
      </c>
      <c r="L546" s="60" t="s">
        <v>3230</v>
      </c>
      <c r="M546" s="60" t="s">
        <v>3228</v>
      </c>
      <c r="N546" s="60" t="s">
        <v>290</v>
      </c>
      <c r="O546" s="60" t="s">
        <v>290</v>
      </c>
      <c r="P546" s="60" t="s">
        <v>1361</v>
      </c>
      <c r="Q546" s="60" t="s">
        <v>290</v>
      </c>
      <c r="R546" s="60" t="s">
        <v>1136</v>
      </c>
      <c r="S546" s="73"/>
      <c r="T546" s="60" t="s">
        <v>290</v>
      </c>
      <c r="U546" s="73">
        <v>44712</v>
      </c>
      <c r="V546" s="60" t="s">
        <v>290</v>
      </c>
    </row>
    <row r="547" spans="1:22" ht="14.5">
      <c r="A547" s="60" t="s">
        <v>578</v>
      </c>
      <c r="B547" s="60" t="s">
        <v>691</v>
      </c>
      <c r="C547" s="60" t="s">
        <v>676</v>
      </c>
      <c r="D547" s="60" t="s">
        <v>1326</v>
      </c>
      <c r="E547" s="60" t="s">
        <v>3219</v>
      </c>
      <c r="F547" s="73">
        <v>44728</v>
      </c>
      <c r="G547" s="61">
        <v>-23537.21</v>
      </c>
      <c r="H547" s="61">
        <v>-2074805.06</v>
      </c>
      <c r="I547" s="60" t="s">
        <v>20</v>
      </c>
      <c r="J547" s="60" t="s">
        <v>2092</v>
      </c>
      <c r="K547" s="60" t="s">
        <v>3220</v>
      </c>
      <c r="L547" s="60" t="s">
        <v>3221</v>
      </c>
      <c r="M547" s="60" t="s">
        <v>3219</v>
      </c>
      <c r="N547" s="60" t="s">
        <v>290</v>
      </c>
      <c r="O547" s="60" t="s">
        <v>290</v>
      </c>
      <c r="P547" s="60" t="s">
        <v>1361</v>
      </c>
      <c r="Q547" s="60" t="s">
        <v>290</v>
      </c>
      <c r="R547" s="60" t="s">
        <v>1136</v>
      </c>
      <c r="S547" s="73"/>
      <c r="T547" s="60" t="s">
        <v>290</v>
      </c>
      <c r="U547" s="73">
        <v>44674</v>
      </c>
      <c r="V547" s="60" t="s">
        <v>290</v>
      </c>
    </row>
    <row r="548" spans="1:22" ht="14.5">
      <c r="A548" s="60" t="s">
        <v>578</v>
      </c>
      <c r="B548" s="60" t="s">
        <v>691</v>
      </c>
      <c r="C548" s="60" t="s">
        <v>676</v>
      </c>
      <c r="D548" s="60" t="s">
        <v>1326</v>
      </c>
      <c r="E548" s="60" t="s">
        <v>3225</v>
      </c>
      <c r="F548" s="73">
        <v>44728</v>
      </c>
      <c r="G548" s="61">
        <v>-811.08</v>
      </c>
      <c r="H548" s="61">
        <v>-71496.7</v>
      </c>
      <c r="I548" s="60" t="s">
        <v>20</v>
      </c>
      <c r="J548" s="60" t="s">
        <v>2092</v>
      </c>
      <c r="K548" s="60" t="s">
        <v>3226</v>
      </c>
      <c r="L548" s="60" t="s">
        <v>3227</v>
      </c>
      <c r="M548" s="60" t="s">
        <v>3225</v>
      </c>
      <c r="N548" s="60" t="s">
        <v>290</v>
      </c>
      <c r="O548" s="60" t="s">
        <v>290</v>
      </c>
      <c r="P548" s="60" t="s">
        <v>1361</v>
      </c>
      <c r="Q548" s="60" t="s">
        <v>290</v>
      </c>
      <c r="R548" s="60" t="s">
        <v>1136</v>
      </c>
      <c r="S548" s="73"/>
      <c r="T548" s="60" t="s">
        <v>290</v>
      </c>
      <c r="U548" s="73">
        <v>44712</v>
      </c>
      <c r="V548" s="60" t="s">
        <v>290</v>
      </c>
    </row>
    <row r="549" spans="1:22" ht="14.5">
      <c r="A549" s="60" t="s">
        <v>578</v>
      </c>
      <c r="B549" s="60" t="s">
        <v>691</v>
      </c>
      <c r="C549" s="60" t="s">
        <v>676</v>
      </c>
      <c r="D549" s="60" t="s">
        <v>1326</v>
      </c>
      <c r="E549" s="60" t="s">
        <v>3240</v>
      </c>
      <c r="F549" s="73">
        <v>44702</v>
      </c>
      <c r="G549" s="61">
        <v>-1098.1600000000001</v>
      </c>
      <c r="H549" s="61">
        <v>-93892.68</v>
      </c>
      <c r="I549" s="60" t="s">
        <v>20</v>
      </c>
      <c r="J549" s="60" t="s">
        <v>2092</v>
      </c>
      <c r="K549" s="60" t="s">
        <v>3241</v>
      </c>
      <c r="L549" s="60" t="s">
        <v>3242</v>
      </c>
      <c r="M549" s="60" t="s">
        <v>3240</v>
      </c>
      <c r="N549" s="60" t="s">
        <v>290</v>
      </c>
      <c r="O549" s="60" t="s">
        <v>290</v>
      </c>
      <c r="P549" s="60" t="s">
        <v>1361</v>
      </c>
      <c r="Q549" s="60" t="s">
        <v>290</v>
      </c>
      <c r="R549" s="60" t="s">
        <v>1136</v>
      </c>
      <c r="S549" s="73"/>
      <c r="T549" s="60" t="s">
        <v>290</v>
      </c>
      <c r="U549" s="73">
        <v>44676</v>
      </c>
      <c r="V549" s="60" t="s">
        <v>290</v>
      </c>
    </row>
    <row r="550" spans="1:22" ht="14.5">
      <c r="A550" s="60" t="s">
        <v>578</v>
      </c>
      <c r="B550" s="60" t="s">
        <v>691</v>
      </c>
      <c r="C550" s="60" t="s">
        <v>676</v>
      </c>
      <c r="D550" s="60" t="s">
        <v>1326</v>
      </c>
      <c r="E550" s="60" t="s">
        <v>3237</v>
      </c>
      <c r="F550" s="73">
        <v>44702</v>
      </c>
      <c r="G550" s="61">
        <v>-435.97</v>
      </c>
      <c r="H550" s="61">
        <v>-37275.440000000002</v>
      </c>
      <c r="I550" s="60" t="s">
        <v>20</v>
      </c>
      <c r="J550" s="60" t="s">
        <v>2092</v>
      </c>
      <c r="K550" s="60" t="s">
        <v>3238</v>
      </c>
      <c r="L550" s="60" t="s">
        <v>3239</v>
      </c>
      <c r="M550" s="60" t="s">
        <v>3237</v>
      </c>
      <c r="N550" s="60" t="s">
        <v>290</v>
      </c>
      <c r="O550" s="60" t="s">
        <v>290</v>
      </c>
      <c r="P550" s="60" t="s">
        <v>1361</v>
      </c>
      <c r="Q550" s="60" t="s">
        <v>290</v>
      </c>
      <c r="R550" s="60" t="s">
        <v>1136</v>
      </c>
      <c r="S550" s="73"/>
      <c r="T550" s="60" t="s">
        <v>290</v>
      </c>
      <c r="U550" s="73">
        <v>44675</v>
      </c>
      <c r="V550" s="60" t="s">
        <v>290</v>
      </c>
    </row>
    <row r="551" spans="1:22" ht="14.5">
      <c r="A551" s="60" t="s">
        <v>578</v>
      </c>
      <c r="B551" s="60" t="s">
        <v>691</v>
      </c>
      <c r="C551" s="60" t="s">
        <v>676</v>
      </c>
      <c r="D551" s="60" t="s">
        <v>1326</v>
      </c>
      <c r="E551" s="60" t="s">
        <v>3231</v>
      </c>
      <c r="F551" s="73">
        <v>44702</v>
      </c>
      <c r="G551" s="61">
        <v>-4087.96</v>
      </c>
      <c r="H551" s="61">
        <v>-349520.58</v>
      </c>
      <c r="I551" s="60" t="s">
        <v>20</v>
      </c>
      <c r="J551" s="60" t="s">
        <v>2092</v>
      </c>
      <c r="K551" s="60" t="s">
        <v>3232</v>
      </c>
      <c r="L551" s="60" t="s">
        <v>3233</v>
      </c>
      <c r="M551" s="60" t="s">
        <v>3231</v>
      </c>
      <c r="N551" s="60" t="s">
        <v>290</v>
      </c>
      <c r="O551" s="60" t="s">
        <v>290</v>
      </c>
      <c r="P551" s="60" t="s">
        <v>1361</v>
      </c>
      <c r="Q551" s="60" t="s">
        <v>290</v>
      </c>
      <c r="R551" s="60" t="s">
        <v>1136</v>
      </c>
      <c r="S551" s="73"/>
      <c r="T551" s="60" t="s">
        <v>290</v>
      </c>
      <c r="U551" s="73">
        <v>44670</v>
      </c>
      <c r="V551" s="60" t="s">
        <v>290</v>
      </c>
    </row>
    <row r="552" spans="1:22" ht="14.5">
      <c r="A552" s="60" t="s">
        <v>578</v>
      </c>
      <c r="B552" s="60" t="s">
        <v>1131</v>
      </c>
      <c r="C552" s="60" t="s">
        <v>676</v>
      </c>
      <c r="D552" s="60" t="s">
        <v>1326</v>
      </c>
      <c r="E552" s="60" t="s">
        <v>3243</v>
      </c>
      <c r="F552" s="73">
        <v>44725</v>
      </c>
      <c r="G552" s="61">
        <v>-17680.900000000001</v>
      </c>
      <c r="H552" s="61">
        <v>-1558571.34</v>
      </c>
      <c r="I552" s="60" t="s">
        <v>20</v>
      </c>
      <c r="J552" s="60" t="s">
        <v>2092</v>
      </c>
      <c r="K552" s="60" t="s">
        <v>3244</v>
      </c>
      <c r="L552" s="60" t="s">
        <v>3245</v>
      </c>
      <c r="M552" s="60" t="s">
        <v>3243</v>
      </c>
      <c r="N552" s="60" t="s">
        <v>290</v>
      </c>
      <c r="O552" s="60" t="s">
        <v>290</v>
      </c>
      <c r="P552" s="60" t="s">
        <v>1361</v>
      </c>
      <c r="Q552" s="60" t="s">
        <v>290</v>
      </c>
      <c r="R552" s="60" t="s">
        <v>1136</v>
      </c>
      <c r="S552" s="73"/>
      <c r="T552" s="60" t="s">
        <v>290</v>
      </c>
      <c r="U552" s="73">
        <v>44679</v>
      </c>
      <c r="V552" s="60" t="s">
        <v>290</v>
      </c>
    </row>
    <row r="553" spans="1:22" ht="14.5">
      <c r="A553" s="60" t="s">
        <v>578</v>
      </c>
      <c r="B553" s="60" t="s">
        <v>1131</v>
      </c>
      <c r="C553" s="60" t="s">
        <v>676</v>
      </c>
      <c r="D553" s="60" t="s">
        <v>1326</v>
      </c>
      <c r="E553" s="60" t="s">
        <v>3246</v>
      </c>
      <c r="F553" s="73">
        <v>44725</v>
      </c>
      <c r="G553" s="61">
        <v>-877.83</v>
      </c>
      <c r="H553" s="61">
        <v>-77380.710000000006</v>
      </c>
      <c r="I553" s="60" t="s">
        <v>20</v>
      </c>
      <c r="J553" s="60" t="s">
        <v>2092</v>
      </c>
      <c r="K553" s="60" t="s">
        <v>3247</v>
      </c>
      <c r="L553" s="60" t="s">
        <v>3248</v>
      </c>
      <c r="M553" s="60" t="s">
        <v>3246</v>
      </c>
      <c r="N553" s="60" t="s">
        <v>290</v>
      </c>
      <c r="O553" s="60" t="s">
        <v>290</v>
      </c>
      <c r="P553" s="60" t="s">
        <v>1361</v>
      </c>
      <c r="Q553" s="60" t="s">
        <v>290</v>
      </c>
      <c r="R553" s="60" t="s">
        <v>1136</v>
      </c>
      <c r="S553" s="73"/>
      <c r="T553" s="60" t="s">
        <v>290</v>
      </c>
      <c r="U553" s="73">
        <v>44696</v>
      </c>
      <c r="V553" s="60" t="s">
        <v>290</v>
      </c>
    </row>
    <row r="554" spans="1:22" ht="14.5">
      <c r="A554" s="60" t="s">
        <v>578</v>
      </c>
      <c r="B554" s="60" t="s">
        <v>1131</v>
      </c>
      <c r="C554" s="60" t="s">
        <v>676</v>
      </c>
      <c r="D554" s="60" t="s">
        <v>1326</v>
      </c>
      <c r="E554" s="60" t="s">
        <v>3234</v>
      </c>
      <c r="F554" s="73">
        <v>44725</v>
      </c>
      <c r="G554" s="61">
        <v>-515.49</v>
      </c>
      <c r="H554" s="61">
        <v>-45440.44</v>
      </c>
      <c r="I554" s="60" t="s">
        <v>20</v>
      </c>
      <c r="J554" s="60" t="s">
        <v>2092</v>
      </c>
      <c r="K554" s="60" t="s">
        <v>3235</v>
      </c>
      <c r="L554" s="60" t="s">
        <v>3236</v>
      </c>
      <c r="M554" s="60" t="s">
        <v>3234</v>
      </c>
      <c r="N554" s="60" t="s">
        <v>290</v>
      </c>
      <c r="O554" s="60" t="s">
        <v>290</v>
      </c>
      <c r="P554" s="60" t="s">
        <v>1361</v>
      </c>
      <c r="Q554" s="60" t="s">
        <v>290</v>
      </c>
      <c r="R554" s="60" t="s">
        <v>1136</v>
      </c>
      <c r="S554" s="73"/>
      <c r="T554" s="60" t="s">
        <v>290</v>
      </c>
      <c r="U554" s="73">
        <v>44689</v>
      </c>
      <c r="V554" s="60" t="s">
        <v>290</v>
      </c>
    </row>
    <row r="555" spans="1:22" ht="14.5">
      <c r="A555" s="60" t="s">
        <v>578</v>
      </c>
      <c r="B555" s="60" t="s">
        <v>1131</v>
      </c>
      <c r="C555" s="60" t="s">
        <v>676</v>
      </c>
      <c r="D555" s="60" t="s">
        <v>1326</v>
      </c>
      <c r="E555" s="60" t="s">
        <v>3249</v>
      </c>
      <c r="F555" s="73">
        <v>44725</v>
      </c>
      <c r="G555" s="61">
        <v>-6071.97</v>
      </c>
      <c r="H555" s="61">
        <v>-535244.16</v>
      </c>
      <c r="I555" s="60" t="s">
        <v>20</v>
      </c>
      <c r="J555" s="60" t="s">
        <v>2092</v>
      </c>
      <c r="K555" s="60" t="s">
        <v>3250</v>
      </c>
      <c r="L555" s="60" t="s">
        <v>3251</v>
      </c>
      <c r="M555" s="60" t="s">
        <v>3249</v>
      </c>
      <c r="N555" s="60" t="s">
        <v>290</v>
      </c>
      <c r="O555" s="60" t="s">
        <v>290</v>
      </c>
      <c r="P555" s="60" t="s">
        <v>1361</v>
      </c>
      <c r="Q555" s="60" t="s">
        <v>290</v>
      </c>
      <c r="R555" s="60" t="s">
        <v>1136</v>
      </c>
      <c r="S555" s="73"/>
      <c r="T555" s="60" t="s">
        <v>290</v>
      </c>
      <c r="U555" s="73">
        <v>44704</v>
      </c>
      <c r="V555" s="60" t="s">
        <v>290</v>
      </c>
    </row>
    <row r="556" spans="1:22" ht="14.5">
      <c r="A556" s="60" t="s">
        <v>578</v>
      </c>
      <c r="B556" s="60" t="s">
        <v>691</v>
      </c>
      <c r="C556" s="60" t="s">
        <v>676</v>
      </c>
      <c r="D556" s="60" t="s">
        <v>1326</v>
      </c>
      <c r="E556" s="60" t="s">
        <v>2093</v>
      </c>
      <c r="F556" s="73">
        <v>44664</v>
      </c>
      <c r="G556" s="61">
        <v>-3055.27</v>
      </c>
      <c r="H556" s="61">
        <v>-260461.77</v>
      </c>
      <c r="I556" s="60" t="s">
        <v>20</v>
      </c>
      <c r="J556" s="60" t="s">
        <v>2092</v>
      </c>
      <c r="K556" s="60" t="s">
        <v>2094</v>
      </c>
      <c r="L556" s="60" t="s">
        <v>2095</v>
      </c>
      <c r="M556" s="60" t="s">
        <v>2093</v>
      </c>
      <c r="N556" s="60" t="s">
        <v>290</v>
      </c>
      <c r="O556" s="60" t="s">
        <v>290</v>
      </c>
      <c r="P556" s="60" t="s">
        <v>1361</v>
      </c>
      <c r="Q556" s="60" t="s">
        <v>290</v>
      </c>
      <c r="R556" s="60" t="s">
        <v>1136</v>
      </c>
      <c r="S556" s="73">
        <v>44745</v>
      </c>
      <c r="T556" s="60" t="s">
        <v>3813</v>
      </c>
      <c r="U556" s="73">
        <v>44651</v>
      </c>
      <c r="V556" s="60" t="s">
        <v>290</v>
      </c>
    </row>
    <row r="557" spans="1:22" ht="14.5">
      <c r="A557" s="60" t="s">
        <v>578</v>
      </c>
      <c r="B557" s="60" t="s">
        <v>691</v>
      </c>
      <c r="C557" s="60" t="s">
        <v>676</v>
      </c>
      <c r="D557" s="60" t="s">
        <v>1326</v>
      </c>
      <c r="E557" s="60" t="s">
        <v>2099</v>
      </c>
      <c r="F557" s="73">
        <v>44681</v>
      </c>
      <c r="G557" s="61">
        <v>-23875.75</v>
      </c>
      <c r="H557" s="61">
        <v>-2035407.69</v>
      </c>
      <c r="I557" s="60" t="s">
        <v>20</v>
      </c>
      <c r="J557" s="60" t="s">
        <v>2092</v>
      </c>
      <c r="K557" s="60" t="s">
        <v>2100</v>
      </c>
      <c r="L557" s="60" t="s">
        <v>2101</v>
      </c>
      <c r="M557" s="60" t="s">
        <v>2099</v>
      </c>
      <c r="N557" s="60" t="s">
        <v>290</v>
      </c>
      <c r="O557" s="60" t="s">
        <v>290</v>
      </c>
      <c r="P557" s="60" t="s">
        <v>1361</v>
      </c>
      <c r="Q557" s="60" t="s">
        <v>290</v>
      </c>
      <c r="R557" s="60" t="s">
        <v>1136</v>
      </c>
      <c r="S557" s="73">
        <v>44759</v>
      </c>
      <c r="T557" s="60" t="s">
        <v>3980</v>
      </c>
      <c r="U557" s="73">
        <v>44663</v>
      </c>
      <c r="V557" s="60" t="s">
        <v>290</v>
      </c>
    </row>
    <row r="558" spans="1:22" ht="14.5">
      <c r="A558" s="60" t="s">
        <v>578</v>
      </c>
      <c r="B558" s="60" t="s">
        <v>691</v>
      </c>
      <c r="C558" s="60" t="s">
        <v>676</v>
      </c>
      <c r="D558" s="60" t="s">
        <v>1326</v>
      </c>
      <c r="E558" s="60" t="s">
        <v>2096</v>
      </c>
      <c r="F558" s="73">
        <v>44681</v>
      </c>
      <c r="G558" s="61">
        <v>-27236.09</v>
      </c>
      <c r="H558" s="61">
        <v>-2321876.67</v>
      </c>
      <c r="I558" s="60" t="s">
        <v>20</v>
      </c>
      <c r="J558" s="60" t="s">
        <v>2092</v>
      </c>
      <c r="K558" s="60" t="s">
        <v>2097</v>
      </c>
      <c r="L558" s="60" t="s">
        <v>2098</v>
      </c>
      <c r="M558" s="60" t="s">
        <v>2096</v>
      </c>
      <c r="N558" s="60" t="s">
        <v>290</v>
      </c>
      <c r="O558" s="60" t="s">
        <v>290</v>
      </c>
      <c r="P558" s="60" t="s">
        <v>1361</v>
      </c>
      <c r="Q558" s="60" t="s">
        <v>290</v>
      </c>
      <c r="R558" s="60" t="s">
        <v>1136</v>
      </c>
      <c r="S558" s="73">
        <v>44759</v>
      </c>
      <c r="T558" s="60" t="s">
        <v>3981</v>
      </c>
      <c r="U558" s="73">
        <v>44656</v>
      </c>
      <c r="V558" s="60" t="s">
        <v>290</v>
      </c>
    </row>
    <row r="559" spans="1:22" ht="14.5">
      <c r="A559" s="60" t="s">
        <v>578</v>
      </c>
      <c r="B559" s="60" t="s">
        <v>691</v>
      </c>
      <c r="C559" s="60" t="s">
        <v>676</v>
      </c>
      <c r="D559" s="60" t="s">
        <v>1326</v>
      </c>
      <c r="E559" s="60" t="s">
        <v>2102</v>
      </c>
      <c r="F559" s="73">
        <v>44681</v>
      </c>
      <c r="G559" s="61">
        <v>-2911.77</v>
      </c>
      <c r="H559" s="61">
        <v>-248228.39</v>
      </c>
      <c r="I559" s="60" t="s">
        <v>20</v>
      </c>
      <c r="J559" s="60" t="s">
        <v>2092</v>
      </c>
      <c r="K559" s="60" t="s">
        <v>2103</v>
      </c>
      <c r="L559" s="60" t="s">
        <v>2104</v>
      </c>
      <c r="M559" s="60" t="s">
        <v>2102</v>
      </c>
      <c r="N559" s="60" t="s">
        <v>290</v>
      </c>
      <c r="O559" s="60" t="s">
        <v>290</v>
      </c>
      <c r="P559" s="60" t="s">
        <v>1361</v>
      </c>
      <c r="Q559" s="60" t="s">
        <v>290</v>
      </c>
      <c r="R559" s="60" t="s">
        <v>1136</v>
      </c>
      <c r="S559" s="73">
        <v>44759</v>
      </c>
      <c r="T559" s="60" t="s">
        <v>3982</v>
      </c>
      <c r="U559" s="73">
        <v>44663</v>
      </c>
      <c r="V559" s="60" t="s">
        <v>290</v>
      </c>
    </row>
    <row r="560" spans="1:22" ht="14.5">
      <c r="A560" s="60" t="s">
        <v>578</v>
      </c>
      <c r="B560" s="60" t="s">
        <v>691</v>
      </c>
      <c r="C560" s="60" t="s">
        <v>676</v>
      </c>
      <c r="D560" s="60" t="s">
        <v>1326</v>
      </c>
      <c r="E560" s="60" t="s">
        <v>3252</v>
      </c>
      <c r="F560" s="73">
        <v>44710</v>
      </c>
      <c r="G560" s="61">
        <v>-359</v>
      </c>
      <c r="H560" s="61">
        <v>-30694.5</v>
      </c>
      <c r="I560" s="60" t="s">
        <v>20</v>
      </c>
      <c r="J560" s="60" t="s">
        <v>3253</v>
      </c>
      <c r="K560" s="60" t="s">
        <v>3254</v>
      </c>
      <c r="L560" s="60" t="s">
        <v>3255</v>
      </c>
      <c r="M560" s="60" t="s">
        <v>3252</v>
      </c>
      <c r="N560" s="60" t="s">
        <v>290</v>
      </c>
      <c r="O560" s="60" t="s">
        <v>290</v>
      </c>
      <c r="P560" s="60" t="s">
        <v>1361</v>
      </c>
      <c r="Q560" s="60" t="s">
        <v>290</v>
      </c>
      <c r="R560" s="60" t="s">
        <v>1136</v>
      </c>
      <c r="S560" s="73"/>
      <c r="T560" s="60" t="s">
        <v>290</v>
      </c>
      <c r="U560" s="73">
        <v>44679</v>
      </c>
      <c r="V560" s="60" t="s">
        <v>290</v>
      </c>
    </row>
    <row r="561" spans="1:22" ht="14.5">
      <c r="A561" s="60" t="s">
        <v>578</v>
      </c>
      <c r="B561" s="60" t="s">
        <v>691</v>
      </c>
      <c r="C561" s="60" t="s">
        <v>676</v>
      </c>
      <c r="D561" s="60" t="s">
        <v>1326</v>
      </c>
      <c r="E561" s="60" t="s">
        <v>2105</v>
      </c>
      <c r="F561" s="73">
        <v>44681</v>
      </c>
      <c r="G561" s="61">
        <v>-1169.28</v>
      </c>
      <c r="H561" s="61">
        <v>-99681.12</v>
      </c>
      <c r="I561" s="60" t="s">
        <v>20</v>
      </c>
      <c r="J561" s="60" t="s">
        <v>2106</v>
      </c>
      <c r="K561" s="60" t="s">
        <v>2107</v>
      </c>
      <c r="L561" s="60" t="s">
        <v>2107</v>
      </c>
      <c r="M561" s="60" t="s">
        <v>2105</v>
      </c>
      <c r="N561" s="60" t="s">
        <v>290</v>
      </c>
      <c r="O561" s="60" t="s">
        <v>290</v>
      </c>
      <c r="P561" s="60" t="s">
        <v>2108</v>
      </c>
      <c r="Q561" s="60" t="s">
        <v>290</v>
      </c>
      <c r="R561" s="60" t="s">
        <v>1136</v>
      </c>
      <c r="S561" s="73"/>
      <c r="T561" s="60" t="s">
        <v>290</v>
      </c>
      <c r="U561" s="73">
        <v>44678</v>
      </c>
      <c r="V561" s="60" t="s">
        <v>290</v>
      </c>
    </row>
    <row r="562" spans="1:22" ht="14.5">
      <c r="A562" s="60" t="s">
        <v>578</v>
      </c>
      <c r="B562" s="60" t="s">
        <v>1131</v>
      </c>
      <c r="C562" s="60" t="s">
        <v>676</v>
      </c>
      <c r="D562" s="60" t="s">
        <v>1326</v>
      </c>
      <c r="E562" s="60" t="s">
        <v>3256</v>
      </c>
      <c r="F562" s="73">
        <v>44741</v>
      </c>
      <c r="G562" s="61">
        <v>-18072.3</v>
      </c>
      <c r="H562" s="61">
        <v>-1593073.25</v>
      </c>
      <c r="I562" s="60" t="s">
        <v>20</v>
      </c>
      <c r="J562" s="60" t="s">
        <v>3257</v>
      </c>
      <c r="K562" s="60" t="s">
        <v>3258</v>
      </c>
      <c r="L562" s="60" t="s">
        <v>3259</v>
      </c>
      <c r="M562" s="60" t="s">
        <v>3256</v>
      </c>
      <c r="N562" s="60" t="s">
        <v>290</v>
      </c>
      <c r="O562" s="60" t="s">
        <v>290</v>
      </c>
      <c r="P562" s="60" t="s">
        <v>3260</v>
      </c>
      <c r="Q562" s="60" t="s">
        <v>290</v>
      </c>
      <c r="R562" s="60" t="s">
        <v>1136</v>
      </c>
      <c r="S562" s="73"/>
      <c r="T562" s="60" t="s">
        <v>290</v>
      </c>
      <c r="U562" s="73">
        <v>44726</v>
      </c>
      <c r="V562" s="60" t="s">
        <v>290</v>
      </c>
    </row>
    <row r="563" spans="1:22" ht="14.5">
      <c r="A563" s="60" t="s">
        <v>578</v>
      </c>
      <c r="B563" s="60" t="s">
        <v>1131</v>
      </c>
      <c r="C563" s="60" t="s">
        <v>676</v>
      </c>
      <c r="D563" s="60" t="s">
        <v>1326</v>
      </c>
      <c r="E563" s="60" t="s">
        <v>3261</v>
      </c>
      <c r="F563" s="73">
        <v>44742</v>
      </c>
      <c r="G563" s="61">
        <v>-10104.15</v>
      </c>
      <c r="H563" s="61">
        <v>-890680.82</v>
      </c>
      <c r="I563" s="60" t="s">
        <v>20</v>
      </c>
      <c r="J563" s="60" t="s">
        <v>3262</v>
      </c>
      <c r="K563" s="60" t="s">
        <v>3263</v>
      </c>
      <c r="L563" s="60" t="s">
        <v>3264</v>
      </c>
      <c r="M563" s="60" t="s">
        <v>3261</v>
      </c>
      <c r="N563" s="60" t="s">
        <v>290</v>
      </c>
      <c r="O563" s="60" t="s">
        <v>290</v>
      </c>
      <c r="P563" s="60" t="s">
        <v>3260</v>
      </c>
      <c r="Q563" s="60" t="s">
        <v>290</v>
      </c>
      <c r="R563" s="60" t="s">
        <v>1136</v>
      </c>
      <c r="S563" s="73"/>
      <c r="T563" s="60" t="s">
        <v>290</v>
      </c>
      <c r="U563" s="73">
        <v>44737</v>
      </c>
      <c r="V563" s="60" t="s">
        <v>290</v>
      </c>
    </row>
    <row r="564" spans="1:22" ht="14.5">
      <c r="A564" s="60" t="s">
        <v>578</v>
      </c>
      <c r="B564" s="60" t="s">
        <v>691</v>
      </c>
      <c r="C564" s="60" t="s">
        <v>674</v>
      </c>
      <c r="D564" s="60" t="s">
        <v>1326</v>
      </c>
      <c r="E564" s="60" t="s">
        <v>3265</v>
      </c>
      <c r="F564" s="73">
        <v>44692</v>
      </c>
      <c r="G564" s="61">
        <v>-198586.5</v>
      </c>
      <c r="H564" s="61">
        <v>-16979145.75</v>
      </c>
      <c r="I564" s="60" t="s">
        <v>20</v>
      </c>
      <c r="J564" s="60" t="s">
        <v>3266</v>
      </c>
      <c r="K564" s="60" t="s">
        <v>2121</v>
      </c>
      <c r="L564" s="60" t="s">
        <v>3267</v>
      </c>
      <c r="M564" s="60" t="s">
        <v>3265</v>
      </c>
      <c r="N564" s="60" t="s">
        <v>290</v>
      </c>
      <c r="O564" s="60" t="s">
        <v>290</v>
      </c>
      <c r="P564" s="60" t="s">
        <v>1346</v>
      </c>
      <c r="Q564" s="60" t="s">
        <v>290</v>
      </c>
      <c r="R564" s="60" t="s">
        <v>1136</v>
      </c>
      <c r="S564" s="73"/>
      <c r="T564" s="60" t="s">
        <v>290</v>
      </c>
      <c r="U564" s="73">
        <v>44692</v>
      </c>
      <c r="V564" s="60" t="s">
        <v>290</v>
      </c>
    </row>
    <row r="565" spans="1:22" ht="14.5">
      <c r="A565" s="60" t="s">
        <v>578</v>
      </c>
      <c r="B565" s="60" t="s">
        <v>691</v>
      </c>
      <c r="C565" s="60" t="s">
        <v>674</v>
      </c>
      <c r="D565" s="60" t="s">
        <v>1326</v>
      </c>
      <c r="E565" s="60" t="s">
        <v>3268</v>
      </c>
      <c r="F565" s="73">
        <v>44705</v>
      </c>
      <c r="G565" s="61">
        <v>-37852.019999999997</v>
      </c>
      <c r="H565" s="61">
        <v>-3236347.71</v>
      </c>
      <c r="I565" s="60" t="s">
        <v>20</v>
      </c>
      <c r="J565" s="60" t="s">
        <v>3266</v>
      </c>
      <c r="K565" s="60" t="s">
        <v>2121</v>
      </c>
      <c r="L565" s="60" t="s">
        <v>3269</v>
      </c>
      <c r="M565" s="60" t="s">
        <v>3268</v>
      </c>
      <c r="N565" s="60" t="s">
        <v>290</v>
      </c>
      <c r="O565" s="60" t="s">
        <v>290</v>
      </c>
      <c r="P565" s="60" t="s">
        <v>1346</v>
      </c>
      <c r="Q565" s="60" t="s">
        <v>290</v>
      </c>
      <c r="R565" s="60" t="s">
        <v>1136</v>
      </c>
      <c r="S565" s="73"/>
      <c r="T565" s="60" t="s">
        <v>290</v>
      </c>
      <c r="U565" s="73">
        <v>44705</v>
      </c>
      <c r="V565" s="60" t="s">
        <v>290</v>
      </c>
    </row>
    <row r="566" spans="1:22" ht="14.5">
      <c r="A566" s="60" t="s">
        <v>578</v>
      </c>
      <c r="B566" s="60" t="s">
        <v>691</v>
      </c>
      <c r="C566" s="60" t="s">
        <v>674</v>
      </c>
      <c r="D566" s="60" t="s">
        <v>1326</v>
      </c>
      <c r="E566" s="60" t="s">
        <v>2109</v>
      </c>
      <c r="F566" s="73">
        <v>44677</v>
      </c>
      <c r="G566" s="61">
        <v>-211206.56</v>
      </c>
      <c r="H566" s="61">
        <v>-18005359.239999998</v>
      </c>
      <c r="I566" s="60" t="s">
        <v>20</v>
      </c>
      <c r="J566" s="60" t="s">
        <v>2110</v>
      </c>
      <c r="K566" s="60" t="s">
        <v>2111</v>
      </c>
      <c r="L566" s="60" t="s">
        <v>2112</v>
      </c>
      <c r="M566" s="60" t="s">
        <v>2109</v>
      </c>
      <c r="N566" s="60" t="s">
        <v>290</v>
      </c>
      <c r="O566" s="60" t="s">
        <v>290</v>
      </c>
      <c r="P566" s="60" t="s">
        <v>1346</v>
      </c>
      <c r="Q566" s="60" t="s">
        <v>290</v>
      </c>
      <c r="R566" s="60" t="s">
        <v>1136</v>
      </c>
      <c r="S566" s="73"/>
      <c r="T566" s="60" t="s">
        <v>290</v>
      </c>
      <c r="U566" s="73">
        <v>44677</v>
      </c>
      <c r="V566" s="60" t="s">
        <v>290</v>
      </c>
    </row>
    <row r="567" spans="1:22" ht="14.5">
      <c r="A567" s="60" t="s">
        <v>578</v>
      </c>
      <c r="B567" s="60" t="s">
        <v>691</v>
      </c>
      <c r="C567" s="60" t="s">
        <v>674</v>
      </c>
      <c r="D567" s="60" t="s">
        <v>1326</v>
      </c>
      <c r="E567" s="60" t="s">
        <v>2113</v>
      </c>
      <c r="F567" s="73">
        <v>44677</v>
      </c>
      <c r="G567" s="61">
        <v>-162459.29999999999</v>
      </c>
      <c r="H567" s="61">
        <v>-13849655.33</v>
      </c>
      <c r="I567" s="60" t="s">
        <v>20</v>
      </c>
      <c r="J567" s="60" t="s">
        <v>2110</v>
      </c>
      <c r="K567" s="60" t="s">
        <v>2111</v>
      </c>
      <c r="L567" s="60" t="s">
        <v>2114</v>
      </c>
      <c r="M567" s="60" t="s">
        <v>2113</v>
      </c>
      <c r="N567" s="60" t="s">
        <v>290</v>
      </c>
      <c r="O567" s="60" t="s">
        <v>290</v>
      </c>
      <c r="P567" s="60" t="s">
        <v>1346</v>
      </c>
      <c r="Q567" s="60" t="s">
        <v>290</v>
      </c>
      <c r="R567" s="60" t="s">
        <v>1136</v>
      </c>
      <c r="S567" s="73"/>
      <c r="T567" s="60" t="s">
        <v>290</v>
      </c>
      <c r="U567" s="73">
        <v>44677</v>
      </c>
      <c r="V567" s="60" t="s">
        <v>290</v>
      </c>
    </row>
    <row r="568" spans="1:22" ht="14.5">
      <c r="A568" s="60" t="s">
        <v>578</v>
      </c>
      <c r="B568" s="60" t="s">
        <v>691</v>
      </c>
      <c r="C568" s="60" t="s">
        <v>674</v>
      </c>
      <c r="D568" s="60" t="s">
        <v>1326</v>
      </c>
      <c r="E568" s="60" t="s">
        <v>3270</v>
      </c>
      <c r="F568" s="73">
        <v>44692</v>
      </c>
      <c r="G568" s="61">
        <v>-2675.65</v>
      </c>
      <c r="H568" s="61">
        <v>-228768.08</v>
      </c>
      <c r="I568" s="60" t="s">
        <v>20</v>
      </c>
      <c r="J568" s="60" t="s">
        <v>2110</v>
      </c>
      <c r="K568" s="60" t="s">
        <v>2111</v>
      </c>
      <c r="L568" s="60" t="s">
        <v>3271</v>
      </c>
      <c r="M568" s="60" t="s">
        <v>3270</v>
      </c>
      <c r="N568" s="60" t="s">
        <v>290</v>
      </c>
      <c r="O568" s="60" t="s">
        <v>290</v>
      </c>
      <c r="P568" s="60" t="s">
        <v>1346</v>
      </c>
      <c r="Q568" s="60" t="s">
        <v>290</v>
      </c>
      <c r="R568" s="60" t="s">
        <v>1136</v>
      </c>
      <c r="S568" s="73"/>
      <c r="T568" s="60" t="s">
        <v>290</v>
      </c>
      <c r="U568" s="73">
        <v>44692</v>
      </c>
      <c r="V568" s="60" t="s">
        <v>290</v>
      </c>
    </row>
    <row r="569" spans="1:22" ht="14.5">
      <c r="A569" s="60" t="s">
        <v>578</v>
      </c>
      <c r="B569" s="60" t="s">
        <v>691</v>
      </c>
      <c r="C569" s="60" t="s">
        <v>674</v>
      </c>
      <c r="D569" s="60" t="s">
        <v>1326</v>
      </c>
      <c r="E569" s="60" t="s">
        <v>3276</v>
      </c>
      <c r="F569" s="73">
        <v>44720</v>
      </c>
      <c r="G569" s="61">
        <v>-171253.03</v>
      </c>
      <c r="H569" s="61">
        <v>-15095954.59</v>
      </c>
      <c r="I569" s="60" t="s">
        <v>20</v>
      </c>
      <c r="J569" s="60" t="s">
        <v>1362</v>
      </c>
      <c r="K569" s="60" t="s">
        <v>2111</v>
      </c>
      <c r="L569" s="60" t="s">
        <v>3277</v>
      </c>
      <c r="M569" s="60" t="s">
        <v>3276</v>
      </c>
      <c r="N569" s="60" t="s">
        <v>290</v>
      </c>
      <c r="O569" s="60" t="s">
        <v>290</v>
      </c>
      <c r="P569" s="60" t="s">
        <v>1346</v>
      </c>
      <c r="Q569" s="60" t="s">
        <v>290</v>
      </c>
      <c r="R569" s="60" t="s">
        <v>1136</v>
      </c>
      <c r="S569" s="73"/>
      <c r="T569" s="60" t="s">
        <v>290</v>
      </c>
      <c r="U569" s="73">
        <v>44720</v>
      </c>
      <c r="V569" s="60" t="s">
        <v>290</v>
      </c>
    </row>
    <row r="570" spans="1:22" ht="14.5">
      <c r="A570" s="60" t="s">
        <v>578</v>
      </c>
      <c r="B570" s="60" t="s">
        <v>691</v>
      </c>
      <c r="C570" s="60" t="s">
        <v>674</v>
      </c>
      <c r="D570" s="60" t="s">
        <v>1326</v>
      </c>
      <c r="E570" s="60" t="s">
        <v>3278</v>
      </c>
      <c r="F570" s="73">
        <v>44720</v>
      </c>
      <c r="G570" s="61">
        <v>-106351.24</v>
      </c>
      <c r="H570" s="61">
        <v>-9374861.8100000005</v>
      </c>
      <c r="I570" s="60" t="s">
        <v>20</v>
      </c>
      <c r="J570" s="60" t="s">
        <v>1362</v>
      </c>
      <c r="K570" s="60" t="s">
        <v>2111</v>
      </c>
      <c r="L570" s="60" t="s">
        <v>3279</v>
      </c>
      <c r="M570" s="60" t="s">
        <v>3278</v>
      </c>
      <c r="N570" s="60" t="s">
        <v>290</v>
      </c>
      <c r="O570" s="60" t="s">
        <v>290</v>
      </c>
      <c r="P570" s="60" t="s">
        <v>1346</v>
      </c>
      <c r="Q570" s="60" t="s">
        <v>290</v>
      </c>
      <c r="R570" s="60" t="s">
        <v>1136</v>
      </c>
      <c r="S570" s="73"/>
      <c r="T570" s="60" t="s">
        <v>290</v>
      </c>
      <c r="U570" s="73">
        <v>44720</v>
      </c>
      <c r="V570" s="60" t="s">
        <v>290</v>
      </c>
    </row>
    <row r="571" spans="1:22" ht="14.5">
      <c r="A571" s="60" t="s">
        <v>578</v>
      </c>
      <c r="B571" s="60" t="s">
        <v>691</v>
      </c>
      <c r="C571" s="60" t="s">
        <v>674</v>
      </c>
      <c r="D571" s="60" t="s">
        <v>1326</v>
      </c>
      <c r="E571" s="60" t="s">
        <v>3280</v>
      </c>
      <c r="F571" s="73">
        <v>44733</v>
      </c>
      <c r="G571" s="61">
        <v>-132059.81</v>
      </c>
      <c r="H571" s="61">
        <v>-11641072.25</v>
      </c>
      <c r="I571" s="60" t="s">
        <v>20</v>
      </c>
      <c r="J571" s="60" t="s">
        <v>1362</v>
      </c>
      <c r="K571" s="60" t="s">
        <v>2111</v>
      </c>
      <c r="L571" s="60" t="s">
        <v>3281</v>
      </c>
      <c r="M571" s="60" t="s">
        <v>3280</v>
      </c>
      <c r="N571" s="60" t="s">
        <v>290</v>
      </c>
      <c r="O571" s="60" t="s">
        <v>290</v>
      </c>
      <c r="P571" s="60" t="s">
        <v>1346</v>
      </c>
      <c r="Q571" s="60" t="s">
        <v>290</v>
      </c>
      <c r="R571" s="60" t="s">
        <v>1136</v>
      </c>
      <c r="S571" s="73"/>
      <c r="T571" s="60" t="s">
        <v>290</v>
      </c>
      <c r="U571" s="73">
        <v>44733</v>
      </c>
      <c r="V571" s="60" t="s">
        <v>290</v>
      </c>
    </row>
    <row r="572" spans="1:22" ht="14.5">
      <c r="A572" s="60" t="s">
        <v>578</v>
      </c>
      <c r="B572" s="60" t="s">
        <v>691</v>
      </c>
      <c r="C572" s="60" t="s">
        <v>674</v>
      </c>
      <c r="D572" s="60" t="s">
        <v>1326</v>
      </c>
      <c r="E572" s="60" t="s">
        <v>2120</v>
      </c>
      <c r="F572" s="73">
        <v>44657</v>
      </c>
      <c r="G572" s="61">
        <v>-24891.360000000001</v>
      </c>
      <c r="H572" s="61">
        <v>-2121988.44</v>
      </c>
      <c r="I572" s="60" t="s">
        <v>20</v>
      </c>
      <c r="J572" s="60" t="s">
        <v>1362</v>
      </c>
      <c r="K572" s="60" t="s">
        <v>2121</v>
      </c>
      <c r="L572" s="60" t="s">
        <v>2122</v>
      </c>
      <c r="M572" s="60" t="s">
        <v>2120</v>
      </c>
      <c r="N572" s="60" t="s">
        <v>290</v>
      </c>
      <c r="O572" s="60" t="s">
        <v>290</v>
      </c>
      <c r="P572" s="60" t="s">
        <v>1346</v>
      </c>
      <c r="Q572" s="60" t="s">
        <v>290</v>
      </c>
      <c r="R572" s="60" t="s">
        <v>1136</v>
      </c>
      <c r="S572" s="73"/>
      <c r="T572" s="60" t="s">
        <v>290</v>
      </c>
      <c r="U572" s="73">
        <v>44657</v>
      </c>
      <c r="V572" s="60" t="s">
        <v>290</v>
      </c>
    </row>
    <row r="573" spans="1:22" ht="14.5">
      <c r="A573" s="60" t="s">
        <v>578</v>
      </c>
      <c r="B573" s="60" t="s">
        <v>691</v>
      </c>
      <c r="C573" s="60" t="s">
        <v>674</v>
      </c>
      <c r="D573" s="60" t="s">
        <v>1326</v>
      </c>
      <c r="E573" s="60" t="s">
        <v>2123</v>
      </c>
      <c r="F573" s="73">
        <v>44672</v>
      </c>
      <c r="G573" s="61">
        <v>-21565.43</v>
      </c>
      <c r="H573" s="61">
        <v>-1838452.91</v>
      </c>
      <c r="I573" s="60" t="s">
        <v>20</v>
      </c>
      <c r="J573" s="60" t="s">
        <v>1362</v>
      </c>
      <c r="K573" s="60" t="s">
        <v>2115</v>
      </c>
      <c r="L573" s="60" t="s">
        <v>2124</v>
      </c>
      <c r="M573" s="60" t="s">
        <v>2123</v>
      </c>
      <c r="N573" s="60" t="s">
        <v>290</v>
      </c>
      <c r="O573" s="60" t="s">
        <v>290</v>
      </c>
      <c r="P573" s="60" t="s">
        <v>1346</v>
      </c>
      <c r="Q573" s="60" t="s">
        <v>290</v>
      </c>
      <c r="R573" s="60" t="s">
        <v>1136</v>
      </c>
      <c r="S573" s="73"/>
      <c r="T573" s="60" t="s">
        <v>290</v>
      </c>
      <c r="U573" s="73">
        <v>44672</v>
      </c>
      <c r="V573" s="60" t="s">
        <v>290</v>
      </c>
    </row>
    <row r="574" spans="1:22" ht="14.5">
      <c r="A574" s="60" t="s">
        <v>578</v>
      </c>
      <c r="B574" s="60" t="s">
        <v>691</v>
      </c>
      <c r="C574" s="60" t="s">
        <v>674</v>
      </c>
      <c r="D574" s="60" t="s">
        <v>1326</v>
      </c>
      <c r="E574" s="60" t="s">
        <v>2125</v>
      </c>
      <c r="F574" s="73">
        <v>44677</v>
      </c>
      <c r="G574" s="61">
        <v>-1282.32</v>
      </c>
      <c r="H574" s="61">
        <v>-109317.78</v>
      </c>
      <c r="I574" s="60" t="s">
        <v>20</v>
      </c>
      <c r="J574" s="60" t="s">
        <v>1362</v>
      </c>
      <c r="K574" s="60" t="s">
        <v>2121</v>
      </c>
      <c r="L574" s="60" t="s">
        <v>2126</v>
      </c>
      <c r="M574" s="60" t="s">
        <v>2125</v>
      </c>
      <c r="N574" s="60" t="s">
        <v>290</v>
      </c>
      <c r="O574" s="60" t="s">
        <v>290</v>
      </c>
      <c r="P574" s="60" t="s">
        <v>1346</v>
      </c>
      <c r="Q574" s="60" t="s">
        <v>290</v>
      </c>
      <c r="R574" s="60" t="s">
        <v>1136</v>
      </c>
      <c r="S574" s="73"/>
      <c r="T574" s="60" t="s">
        <v>290</v>
      </c>
      <c r="U574" s="73">
        <v>44677</v>
      </c>
      <c r="V574" s="60" t="s">
        <v>290</v>
      </c>
    </row>
    <row r="575" spans="1:22" ht="14.5">
      <c r="A575" s="60" t="s">
        <v>578</v>
      </c>
      <c r="B575" s="60" t="s">
        <v>691</v>
      </c>
      <c r="C575" s="60" t="s">
        <v>674</v>
      </c>
      <c r="D575" s="60" t="s">
        <v>1326</v>
      </c>
      <c r="E575" s="60" t="s">
        <v>3272</v>
      </c>
      <c r="F575" s="73">
        <v>44710</v>
      </c>
      <c r="G575" s="61">
        <v>-1472</v>
      </c>
      <c r="H575" s="61">
        <v>-125856</v>
      </c>
      <c r="I575" s="60" t="s">
        <v>20</v>
      </c>
      <c r="J575" s="60" t="s">
        <v>1362</v>
      </c>
      <c r="K575" s="60" t="s">
        <v>2115</v>
      </c>
      <c r="L575" s="60" t="s">
        <v>3273</v>
      </c>
      <c r="M575" s="60" t="s">
        <v>3272</v>
      </c>
      <c r="N575" s="60" t="s">
        <v>290</v>
      </c>
      <c r="O575" s="60" t="s">
        <v>290</v>
      </c>
      <c r="P575" s="60" t="s">
        <v>1346</v>
      </c>
      <c r="Q575" s="60" t="s">
        <v>290</v>
      </c>
      <c r="R575" s="60" t="s">
        <v>1136</v>
      </c>
      <c r="S575" s="73"/>
      <c r="T575" s="60" t="s">
        <v>290</v>
      </c>
      <c r="U575" s="73">
        <v>44710</v>
      </c>
      <c r="V575" s="60" t="s">
        <v>290</v>
      </c>
    </row>
    <row r="576" spans="1:22" ht="14.5">
      <c r="A576" s="60" t="s">
        <v>578</v>
      </c>
      <c r="B576" s="60" t="s">
        <v>691</v>
      </c>
      <c r="C576" s="60" t="s">
        <v>674</v>
      </c>
      <c r="D576" s="60" t="s">
        <v>1326</v>
      </c>
      <c r="E576" s="60" t="s">
        <v>3274</v>
      </c>
      <c r="F576" s="73">
        <v>44705</v>
      </c>
      <c r="G576" s="61">
        <v>-28348.02</v>
      </c>
      <c r="H576" s="61">
        <v>-2423755.71</v>
      </c>
      <c r="I576" s="60" t="s">
        <v>20</v>
      </c>
      <c r="J576" s="60" t="s">
        <v>1362</v>
      </c>
      <c r="K576" s="60" t="s">
        <v>2121</v>
      </c>
      <c r="L576" s="60" t="s">
        <v>3275</v>
      </c>
      <c r="M576" s="60" t="s">
        <v>3274</v>
      </c>
      <c r="N576" s="60" t="s">
        <v>290</v>
      </c>
      <c r="O576" s="60" t="s">
        <v>290</v>
      </c>
      <c r="P576" s="60" t="s">
        <v>1346</v>
      </c>
      <c r="Q576" s="60" t="s">
        <v>290</v>
      </c>
      <c r="R576" s="60" t="s">
        <v>1136</v>
      </c>
      <c r="S576" s="73"/>
      <c r="T576" s="60" t="s">
        <v>290</v>
      </c>
      <c r="U576" s="73">
        <v>44705</v>
      </c>
      <c r="V576" s="60" t="s">
        <v>290</v>
      </c>
    </row>
    <row r="577" spans="1:22" ht="14.5">
      <c r="A577" s="60" t="s">
        <v>578</v>
      </c>
      <c r="B577" s="60" t="s">
        <v>691</v>
      </c>
      <c r="C577" s="60" t="s">
        <v>674</v>
      </c>
      <c r="D577" s="60" t="s">
        <v>1326</v>
      </c>
      <c r="E577" s="60" t="s">
        <v>2116</v>
      </c>
      <c r="F577" s="73">
        <v>44628</v>
      </c>
      <c r="G577" s="61">
        <v>-95790.399999999994</v>
      </c>
      <c r="H577" s="61">
        <v>-8146973.5199999996</v>
      </c>
      <c r="I577" s="60" t="s">
        <v>20</v>
      </c>
      <c r="J577" s="60" t="s">
        <v>1362</v>
      </c>
      <c r="K577" s="60" t="s">
        <v>2115</v>
      </c>
      <c r="L577" s="60" t="s">
        <v>2117</v>
      </c>
      <c r="M577" s="60" t="s">
        <v>2116</v>
      </c>
      <c r="N577" s="60" t="s">
        <v>290</v>
      </c>
      <c r="O577" s="60" t="s">
        <v>290</v>
      </c>
      <c r="P577" s="60" t="s">
        <v>1346</v>
      </c>
      <c r="Q577" s="60" t="s">
        <v>290</v>
      </c>
      <c r="R577" s="60" t="s">
        <v>1136</v>
      </c>
      <c r="S577" s="73">
        <v>44746</v>
      </c>
      <c r="T577" s="60" t="s">
        <v>3814</v>
      </c>
      <c r="U577" s="73">
        <v>44628</v>
      </c>
      <c r="V577" s="60" t="s">
        <v>290</v>
      </c>
    </row>
    <row r="578" spans="1:22" ht="14.5">
      <c r="A578" s="60" t="s">
        <v>578</v>
      </c>
      <c r="B578" s="60" t="s">
        <v>691</v>
      </c>
      <c r="C578" s="60" t="s">
        <v>674</v>
      </c>
      <c r="D578" s="60" t="s">
        <v>1326</v>
      </c>
      <c r="E578" s="60" t="s">
        <v>2118</v>
      </c>
      <c r="F578" s="73">
        <v>44642</v>
      </c>
      <c r="G578" s="61">
        <v>-61657.89</v>
      </c>
      <c r="H578" s="61">
        <v>-5244003.54</v>
      </c>
      <c r="I578" s="60" t="s">
        <v>20</v>
      </c>
      <c r="J578" s="60" t="s">
        <v>1362</v>
      </c>
      <c r="K578" s="60" t="s">
        <v>2115</v>
      </c>
      <c r="L578" s="60" t="s">
        <v>2119</v>
      </c>
      <c r="M578" s="60" t="s">
        <v>2118</v>
      </c>
      <c r="N578" s="60" t="s">
        <v>290</v>
      </c>
      <c r="O578" s="60" t="s">
        <v>290</v>
      </c>
      <c r="P578" s="60" t="s">
        <v>1346</v>
      </c>
      <c r="Q578" s="60" t="s">
        <v>290</v>
      </c>
      <c r="R578" s="60" t="s">
        <v>1136</v>
      </c>
      <c r="S578" s="73">
        <v>44749</v>
      </c>
      <c r="T578" s="60" t="s">
        <v>3815</v>
      </c>
      <c r="U578" s="73">
        <v>44642</v>
      </c>
      <c r="V578" s="60" t="s">
        <v>290</v>
      </c>
    </row>
    <row r="579" spans="1:22" ht="14.5">
      <c r="A579" s="60" t="s">
        <v>578</v>
      </c>
      <c r="B579" s="60" t="s">
        <v>691</v>
      </c>
      <c r="C579" s="60" t="s">
        <v>676</v>
      </c>
      <c r="D579" s="60" t="s">
        <v>1326</v>
      </c>
      <c r="E579" s="60" t="s">
        <v>2127</v>
      </c>
      <c r="F579" s="73">
        <v>44677</v>
      </c>
      <c r="G579" s="61">
        <v>-9094.4</v>
      </c>
      <c r="H579" s="61">
        <v>-775297.6</v>
      </c>
      <c r="I579" s="60" t="s">
        <v>20</v>
      </c>
      <c r="J579" s="60" t="s">
        <v>1362</v>
      </c>
      <c r="K579" s="60" t="s">
        <v>2115</v>
      </c>
      <c r="L579" s="60" t="s">
        <v>2128</v>
      </c>
      <c r="M579" s="60" t="s">
        <v>2127</v>
      </c>
      <c r="N579" s="60" t="s">
        <v>290</v>
      </c>
      <c r="O579" s="60" t="s">
        <v>290</v>
      </c>
      <c r="P579" s="60" t="s">
        <v>290</v>
      </c>
      <c r="Q579" s="60" t="s">
        <v>290</v>
      </c>
      <c r="R579" s="60" t="s">
        <v>1136</v>
      </c>
      <c r="S579" s="73">
        <v>44759</v>
      </c>
      <c r="T579" s="60" t="s">
        <v>3983</v>
      </c>
      <c r="U579" s="73">
        <v>44677</v>
      </c>
      <c r="V579" s="60" t="s">
        <v>290</v>
      </c>
    </row>
    <row r="580" spans="1:22" ht="14.5">
      <c r="A580" s="60" t="s">
        <v>578</v>
      </c>
      <c r="B580" s="60" t="s">
        <v>691</v>
      </c>
      <c r="C580" s="60" t="s">
        <v>676</v>
      </c>
      <c r="D580" s="60" t="s">
        <v>1326</v>
      </c>
      <c r="E580" s="60" t="s">
        <v>2129</v>
      </c>
      <c r="F580" s="73">
        <v>44677</v>
      </c>
      <c r="G580" s="61">
        <v>-8610.7999999999993</v>
      </c>
      <c r="H580" s="61">
        <v>-734070.7</v>
      </c>
      <c r="I580" s="60" t="s">
        <v>20</v>
      </c>
      <c r="J580" s="60" t="s">
        <v>1362</v>
      </c>
      <c r="K580" s="60" t="s">
        <v>2115</v>
      </c>
      <c r="L580" s="60" t="s">
        <v>2130</v>
      </c>
      <c r="M580" s="60" t="s">
        <v>2129</v>
      </c>
      <c r="N580" s="60" t="s">
        <v>290</v>
      </c>
      <c r="O580" s="60" t="s">
        <v>290</v>
      </c>
      <c r="P580" s="60" t="s">
        <v>290</v>
      </c>
      <c r="Q580" s="60" t="s">
        <v>290</v>
      </c>
      <c r="R580" s="60" t="s">
        <v>1136</v>
      </c>
      <c r="S580" s="73">
        <v>44759</v>
      </c>
      <c r="T580" s="60" t="s">
        <v>3984</v>
      </c>
      <c r="U580" s="73">
        <v>44677</v>
      </c>
      <c r="V580" s="60" t="s">
        <v>290</v>
      </c>
    </row>
    <row r="581" spans="1:22" ht="14.5">
      <c r="A581" s="60" t="s">
        <v>578</v>
      </c>
      <c r="B581" s="60" t="s">
        <v>691</v>
      </c>
      <c r="C581" s="60" t="s">
        <v>674</v>
      </c>
      <c r="D581" s="60" t="s">
        <v>1326</v>
      </c>
      <c r="E581" s="60" t="s">
        <v>3282</v>
      </c>
      <c r="F581" s="73">
        <v>44703</v>
      </c>
      <c r="G581" s="61">
        <v>-137777.22</v>
      </c>
      <c r="H581" s="61">
        <v>-11779952.310000001</v>
      </c>
      <c r="I581" s="60" t="s">
        <v>20</v>
      </c>
      <c r="J581" s="60" t="s">
        <v>3283</v>
      </c>
      <c r="K581" s="60" t="s">
        <v>2131</v>
      </c>
      <c r="L581" s="60" t="s">
        <v>3284</v>
      </c>
      <c r="M581" s="60" t="s">
        <v>3282</v>
      </c>
      <c r="N581" s="60" t="s">
        <v>290</v>
      </c>
      <c r="O581" s="60" t="s">
        <v>290</v>
      </c>
      <c r="P581" s="60" t="s">
        <v>2132</v>
      </c>
      <c r="Q581" s="60" t="s">
        <v>290</v>
      </c>
      <c r="R581" s="60" t="s">
        <v>1136</v>
      </c>
      <c r="S581" s="73"/>
      <c r="T581" s="60" t="s">
        <v>290</v>
      </c>
      <c r="U581" s="73">
        <v>44703</v>
      </c>
      <c r="V581" s="60" t="s">
        <v>290</v>
      </c>
    </row>
    <row r="582" spans="1:22" ht="14.5">
      <c r="A582" s="60" t="s">
        <v>578</v>
      </c>
      <c r="B582" s="60" t="s">
        <v>691</v>
      </c>
      <c r="C582" s="60" t="s">
        <v>674</v>
      </c>
      <c r="D582" s="60" t="s">
        <v>1326</v>
      </c>
      <c r="E582" s="60" t="s">
        <v>3285</v>
      </c>
      <c r="F582" s="73">
        <v>44727</v>
      </c>
      <c r="G582" s="61">
        <v>-135817.89000000001</v>
      </c>
      <c r="H582" s="61">
        <v>-11972347</v>
      </c>
      <c r="I582" s="60" t="s">
        <v>20</v>
      </c>
      <c r="J582" s="60" t="s">
        <v>3286</v>
      </c>
      <c r="K582" s="60" t="s">
        <v>3287</v>
      </c>
      <c r="L582" s="60" t="s">
        <v>3288</v>
      </c>
      <c r="M582" s="60" t="s">
        <v>3285</v>
      </c>
      <c r="N582" s="60" t="s">
        <v>290</v>
      </c>
      <c r="O582" s="60" t="s">
        <v>290</v>
      </c>
      <c r="P582" s="60" t="s">
        <v>2132</v>
      </c>
      <c r="Q582" s="60" t="s">
        <v>290</v>
      </c>
      <c r="R582" s="60" t="s">
        <v>1136</v>
      </c>
      <c r="S582" s="73"/>
      <c r="T582" s="60" t="s">
        <v>290</v>
      </c>
      <c r="U582" s="73">
        <v>44727</v>
      </c>
      <c r="V582" s="60" t="s">
        <v>290</v>
      </c>
    </row>
    <row r="583" spans="1:22" ht="14.5">
      <c r="A583" s="60" t="s">
        <v>578</v>
      </c>
      <c r="B583" s="60" t="s">
        <v>691</v>
      </c>
      <c r="C583" s="60" t="s">
        <v>674</v>
      </c>
      <c r="D583" s="60" t="s">
        <v>1326</v>
      </c>
      <c r="E583" s="60" t="s">
        <v>3289</v>
      </c>
      <c r="F583" s="73">
        <v>44726</v>
      </c>
      <c r="G583" s="61">
        <v>-3952</v>
      </c>
      <c r="H583" s="61">
        <v>-348368.8</v>
      </c>
      <c r="I583" s="60" t="s">
        <v>20</v>
      </c>
      <c r="J583" s="60" t="s">
        <v>3286</v>
      </c>
      <c r="K583" s="60" t="s">
        <v>3290</v>
      </c>
      <c r="L583" s="60" t="s">
        <v>3291</v>
      </c>
      <c r="M583" s="60" t="s">
        <v>3289</v>
      </c>
      <c r="N583" s="60" t="s">
        <v>290</v>
      </c>
      <c r="O583" s="60" t="s">
        <v>290</v>
      </c>
      <c r="P583" s="60" t="s">
        <v>2132</v>
      </c>
      <c r="Q583" s="60" t="s">
        <v>290</v>
      </c>
      <c r="R583" s="60" t="s">
        <v>1136</v>
      </c>
      <c r="S583" s="73"/>
      <c r="T583" s="60" t="s">
        <v>290</v>
      </c>
      <c r="U583" s="73">
        <v>44726</v>
      </c>
      <c r="V583" s="60" t="s">
        <v>290</v>
      </c>
    </row>
    <row r="584" spans="1:22" ht="14.5">
      <c r="A584" s="60" t="s">
        <v>578</v>
      </c>
      <c r="B584" s="60" t="s">
        <v>691</v>
      </c>
      <c r="C584" s="60" t="s">
        <v>674</v>
      </c>
      <c r="D584" s="60" t="s">
        <v>1326</v>
      </c>
      <c r="E584" s="60" t="s">
        <v>3296</v>
      </c>
      <c r="F584" s="73">
        <v>44707</v>
      </c>
      <c r="G584" s="61">
        <v>-89.92</v>
      </c>
      <c r="H584" s="61">
        <v>-7688.16</v>
      </c>
      <c r="I584" s="60" t="s">
        <v>20</v>
      </c>
      <c r="J584" s="60" t="s">
        <v>3293</v>
      </c>
      <c r="K584" s="60" t="s">
        <v>2135</v>
      </c>
      <c r="L584" s="60" t="s">
        <v>3297</v>
      </c>
      <c r="M584" s="60" t="s">
        <v>3296</v>
      </c>
      <c r="N584" s="60" t="s">
        <v>290</v>
      </c>
      <c r="O584" s="60" t="s">
        <v>290</v>
      </c>
      <c r="P584" s="60" t="s">
        <v>2137</v>
      </c>
      <c r="Q584" s="60" t="s">
        <v>290</v>
      </c>
      <c r="R584" s="60" t="s">
        <v>1136</v>
      </c>
      <c r="S584" s="73"/>
      <c r="T584" s="60" t="s">
        <v>290</v>
      </c>
      <c r="U584" s="73">
        <v>44707</v>
      </c>
      <c r="V584" s="60" t="s">
        <v>290</v>
      </c>
    </row>
    <row r="585" spans="1:22" ht="14.5">
      <c r="A585" s="60" t="s">
        <v>578</v>
      </c>
      <c r="B585" s="60" t="s">
        <v>691</v>
      </c>
      <c r="C585" s="60" t="s">
        <v>674</v>
      </c>
      <c r="D585" s="60" t="s">
        <v>1326</v>
      </c>
      <c r="E585" s="60" t="s">
        <v>3292</v>
      </c>
      <c r="F585" s="73">
        <v>44705</v>
      </c>
      <c r="G585" s="61">
        <v>-10993.77</v>
      </c>
      <c r="H585" s="61">
        <v>-939967.34</v>
      </c>
      <c r="I585" s="60" t="s">
        <v>20</v>
      </c>
      <c r="J585" s="60" t="s">
        <v>3293</v>
      </c>
      <c r="K585" s="60" t="s">
        <v>3294</v>
      </c>
      <c r="L585" s="60" t="s">
        <v>3295</v>
      </c>
      <c r="M585" s="60" t="s">
        <v>3292</v>
      </c>
      <c r="N585" s="60" t="s">
        <v>290</v>
      </c>
      <c r="O585" s="60" t="s">
        <v>290</v>
      </c>
      <c r="P585" s="60" t="s">
        <v>2137</v>
      </c>
      <c r="Q585" s="60" t="s">
        <v>290</v>
      </c>
      <c r="R585" s="60" t="s">
        <v>1136</v>
      </c>
      <c r="S585" s="73">
        <v>44759</v>
      </c>
      <c r="T585" s="60" t="s">
        <v>3985</v>
      </c>
      <c r="U585" s="73">
        <v>44705</v>
      </c>
      <c r="V585" s="60" t="s">
        <v>290</v>
      </c>
    </row>
    <row r="586" spans="1:22" ht="14.5">
      <c r="A586" s="60" t="s">
        <v>578</v>
      </c>
      <c r="B586" s="60" t="s">
        <v>691</v>
      </c>
      <c r="C586" s="60" t="s">
        <v>674</v>
      </c>
      <c r="D586" s="60" t="s">
        <v>1326</v>
      </c>
      <c r="E586" s="60" t="s">
        <v>3300</v>
      </c>
      <c r="F586" s="73">
        <v>44726</v>
      </c>
      <c r="G586" s="61">
        <v>-10487.36</v>
      </c>
      <c r="H586" s="61">
        <v>-924460.78</v>
      </c>
      <c r="I586" s="60" t="s">
        <v>20</v>
      </c>
      <c r="J586" s="60" t="s">
        <v>2134</v>
      </c>
      <c r="K586" s="60" t="s">
        <v>3301</v>
      </c>
      <c r="L586" s="60" t="s">
        <v>3302</v>
      </c>
      <c r="M586" s="60" t="s">
        <v>3300</v>
      </c>
      <c r="N586" s="60" t="s">
        <v>290</v>
      </c>
      <c r="O586" s="60" t="s">
        <v>290</v>
      </c>
      <c r="P586" s="60" t="s">
        <v>2137</v>
      </c>
      <c r="Q586" s="60" t="s">
        <v>290</v>
      </c>
      <c r="R586" s="60" t="s">
        <v>1136</v>
      </c>
      <c r="S586" s="73"/>
      <c r="T586" s="60" t="s">
        <v>290</v>
      </c>
      <c r="U586" s="73">
        <v>44726</v>
      </c>
      <c r="V586" s="60" t="s">
        <v>290</v>
      </c>
    </row>
    <row r="587" spans="1:22" ht="14.5">
      <c r="A587" s="60" t="s">
        <v>578</v>
      </c>
      <c r="B587" s="60" t="s">
        <v>691</v>
      </c>
      <c r="C587" s="60" t="s">
        <v>674</v>
      </c>
      <c r="D587" s="60" t="s">
        <v>1326</v>
      </c>
      <c r="E587" s="60" t="s">
        <v>2133</v>
      </c>
      <c r="F587" s="73">
        <v>44675</v>
      </c>
      <c r="G587" s="61">
        <v>-6967.12</v>
      </c>
      <c r="H587" s="61">
        <v>-593946.98</v>
      </c>
      <c r="I587" s="60" t="s">
        <v>20</v>
      </c>
      <c r="J587" s="60" t="s">
        <v>2134</v>
      </c>
      <c r="K587" s="60" t="s">
        <v>2135</v>
      </c>
      <c r="L587" s="60" t="s">
        <v>2136</v>
      </c>
      <c r="M587" s="60" t="s">
        <v>2133</v>
      </c>
      <c r="N587" s="60" t="s">
        <v>290</v>
      </c>
      <c r="O587" s="60" t="s">
        <v>290</v>
      </c>
      <c r="P587" s="60" t="s">
        <v>2137</v>
      </c>
      <c r="Q587" s="60" t="s">
        <v>290</v>
      </c>
      <c r="R587" s="60" t="s">
        <v>1136</v>
      </c>
      <c r="S587" s="73"/>
      <c r="T587" s="60" t="s">
        <v>290</v>
      </c>
      <c r="U587" s="73">
        <v>44675</v>
      </c>
      <c r="V587" s="60" t="s">
        <v>290</v>
      </c>
    </row>
    <row r="588" spans="1:22" ht="14.5">
      <c r="A588" s="60" t="s">
        <v>578</v>
      </c>
      <c r="B588" s="60" t="s">
        <v>691</v>
      </c>
      <c r="C588" s="60" t="s">
        <v>674</v>
      </c>
      <c r="D588" s="60" t="s">
        <v>1326</v>
      </c>
      <c r="E588" s="60" t="s">
        <v>3298</v>
      </c>
      <c r="F588" s="73">
        <v>44703</v>
      </c>
      <c r="G588" s="61">
        <v>-45141.7</v>
      </c>
      <c r="H588" s="61">
        <v>-3859615.35</v>
      </c>
      <c r="I588" s="60" t="s">
        <v>20</v>
      </c>
      <c r="J588" s="60" t="s">
        <v>2134</v>
      </c>
      <c r="K588" s="60" t="s">
        <v>3294</v>
      </c>
      <c r="L588" s="60" t="s">
        <v>3299</v>
      </c>
      <c r="M588" s="60" t="s">
        <v>3298</v>
      </c>
      <c r="N588" s="60" t="s">
        <v>290</v>
      </c>
      <c r="O588" s="60" t="s">
        <v>290</v>
      </c>
      <c r="P588" s="60" t="s">
        <v>2137</v>
      </c>
      <c r="Q588" s="60" t="s">
        <v>290</v>
      </c>
      <c r="R588" s="60" t="s">
        <v>1136</v>
      </c>
      <c r="S588" s="73"/>
      <c r="T588" s="60" t="s">
        <v>290</v>
      </c>
      <c r="U588" s="73">
        <v>44703</v>
      </c>
      <c r="V588" s="60" t="s">
        <v>290</v>
      </c>
    </row>
    <row r="589" spans="1:22" ht="14.5">
      <c r="A589" s="60" t="s">
        <v>578</v>
      </c>
      <c r="B589" s="60" t="s">
        <v>691</v>
      </c>
      <c r="C589" s="60" t="s">
        <v>674</v>
      </c>
      <c r="D589" s="60" t="s">
        <v>1326</v>
      </c>
      <c r="E589" s="60" t="s">
        <v>3303</v>
      </c>
      <c r="F589" s="73">
        <v>44719</v>
      </c>
      <c r="G589" s="61">
        <v>-2548.06</v>
      </c>
      <c r="H589" s="61">
        <v>-224611.49</v>
      </c>
      <c r="I589" s="60" t="s">
        <v>20</v>
      </c>
      <c r="J589" s="60" t="s">
        <v>2134</v>
      </c>
      <c r="K589" s="60" t="s">
        <v>3294</v>
      </c>
      <c r="L589" s="60" t="s">
        <v>3304</v>
      </c>
      <c r="M589" s="60" t="s">
        <v>3303</v>
      </c>
      <c r="N589" s="60" t="s">
        <v>290</v>
      </c>
      <c r="O589" s="60" t="s">
        <v>290</v>
      </c>
      <c r="P589" s="60" t="s">
        <v>2137</v>
      </c>
      <c r="Q589" s="60" t="s">
        <v>290</v>
      </c>
      <c r="R589" s="60" t="s">
        <v>1136</v>
      </c>
      <c r="S589" s="73"/>
      <c r="T589" s="60" t="s">
        <v>290</v>
      </c>
      <c r="U589" s="73">
        <v>44719</v>
      </c>
      <c r="V589" s="60" t="s">
        <v>290</v>
      </c>
    </row>
    <row r="590" spans="1:22" ht="14.5">
      <c r="A590" s="60" t="s">
        <v>578</v>
      </c>
      <c r="B590" s="60" t="s">
        <v>691</v>
      </c>
      <c r="C590" s="60" t="s">
        <v>674</v>
      </c>
      <c r="D590" s="60" t="s">
        <v>1326</v>
      </c>
      <c r="E590" s="60" t="s">
        <v>3305</v>
      </c>
      <c r="F590" s="73">
        <v>44703</v>
      </c>
      <c r="G590" s="61">
        <v>-1601.44</v>
      </c>
      <c r="H590" s="61">
        <v>-136923.12</v>
      </c>
      <c r="I590" s="60" t="s">
        <v>20</v>
      </c>
      <c r="J590" s="60" t="s">
        <v>3306</v>
      </c>
      <c r="K590" s="60" t="s">
        <v>2140</v>
      </c>
      <c r="L590" s="60" t="s">
        <v>3307</v>
      </c>
      <c r="M590" s="60" t="s">
        <v>3305</v>
      </c>
      <c r="N590" s="60" t="s">
        <v>290</v>
      </c>
      <c r="O590" s="60" t="s">
        <v>290</v>
      </c>
      <c r="P590" s="60" t="s">
        <v>2142</v>
      </c>
      <c r="Q590" s="60" t="s">
        <v>290</v>
      </c>
      <c r="R590" s="60" t="s">
        <v>1136</v>
      </c>
      <c r="S590" s="73"/>
      <c r="T590" s="60" t="s">
        <v>290</v>
      </c>
      <c r="U590" s="73">
        <v>44703</v>
      </c>
      <c r="V590" s="60" t="s">
        <v>290</v>
      </c>
    </row>
    <row r="591" spans="1:22" ht="14.5">
      <c r="A591" s="60" t="s">
        <v>578</v>
      </c>
      <c r="B591" s="60" t="s">
        <v>691</v>
      </c>
      <c r="C591" s="60" t="s">
        <v>674</v>
      </c>
      <c r="D591" s="60" t="s">
        <v>1326</v>
      </c>
      <c r="E591" s="60" t="s">
        <v>3308</v>
      </c>
      <c r="F591" s="73">
        <v>44740</v>
      </c>
      <c r="G591" s="61">
        <v>-1806</v>
      </c>
      <c r="H591" s="61">
        <v>-159198.9</v>
      </c>
      <c r="I591" s="60" t="s">
        <v>20</v>
      </c>
      <c r="J591" s="60" t="s">
        <v>3306</v>
      </c>
      <c r="K591" s="60" t="s">
        <v>3309</v>
      </c>
      <c r="L591" s="60" t="s">
        <v>3310</v>
      </c>
      <c r="M591" s="60" t="s">
        <v>3308</v>
      </c>
      <c r="N591" s="60" t="s">
        <v>290</v>
      </c>
      <c r="O591" s="60" t="s">
        <v>290</v>
      </c>
      <c r="P591" s="60" t="s">
        <v>2142</v>
      </c>
      <c r="Q591" s="60" t="s">
        <v>290</v>
      </c>
      <c r="R591" s="60" t="s">
        <v>1136</v>
      </c>
      <c r="S591" s="73">
        <v>44749</v>
      </c>
      <c r="T591" s="60" t="s">
        <v>3816</v>
      </c>
      <c r="U591" s="73">
        <v>44740</v>
      </c>
      <c r="V591" s="60" t="s">
        <v>290</v>
      </c>
    </row>
    <row r="592" spans="1:22" ht="14.5">
      <c r="A592" s="60" t="s">
        <v>578</v>
      </c>
      <c r="B592" s="60" t="s">
        <v>691</v>
      </c>
      <c r="C592" s="60" t="s">
        <v>674</v>
      </c>
      <c r="D592" s="60" t="s">
        <v>1326</v>
      </c>
      <c r="E592" s="60" t="s">
        <v>2138</v>
      </c>
      <c r="F592" s="73">
        <v>44671</v>
      </c>
      <c r="G592" s="61">
        <v>-4052.88</v>
      </c>
      <c r="H592" s="61">
        <v>-345508.02</v>
      </c>
      <c r="I592" s="60" t="s">
        <v>20</v>
      </c>
      <c r="J592" s="60" t="s">
        <v>2139</v>
      </c>
      <c r="K592" s="60" t="s">
        <v>2140</v>
      </c>
      <c r="L592" s="60" t="s">
        <v>2141</v>
      </c>
      <c r="M592" s="60" t="s">
        <v>2138</v>
      </c>
      <c r="N592" s="60" t="s">
        <v>290</v>
      </c>
      <c r="O592" s="60" t="s">
        <v>290</v>
      </c>
      <c r="P592" s="60" t="s">
        <v>2142</v>
      </c>
      <c r="Q592" s="60" t="s">
        <v>290</v>
      </c>
      <c r="R592" s="60" t="s">
        <v>1136</v>
      </c>
      <c r="S592" s="73"/>
      <c r="T592" s="60" t="s">
        <v>290</v>
      </c>
      <c r="U592" s="73">
        <v>44671</v>
      </c>
      <c r="V592" s="60" t="s">
        <v>290</v>
      </c>
    </row>
    <row r="593" spans="1:22" ht="14.5">
      <c r="A593" s="60" t="s">
        <v>578</v>
      </c>
      <c r="B593" s="60" t="s">
        <v>1131</v>
      </c>
      <c r="C593" s="60" t="s">
        <v>676</v>
      </c>
      <c r="D593" s="60" t="s">
        <v>1326</v>
      </c>
      <c r="E593" s="60" t="s">
        <v>3311</v>
      </c>
      <c r="F593" s="73">
        <v>44739</v>
      </c>
      <c r="G593" s="61">
        <v>-21860.06</v>
      </c>
      <c r="H593" s="61">
        <v>-1926964.29</v>
      </c>
      <c r="I593" s="60" t="s">
        <v>20</v>
      </c>
      <c r="J593" s="60" t="s">
        <v>3312</v>
      </c>
      <c r="K593" s="60" t="s">
        <v>2039</v>
      </c>
      <c r="L593" s="60" t="s">
        <v>3313</v>
      </c>
      <c r="M593" s="60" t="s">
        <v>3311</v>
      </c>
      <c r="N593" s="60" t="s">
        <v>290</v>
      </c>
      <c r="O593" s="60" t="s">
        <v>290</v>
      </c>
      <c r="P593" s="60" t="s">
        <v>732</v>
      </c>
      <c r="Q593" s="60" t="s">
        <v>290</v>
      </c>
      <c r="R593" s="60" t="s">
        <v>1136</v>
      </c>
      <c r="S593" s="73">
        <v>44749</v>
      </c>
      <c r="T593" s="60" t="s">
        <v>3817</v>
      </c>
      <c r="U593" s="73">
        <v>44739</v>
      </c>
      <c r="V593" s="60" t="s">
        <v>290</v>
      </c>
    </row>
    <row r="594" spans="1:22" ht="14.5">
      <c r="A594" s="60" t="s">
        <v>578</v>
      </c>
      <c r="B594" s="60" t="s">
        <v>1131</v>
      </c>
      <c r="C594" s="60" t="s">
        <v>674</v>
      </c>
      <c r="D594" s="60" t="s">
        <v>1326</v>
      </c>
      <c r="E594" s="60" t="s">
        <v>2143</v>
      </c>
      <c r="F594" s="73">
        <v>44410</v>
      </c>
      <c r="G594" s="61">
        <v>-27000</v>
      </c>
      <c r="H594" s="61">
        <v>-2266650</v>
      </c>
      <c r="I594" s="60" t="s">
        <v>20</v>
      </c>
      <c r="J594" s="60" t="s">
        <v>2144</v>
      </c>
      <c r="K594" s="60" t="s">
        <v>2145</v>
      </c>
      <c r="L594" s="60" t="s">
        <v>2146</v>
      </c>
      <c r="M594" s="60" t="s">
        <v>2143</v>
      </c>
      <c r="N594" s="60" t="s">
        <v>290</v>
      </c>
      <c r="O594" s="60" t="s">
        <v>290</v>
      </c>
      <c r="P594" s="60" t="s">
        <v>2147</v>
      </c>
      <c r="Q594" s="60" t="s">
        <v>290</v>
      </c>
      <c r="R594" s="60" t="s">
        <v>1136</v>
      </c>
      <c r="S594" s="73">
        <v>44760</v>
      </c>
      <c r="T594" s="60" t="s">
        <v>3986</v>
      </c>
      <c r="U594" s="73">
        <v>44410</v>
      </c>
      <c r="V594" s="60" t="s">
        <v>290</v>
      </c>
    </row>
    <row r="595" spans="1:22" ht="14.5">
      <c r="A595" s="60" t="s">
        <v>578</v>
      </c>
      <c r="B595" s="60" t="s">
        <v>691</v>
      </c>
      <c r="C595" s="60" t="s">
        <v>676</v>
      </c>
      <c r="D595" s="60" t="s">
        <v>1326</v>
      </c>
      <c r="E595" s="60" t="s">
        <v>2149</v>
      </c>
      <c r="F595" s="73">
        <v>44669</v>
      </c>
      <c r="G595" s="61">
        <v>-4991.93</v>
      </c>
      <c r="H595" s="61">
        <v>-425562.03</v>
      </c>
      <c r="I595" s="60" t="s">
        <v>20</v>
      </c>
      <c r="J595" s="60" t="s">
        <v>2148</v>
      </c>
      <c r="K595" s="60" t="s">
        <v>2036</v>
      </c>
      <c r="L595" s="60" t="s">
        <v>2150</v>
      </c>
      <c r="M595" s="60" t="s">
        <v>2149</v>
      </c>
      <c r="N595" s="60" t="s">
        <v>290</v>
      </c>
      <c r="O595" s="60" t="s">
        <v>290</v>
      </c>
      <c r="P595" s="60" t="s">
        <v>1364</v>
      </c>
      <c r="Q595" s="60" t="s">
        <v>290</v>
      </c>
      <c r="R595" s="60" t="s">
        <v>1136</v>
      </c>
      <c r="S595" s="73">
        <v>44749</v>
      </c>
      <c r="T595" s="60" t="s">
        <v>3818</v>
      </c>
      <c r="U595" s="73">
        <v>44669</v>
      </c>
      <c r="V595" s="60" t="s">
        <v>290</v>
      </c>
    </row>
    <row r="596" spans="1:22" ht="14.5">
      <c r="A596" s="60" t="s">
        <v>578</v>
      </c>
      <c r="B596" s="60" t="s">
        <v>691</v>
      </c>
      <c r="C596" s="60" t="s">
        <v>676</v>
      </c>
      <c r="D596" s="60" t="s">
        <v>1326</v>
      </c>
      <c r="E596" s="60" t="s">
        <v>3319</v>
      </c>
      <c r="F596" s="73">
        <v>44712</v>
      </c>
      <c r="G596" s="61">
        <v>-17866.849999999999</v>
      </c>
      <c r="H596" s="61">
        <v>-1574962.83</v>
      </c>
      <c r="I596" s="60" t="s">
        <v>20</v>
      </c>
      <c r="J596" s="60" t="s">
        <v>3315</v>
      </c>
      <c r="K596" s="60" t="s">
        <v>3320</v>
      </c>
      <c r="L596" s="60" t="s">
        <v>3321</v>
      </c>
      <c r="M596" s="60" t="s">
        <v>3319</v>
      </c>
      <c r="N596" s="60" t="s">
        <v>290</v>
      </c>
      <c r="O596" s="60" t="s">
        <v>290</v>
      </c>
      <c r="P596" s="60" t="s">
        <v>1364</v>
      </c>
      <c r="Q596" s="60" t="s">
        <v>290</v>
      </c>
      <c r="R596" s="60" t="s">
        <v>1136</v>
      </c>
      <c r="S596" s="73"/>
      <c r="T596" s="60" t="s">
        <v>290</v>
      </c>
      <c r="U596" s="73">
        <v>44712</v>
      </c>
      <c r="V596" s="60" t="s">
        <v>290</v>
      </c>
    </row>
    <row r="597" spans="1:22" ht="14.5">
      <c r="A597" s="60" t="s">
        <v>578</v>
      </c>
      <c r="B597" s="60" t="s">
        <v>1131</v>
      </c>
      <c r="C597" s="60" t="s">
        <v>676</v>
      </c>
      <c r="D597" s="60" t="s">
        <v>1326</v>
      </c>
      <c r="E597" s="60" t="s">
        <v>3322</v>
      </c>
      <c r="F597" s="73">
        <v>44740</v>
      </c>
      <c r="G597" s="61">
        <v>-3247.38</v>
      </c>
      <c r="H597" s="61">
        <v>-286256.55</v>
      </c>
      <c r="I597" s="60" t="s">
        <v>20</v>
      </c>
      <c r="J597" s="60" t="s">
        <v>3315</v>
      </c>
      <c r="K597" s="60" t="s">
        <v>3320</v>
      </c>
      <c r="L597" s="60" t="s">
        <v>3323</v>
      </c>
      <c r="M597" s="60" t="s">
        <v>3322</v>
      </c>
      <c r="N597" s="60" t="s">
        <v>290</v>
      </c>
      <c r="O597" s="60" t="s">
        <v>290</v>
      </c>
      <c r="P597" s="60" t="s">
        <v>1364</v>
      </c>
      <c r="Q597" s="60" t="s">
        <v>290</v>
      </c>
      <c r="R597" s="60" t="s">
        <v>1136</v>
      </c>
      <c r="S597" s="73"/>
      <c r="T597" s="60" t="s">
        <v>290</v>
      </c>
      <c r="U597" s="73">
        <v>44740</v>
      </c>
      <c r="V597" s="60" t="s">
        <v>290</v>
      </c>
    </row>
    <row r="598" spans="1:22" ht="14.5">
      <c r="A598" s="60" t="s">
        <v>578</v>
      </c>
      <c r="B598" s="60" t="s">
        <v>691</v>
      </c>
      <c r="C598" s="60" t="s">
        <v>676</v>
      </c>
      <c r="D598" s="60" t="s">
        <v>1326</v>
      </c>
      <c r="E598" s="60" t="s">
        <v>3314</v>
      </c>
      <c r="F598" s="73">
        <v>44699</v>
      </c>
      <c r="G598" s="61">
        <v>-1007.7</v>
      </c>
      <c r="H598" s="61">
        <v>-86158.35</v>
      </c>
      <c r="I598" s="60" t="s">
        <v>20</v>
      </c>
      <c r="J598" s="60" t="s">
        <v>3315</v>
      </c>
      <c r="K598" s="60" t="s">
        <v>2036</v>
      </c>
      <c r="L598" s="60" t="s">
        <v>3316</v>
      </c>
      <c r="M598" s="60" t="s">
        <v>3314</v>
      </c>
      <c r="N598" s="60" t="s">
        <v>290</v>
      </c>
      <c r="O598" s="60" t="s">
        <v>290</v>
      </c>
      <c r="P598" s="60" t="s">
        <v>1364</v>
      </c>
      <c r="Q598" s="60" t="s">
        <v>290</v>
      </c>
      <c r="R598" s="60" t="s">
        <v>1136</v>
      </c>
      <c r="S598" s="73">
        <v>44749</v>
      </c>
      <c r="T598" s="60" t="s">
        <v>3819</v>
      </c>
      <c r="U598" s="73">
        <v>44699</v>
      </c>
      <c r="V598" s="60" t="s">
        <v>290</v>
      </c>
    </row>
    <row r="599" spans="1:22" ht="14.5">
      <c r="A599" s="60" t="s">
        <v>578</v>
      </c>
      <c r="B599" s="60" t="s">
        <v>691</v>
      </c>
      <c r="C599" s="60" t="s">
        <v>676</v>
      </c>
      <c r="D599" s="60" t="s">
        <v>1326</v>
      </c>
      <c r="E599" s="60" t="s">
        <v>3317</v>
      </c>
      <c r="F599" s="73">
        <v>44699</v>
      </c>
      <c r="G599" s="61">
        <v>-2915.12</v>
      </c>
      <c r="H599" s="61">
        <v>-249242.76</v>
      </c>
      <c r="I599" s="60" t="s">
        <v>20</v>
      </c>
      <c r="J599" s="60" t="s">
        <v>3315</v>
      </c>
      <c r="K599" s="60" t="s">
        <v>2033</v>
      </c>
      <c r="L599" s="60" t="s">
        <v>3318</v>
      </c>
      <c r="M599" s="60" t="s">
        <v>3317</v>
      </c>
      <c r="N599" s="60" t="s">
        <v>290</v>
      </c>
      <c r="O599" s="60" t="s">
        <v>290</v>
      </c>
      <c r="P599" s="60" t="s">
        <v>1364</v>
      </c>
      <c r="Q599" s="60" t="s">
        <v>290</v>
      </c>
      <c r="R599" s="60" t="s">
        <v>1136</v>
      </c>
      <c r="S599" s="73">
        <v>44749</v>
      </c>
      <c r="T599" s="60" t="s">
        <v>3820</v>
      </c>
      <c r="U599" s="73">
        <v>44699</v>
      </c>
      <c r="V599" s="60" t="s">
        <v>290</v>
      </c>
    </row>
    <row r="600" spans="1:22" ht="14.5">
      <c r="A600" s="60" t="s">
        <v>578</v>
      </c>
      <c r="B600" s="60" t="s">
        <v>1131</v>
      </c>
      <c r="C600" s="60" t="s">
        <v>676</v>
      </c>
      <c r="D600" s="60" t="s">
        <v>1326</v>
      </c>
      <c r="E600" s="60" t="s">
        <v>3324</v>
      </c>
      <c r="F600" s="73">
        <v>44726</v>
      </c>
      <c r="G600" s="61">
        <v>-5738.41</v>
      </c>
      <c r="H600" s="61">
        <v>-505840.84</v>
      </c>
      <c r="I600" s="60" t="s">
        <v>20</v>
      </c>
      <c r="J600" s="60" t="s">
        <v>1363</v>
      </c>
      <c r="K600" s="60" t="s">
        <v>3325</v>
      </c>
      <c r="L600" s="60" t="s">
        <v>3326</v>
      </c>
      <c r="M600" s="60" t="s">
        <v>3324</v>
      </c>
      <c r="N600" s="60" t="s">
        <v>290</v>
      </c>
      <c r="O600" s="60" t="s">
        <v>290</v>
      </c>
      <c r="P600" s="60" t="s">
        <v>1364</v>
      </c>
      <c r="Q600" s="60" t="s">
        <v>290</v>
      </c>
      <c r="R600" s="60" t="s">
        <v>1136</v>
      </c>
      <c r="S600" s="73"/>
      <c r="T600" s="60" t="s">
        <v>290</v>
      </c>
      <c r="U600" s="73">
        <v>44726</v>
      </c>
      <c r="V600" s="60" t="s">
        <v>290</v>
      </c>
    </row>
    <row r="601" spans="1:22" ht="14.5">
      <c r="A601" s="60" t="s">
        <v>578</v>
      </c>
      <c r="B601" s="60" t="s">
        <v>691</v>
      </c>
      <c r="C601" s="60" t="s">
        <v>674</v>
      </c>
      <c r="D601" s="60" t="s">
        <v>1326</v>
      </c>
      <c r="E601" s="60" t="s">
        <v>3327</v>
      </c>
      <c r="F601" s="73">
        <v>44713</v>
      </c>
      <c r="G601" s="61">
        <v>-10816</v>
      </c>
      <c r="H601" s="61">
        <v>-953430.4</v>
      </c>
      <c r="I601" s="60" t="s">
        <v>20</v>
      </c>
      <c r="J601" s="60" t="s">
        <v>3328</v>
      </c>
      <c r="K601" s="60" t="s">
        <v>3329</v>
      </c>
      <c r="L601" s="60" t="s">
        <v>3330</v>
      </c>
      <c r="M601" s="60" t="s">
        <v>3327</v>
      </c>
      <c r="N601" s="60" t="s">
        <v>290</v>
      </c>
      <c r="O601" s="60" t="s">
        <v>290</v>
      </c>
      <c r="P601" s="60" t="s">
        <v>3331</v>
      </c>
      <c r="Q601" s="60" t="s">
        <v>290</v>
      </c>
      <c r="R601" s="60" t="s">
        <v>1136</v>
      </c>
      <c r="S601" s="73"/>
      <c r="T601" s="60" t="s">
        <v>290</v>
      </c>
      <c r="U601" s="73">
        <v>44713</v>
      </c>
      <c r="V601" s="60" t="s">
        <v>290</v>
      </c>
    </row>
    <row r="602" spans="1:22" ht="14.5">
      <c r="A602" s="60" t="s">
        <v>578</v>
      </c>
      <c r="B602" s="60" t="s">
        <v>691</v>
      </c>
      <c r="C602" s="60" t="s">
        <v>674</v>
      </c>
      <c r="D602" s="60" t="s">
        <v>1326</v>
      </c>
      <c r="E602" s="60" t="s">
        <v>2151</v>
      </c>
      <c r="F602" s="73">
        <v>44675</v>
      </c>
      <c r="G602" s="61">
        <v>-2577.9</v>
      </c>
      <c r="H602" s="61">
        <v>-219765.98</v>
      </c>
      <c r="I602" s="60" t="s">
        <v>20</v>
      </c>
      <c r="J602" s="60" t="s">
        <v>1365</v>
      </c>
      <c r="K602" s="60" t="s">
        <v>2152</v>
      </c>
      <c r="L602" s="60" t="s">
        <v>2153</v>
      </c>
      <c r="M602" s="60" t="s">
        <v>2151</v>
      </c>
      <c r="N602" s="60" t="s">
        <v>290</v>
      </c>
      <c r="O602" s="60" t="s">
        <v>290</v>
      </c>
      <c r="P602" s="60" t="s">
        <v>1366</v>
      </c>
      <c r="Q602" s="60" t="s">
        <v>290</v>
      </c>
      <c r="R602" s="60" t="s">
        <v>1136</v>
      </c>
      <c r="S602" s="73">
        <v>44749</v>
      </c>
      <c r="T602" s="60" t="s">
        <v>3821</v>
      </c>
      <c r="U602" s="73">
        <v>44675</v>
      </c>
      <c r="V602" s="60" t="s">
        <v>290</v>
      </c>
    </row>
    <row r="603" spans="1:22" ht="14.5">
      <c r="A603" s="60" t="s">
        <v>578</v>
      </c>
      <c r="B603" s="60" t="s">
        <v>691</v>
      </c>
      <c r="C603" s="60" t="s">
        <v>676</v>
      </c>
      <c r="D603" s="60" t="s">
        <v>1326</v>
      </c>
      <c r="E603" s="60" t="s">
        <v>2154</v>
      </c>
      <c r="F603" s="73">
        <v>44670</v>
      </c>
      <c r="G603" s="61">
        <v>-2514.1999999999998</v>
      </c>
      <c r="H603" s="61">
        <v>-214335.55</v>
      </c>
      <c r="I603" s="60" t="s">
        <v>20</v>
      </c>
      <c r="J603" s="60" t="s">
        <v>1365</v>
      </c>
      <c r="K603" s="60" t="s">
        <v>2155</v>
      </c>
      <c r="L603" s="60" t="s">
        <v>2156</v>
      </c>
      <c r="M603" s="60" t="s">
        <v>2154</v>
      </c>
      <c r="N603" s="60" t="s">
        <v>290</v>
      </c>
      <c r="O603" s="60" t="s">
        <v>290</v>
      </c>
      <c r="P603" s="60" t="s">
        <v>1366</v>
      </c>
      <c r="Q603" s="60" t="s">
        <v>290</v>
      </c>
      <c r="R603" s="60" t="s">
        <v>1136</v>
      </c>
      <c r="S603" s="73">
        <v>44749</v>
      </c>
      <c r="T603" s="60" t="s">
        <v>3822</v>
      </c>
      <c r="U603" s="73">
        <v>44670</v>
      </c>
      <c r="V603" s="60" t="s">
        <v>290</v>
      </c>
    </row>
    <row r="604" spans="1:22" ht="14.5">
      <c r="A604" s="60" t="s">
        <v>578</v>
      </c>
      <c r="B604" s="60" t="s">
        <v>691</v>
      </c>
      <c r="C604" s="60" t="s">
        <v>676</v>
      </c>
      <c r="D604" s="60" t="s">
        <v>1326</v>
      </c>
      <c r="E604" s="60" t="s">
        <v>3332</v>
      </c>
      <c r="F604" s="73">
        <v>44713</v>
      </c>
      <c r="G604" s="61">
        <v>-1702.5</v>
      </c>
      <c r="H604" s="61">
        <v>-150075.38</v>
      </c>
      <c r="I604" s="60" t="s">
        <v>20</v>
      </c>
      <c r="J604" s="60" t="s">
        <v>3333</v>
      </c>
      <c r="K604" s="60" t="s">
        <v>2155</v>
      </c>
      <c r="L604" s="60" t="s">
        <v>3334</v>
      </c>
      <c r="M604" s="60" t="s">
        <v>3332</v>
      </c>
      <c r="N604" s="60" t="s">
        <v>290</v>
      </c>
      <c r="O604" s="60" t="s">
        <v>290</v>
      </c>
      <c r="P604" s="60" t="s">
        <v>1366</v>
      </c>
      <c r="Q604" s="60" t="s">
        <v>290</v>
      </c>
      <c r="R604" s="60" t="s">
        <v>1136</v>
      </c>
      <c r="S604" s="73"/>
      <c r="T604" s="60" t="s">
        <v>290</v>
      </c>
      <c r="U604" s="73">
        <v>44713</v>
      </c>
      <c r="V604" s="60" t="s">
        <v>290</v>
      </c>
    </row>
    <row r="605" spans="1:22" ht="14.5">
      <c r="A605" s="60" t="s">
        <v>578</v>
      </c>
      <c r="B605" s="60" t="s">
        <v>1131</v>
      </c>
      <c r="C605" s="60" t="s">
        <v>676</v>
      </c>
      <c r="D605" s="60" t="s">
        <v>1326</v>
      </c>
      <c r="E605" s="60" t="s">
        <v>3335</v>
      </c>
      <c r="F605" s="73">
        <v>44735</v>
      </c>
      <c r="G605" s="61">
        <v>-2348.88</v>
      </c>
      <c r="H605" s="61">
        <v>-207053.77</v>
      </c>
      <c r="I605" s="60" t="s">
        <v>20</v>
      </c>
      <c r="J605" s="60" t="s">
        <v>3333</v>
      </c>
      <c r="K605" s="60" t="s">
        <v>2155</v>
      </c>
      <c r="L605" s="60" t="s">
        <v>3336</v>
      </c>
      <c r="M605" s="60" t="s">
        <v>3335</v>
      </c>
      <c r="N605" s="60" t="s">
        <v>290</v>
      </c>
      <c r="O605" s="60" t="s">
        <v>290</v>
      </c>
      <c r="P605" s="60" t="s">
        <v>1366</v>
      </c>
      <c r="Q605" s="60" t="s">
        <v>290</v>
      </c>
      <c r="R605" s="60" t="s">
        <v>1136</v>
      </c>
      <c r="S605" s="73"/>
      <c r="T605" s="60" t="s">
        <v>290</v>
      </c>
      <c r="U605" s="73">
        <v>44735</v>
      </c>
      <c r="V605" s="60" t="s">
        <v>290</v>
      </c>
    </row>
    <row r="606" spans="1:22" ht="14.5">
      <c r="A606" s="60" t="s">
        <v>578</v>
      </c>
      <c r="B606" s="60" t="s">
        <v>691</v>
      </c>
      <c r="C606" s="60" t="s">
        <v>674</v>
      </c>
      <c r="D606" s="60" t="s">
        <v>1326</v>
      </c>
      <c r="E606" s="60" t="s">
        <v>2157</v>
      </c>
      <c r="F606" s="73">
        <v>44663</v>
      </c>
      <c r="G606" s="61">
        <v>-1008.6</v>
      </c>
      <c r="H606" s="61">
        <v>-85983.15</v>
      </c>
      <c r="I606" s="60" t="s">
        <v>20</v>
      </c>
      <c r="J606" s="60" t="s">
        <v>1432</v>
      </c>
      <c r="K606" s="60" t="s">
        <v>2152</v>
      </c>
      <c r="L606" s="60" t="s">
        <v>2158</v>
      </c>
      <c r="M606" s="60" t="s">
        <v>2157</v>
      </c>
      <c r="N606" s="60" t="s">
        <v>290</v>
      </c>
      <c r="O606" s="60" t="s">
        <v>290</v>
      </c>
      <c r="P606" s="60" t="s">
        <v>1366</v>
      </c>
      <c r="Q606" s="60" t="s">
        <v>290</v>
      </c>
      <c r="R606" s="60" t="s">
        <v>1136</v>
      </c>
      <c r="S606" s="73">
        <v>44745</v>
      </c>
      <c r="T606" s="60" t="s">
        <v>3823</v>
      </c>
      <c r="U606" s="73">
        <v>44663</v>
      </c>
      <c r="V606" s="60" t="s">
        <v>290</v>
      </c>
    </row>
    <row r="607" spans="1:22" ht="14.5">
      <c r="A607" s="60" t="s">
        <v>578</v>
      </c>
      <c r="B607" s="60" t="s">
        <v>691</v>
      </c>
      <c r="C607" s="60" t="s">
        <v>674</v>
      </c>
      <c r="D607" s="60" t="s">
        <v>1326</v>
      </c>
      <c r="E607" s="60" t="s">
        <v>2159</v>
      </c>
      <c r="F607" s="73">
        <v>44594</v>
      </c>
      <c r="G607" s="61">
        <v>-25910.959999999999</v>
      </c>
      <c r="H607" s="61">
        <v>-2203727.15</v>
      </c>
      <c r="I607" s="60" t="s">
        <v>20</v>
      </c>
      <c r="J607" s="60" t="s">
        <v>2160</v>
      </c>
      <c r="K607" s="60" t="s">
        <v>2161</v>
      </c>
      <c r="L607" s="60" t="s">
        <v>2162</v>
      </c>
      <c r="M607" s="60" t="s">
        <v>2159</v>
      </c>
      <c r="N607" s="60" t="s">
        <v>290</v>
      </c>
      <c r="O607" s="60" t="s">
        <v>290</v>
      </c>
      <c r="P607" s="60" t="s">
        <v>1153</v>
      </c>
      <c r="Q607" s="60" t="s">
        <v>290</v>
      </c>
      <c r="R607" s="60" t="s">
        <v>1136</v>
      </c>
      <c r="S607" s="73">
        <v>44761</v>
      </c>
      <c r="T607" s="60" t="s">
        <v>3987</v>
      </c>
      <c r="U607" s="73">
        <v>44594</v>
      </c>
      <c r="V607" s="60" t="s">
        <v>290</v>
      </c>
    </row>
    <row r="608" spans="1:22" ht="14.5">
      <c r="A608" s="60" t="s">
        <v>578</v>
      </c>
      <c r="B608" s="60" t="s">
        <v>691</v>
      </c>
      <c r="C608" s="60" t="s">
        <v>676</v>
      </c>
      <c r="D608" s="60" t="s">
        <v>1326</v>
      </c>
      <c r="E608" s="60" t="s">
        <v>2165</v>
      </c>
      <c r="F608" s="73">
        <v>44629</v>
      </c>
      <c r="G608" s="61">
        <v>-6136.93</v>
      </c>
      <c r="H608" s="61">
        <v>-521945.9</v>
      </c>
      <c r="I608" s="60" t="s">
        <v>20</v>
      </c>
      <c r="J608" s="60" t="s">
        <v>2163</v>
      </c>
      <c r="K608" s="60" t="s">
        <v>2166</v>
      </c>
      <c r="L608" s="60" t="s">
        <v>2166</v>
      </c>
      <c r="M608" s="60" t="s">
        <v>2165</v>
      </c>
      <c r="N608" s="60" t="s">
        <v>290</v>
      </c>
      <c r="O608" s="60" t="s">
        <v>290</v>
      </c>
      <c r="P608" s="60" t="s">
        <v>2164</v>
      </c>
      <c r="Q608" s="60" t="s">
        <v>290</v>
      </c>
      <c r="R608" s="60" t="s">
        <v>1136</v>
      </c>
      <c r="S608" s="73">
        <v>44760</v>
      </c>
      <c r="T608" s="60" t="s">
        <v>3988</v>
      </c>
      <c r="U608" s="73">
        <v>44615</v>
      </c>
      <c r="V608" s="60" t="s">
        <v>290</v>
      </c>
    </row>
    <row r="609" spans="1:22" ht="14.5">
      <c r="A609" s="60" t="s">
        <v>578</v>
      </c>
      <c r="B609" s="60" t="s">
        <v>691</v>
      </c>
      <c r="C609" s="60" t="s">
        <v>674</v>
      </c>
      <c r="D609" s="60" t="s">
        <v>1326</v>
      </c>
      <c r="E609" s="60" t="s">
        <v>3337</v>
      </c>
      <c r="F609" s="73">
        <v>44742</v>
      </c>
      <c r="G609" s="61">
        <v>-45926.27</v>
      </c>
      <c r="H609" s="61">
        <v>-4048400.7</v>
      </c>
      <c r="I609" s="60" t="s">
        <v>20</v>
      </c>
      <c r="J609" s="60" t="s">
        <v>3338</v>
      </c>
      <c r="K609" s="60" t="s">
        <v>2545</v>
      </c>
      <c r="L609" s="60" t="s">
        <v>3339</v>
      </c>
      <c r="M609" s="60" t="s">
        <v>3337</v>
      </c>
      <c r="N609" s="60" t="s">
        <v>290</v>
      </c>
      <c r="O609" s="60" t="s">
        <v>290</v>
      </c>
      <c r="P609" s="60" t="s">
        <v>2547</v>
      </c>
      <c r="Q609" s="60" t="s">
        <v>290</v>
      </c>
      <c r="R609" s="60" t="s">
        <v>1136</v>
      </c>
      <c r="S609" s="73"/>
      <c r="T609" s="60" t="s">
        <v>290</v>
      </c>
      <c r="U609" s="73">
        <v>44742</v>
      </c>
      <c r="V609" s="60" t="s">
        <v>290</v>
      </c>
    </row>
    <row r="610" spans="1:22" ht="14.5">
      <c r="A610" s="60" t="s">
        <v>578</v>
      </c>
      <c r="B610" s="60" t="s">
        <v>691</v>
      </c>
      <c r="C610" s="60" t="s">
        <v>674</v>
      </c>
      <c r="D610" s="60" t="s">
        <v>1326</v>
      </c>
      <c r="E610" s="60" t="s">
        <v>3340</v>
      </c>
      <c r="F610" s="73">
        <v>44742</v>
      </c>
      <c r="G610" s="61">
        <v>-2975.34</v>
      </c>
      <c r="H610" s="61">
        <v>-262276.21999999997</v>
      </c>
      <c r="I610" s="60" t="s">
        <v>20</v>
      </c>
      <c r="J610" s="60" t="s">
        <v>3338</v>
      </c>
      <c r="K610" s="60" t="s">
        <v>2969</v>
      </c>
      <c r="L610" s="60" t="s">
        <v>3341</v>
      </c>
      <c r="M610" s="60" t="s">
        <v>3340</v>
      </c>
      <c r="N610" s="60" t="s">
        <v>290</v>
      </c>
      <c r="O610" s="60" t="s">
        <v>290</v>
      </c>
      <c r="P610" s="60" t="s">
        <v>2547</v>
      </c>
      <c r="Q610" s="60" t="s">
        <v>290</v>
      </c>
      <c r="R610" s="60" t="s">
        <v>1136</v>
      </c>
      <c r="S610" s="73"/>
      <c r="T610" s="60" t="s">
        <v>290</v>
      </c>
      <c r="U610" s="73">
        <v>44742</v>
      </c>
      <c r="V610" s="60" t="s">
        <v>290</v>
      </c>
    </row>
    <row r="611" spans="1:22" ht="14.5">
      <c r="A611" s="60" t="s">
        <v>578</v>
      </c>
      <c r="B611" s="60" t="s">
        <v>691</v>
      </c>
      <c r="C611" s="60" t="s">
        <v>674</v>
      </c>
      <c r="D611" s="60" t="s">
        <v>1326</v>
      </c>
      <c r="E611" s="60" t="s">
        <v>3342</v>
      </c>
      <c r="F611" s="73">
        <v>44742</v>
      </c>
      <c r="G611" s="61">
        <v>-65253.64</v>
      </c>
      <c r="H611" s="61">
        <v>-5752108.3700000001</v>
      </c>
      <c r="I611" s="60" t="s">
        <v>20</v>
      </c>
      <c r="J611" s="60" t="s">
        <v>3338</v>
      </c>
      <c r="K611" s="60" t="s">
        <v>2969</v>
      </c>
      <c r="L611" s="60" t="s">
        <v>3343</v>
      </c>
      <c r="M611" s="60" t="s">
        <v>3342</v>
      </c>
      <c r="N611" s="60" t="s">
        <v>290</v>
      </c>
      <c r="O611" s="60" t="s">
        <v>290</v>
      </c>
      <c r="P611" s="60" t="s">
        <v>2547</v>
      </c>
      <c r="Q611" s="60" t="s">
        <v>290</v>
      </c>
      <c r="R611" s="60" t="s">
        <v>1136</v>
      </c>
      <c r="S611" s="73"/>
      <c r="T611" s="60" t="s">
        <v>290</v>
      </c>
      <c r="U611" s="73">
        <v>44742</v>
      </c>
      <c r="V611" s="60" t="s">
        <v>290</v>
      </c>
    </row>
    <row r="612" spans="1:22" ht="14.5">
      <c r="A612" s="60" t="s">
        <v>578</v>
      </c>
      <c r="B612" s="60" t="s">
        <v>691</v>
      </c>
      <c r="C612" s="60" t="s">
        <v>674</v>
      </c>
      <c r="D612" s="60" t="s">
        <v>1326</v>
      </c>
      <c r="E612" s="60" t="s">
        <v>3344</v>
      </c>
      <c r="F612" s="73">
        <v>44742</v>
      </c>
      <c r="G612" s="61">
        <v>-33129.620000000003</v>
      </c>
      <c r="H612" s="61">
        <v>-2920376</v>
      </c>
      <c r="I612" s="60" t="s">
        <v>20</v>
      </c>
      <c r="J612" s="60" t="s">
        <v>3338</v>
      </c>
      <c r="K612" s="60" t="s">
        <v>2969</v>
      </c>
      <c r="L612" s="60" t="s">
        <v>3345</v>
      </c>
      <c r="M612" s="60" t="s">
        <v>3344</v>
      </c>
      <c r="N612" s="60" t="s">
        <v>290</v>
      </c>
      <c r="O612" s="60" t="s">
        <v>290</v>
      </c>
      <c r="P612" s="60" t="s">
        <v>2547</v>
      </c>
      <c r="Q612" s="60" t="s">
        <v>290</v>
      </c>
      <c r="R612" s="60" t="s">
        <v>1136</v>
      </c>
      <c r="S612" s="73"/>
      <c r="T612" s="60" t="s">
        <v>290</v>
      </c>
      <c r="U612" s="73">
        <v>44742</v>
      </c>
      <c r="V612" s="60" t="s">
        <v>290</v>
      </c>
    </row>
    <row r="613" spans="1:22" ht="14.5">
      <c r="A613" s="60" t="s">
        <v>578</v>
      </c>
      <c r="B613" s="60" t="s">
        <v>691</v>
      </c>
      <c r="C613" s="60" t="s">
        <v>674</v>
      </c>
      <c r="D613" s="60" t="s">
        <v>1326</v>
      </c>
      <c r="E613" s="60" t="s">
        <v>3346</v>
      </c>
      <c r="F613" s="73">
        <v>44742</v>
      </c>
      <c r="G613" s="61">
        <v>-548750.30000000005</v>
      </c>
      <c r="H613" s="61">
        <v>-48372338.950000003</v>
      </c>
      <c r="I613" s="60" t="s">
        <v>20</v>
      </c>
      <c r="J613" s="60" t="s">
        <v>3338</v>
      </c>
      <c r="K613" s="60" t="s">
        <v>2969</v>
      </c>
      <c r="L613" s="60" t="s">
        <v>3347</v>
      </c>
      <c r="M613" s="60" t="s">
        <v>3346</v>
      </c>
      <c r="N613" s="60" t="s">
        <v>290</v>
      </c>
      <c r="O613" s="60" t="s">
        <v>290</v>
      </c>
      <c r="P613" s="60" t="s">
        <v>2547</v>
      </c>
      <c r="Q613" s="60" t="s">
        <v>290</v>
      </c>
      <c r="R613" s="60" t="s">
        <v>1136</v>
      </c>
      <c r="S613" s="73"/>
      <c r="T613" s="60" t="s">
        <v>290</v>
      </c>
      <c r="U613" s="73">
        <v>44742</v>
      </c>
      <c r="V613" s="60" t="s">
        <v>290</v>
      </c>
    </row>
    <row r="614" spans="1:22" ht="14.5">
      <c r="A614" s="60" t="s">
        <v>578</v>
      </c>
      <c r="B614" s="60" t="s">
        <v>691</v>
      </c>
      <c r="C614" s="60" t="s">
        <v>676</v>
      </c>
      <c r="D614" s="60" t="s">
        <v>1326</v>
      </c>
      <c r="E614" s="60" t="s">
        <v>3348</v>
      </c>
      <c r="F614" s="73">
        <v>44733</v>
      </c>
      <c r="G614" s="61">
        <v>-213989.65</v>
      </c>
      <c r="H614" s="61">
        <v>-18863187.649999999</v>
      </c>
      <c r="I614" s="60" t="s">
        <v>20</v>
      </c>
      <c r="J614" s="60" t="s">
        <v>3349</v>
      </c>
      <c r="K614" s="60" t="s">
        <v>2969</v>
      </c>
      <c r="L614" s="60" t="s">
        <v>3350</v>
      </c>
      <c r="M614" s="60" t="s">
        <v>3348</v>
      </c>
      <c r="N614" s="60" t="s">
        <v>290</v>
      </c>
      <c r="O614" s="60" t="s">
        <v>290</v>
      </c>
      <c r="P614" s="60" t="s">
        <v>2547</v>
      </c>
      <c r="Q614" s="60" t="s">
        <v>290</v>
      </c>
      <c r="R614" s="60" t="s">
        <v>1136</v>
      </c>
      <c r="S614" s="73"/>
      <c r="T614" s="60" t="s">
        <v>290</v>
      </c>
      <c r="U614" s="73">
        <v>44733</v>
      </c>
      <c r="V614" s="60" t="s">
        <v>290</v>
      </c>
    </row>
    <row r="615" spans="1:22" ht="14.5">
      <c r="A615" s="60" t="s">
        <v>578</v>
      </c>
      <c r="B615" s="60" t="s">
        <v>691</v>
      </c>
      <c r="C615" s="60" t="s">
        <v>676</v>
      </c>
      <c r="D615" s="60" t="s">
        <v>1326</v>
      </c>
      <c r="E615" s="60" t="s">
        <v>3351</v>
      </c>
      <c r="F615" s="73">
        <v>44700</v>
      </c>
      <c r="G615" s="61">
        <v>-3532.3</v>
      </c>
      <c r="H615" s="61">
        <v>-302011.65000000002</v>
      </c>
      <c r="I615" s="60" t="s">
        <v>20</v>
      </c>
      <c r="J615" s="60" t="s">
        <v>3352</v>
      </c>
      <c r="K615" s="60" t="s">
        <v>3353</v>
      </c>
      <c r="L615" s="60" t="s">
        <v>3353</v>
      </c>
      <c r="M615" s="60" t="s">
        <v>3351</v>
      </c>
      <c r="N615" s="60" t="s">
        <v>290</v>
      </c>
      <c r="O615" s="60" t="s">
        <v>290</v>
      </c>
      <c r="P615" s="60" t="s">
        <v>1367</v>
      </c>
      <c r="Q615" s="60" t="s">
        <v>290</v>
      </c>
      <c r="R615" s="60" t="s">
        <v>1136</v>
      </c>
      <c r="S615" s="73"/>
      <c r="T615" s="60" t="s">
        <v>290</v>
      </c>
      <c r="U615" s="73">
        <v>44676</v>
      </c>
      <c r="V615" s="60" t="s">
        <v>290</v>
      </c>
    </row>
    <row r="616" spans="1:22" ht="14.5">
      <c r="A616" s="60" t="s">
        <v>578</v>
      </c>
      <c r="B616" s="60" t="s">
        <v>691</v>
      </c>
      <c r="C616" s="60" t="s">
        <v>676</v>
      </c>
      <c r="D616" s="60" t="s">
        <v>1326</v>
      </c>
      <c r="E616" s="60" t="s">
        <v>2169</v>
      </c>
      <c r="F616" s="73">
        <v>44675</v>
      </c>
      <c r="G616" s="61">
        <v>-2138.6</v>
      </c>
      <c r="H616" s="61">
        <v>-182315.65</v>
      </c>
      <c r="I616" s="60" t="s">
        <v>20</v>
      </c>
      <c r="J616" s="60" t="s">
        <v>1368</v>
      </c>
      <c r="K616" s="60" t="s">
        <v>2170</v>
      </c>
      <c r="L616" s="60" t="s">
        <v>2170</v>
      </c>
      <c r="M616" s="60" t="s">
        <v>2169</v>
      </c>
      <c r="N616" s="60" t="s">
        <v>290</v>
      </c>
      <c r="O616" s="60" t="s">
        <v>290</v>
      </c>
      <c r="P616" s="60" t="s">
        <v>1367</v>
      </c>
      <c r="Q616" s="60" t="s">
        <v>290</v>
      </c>
      <c r="R616" s="60" t="s">
        <v>1136</v>
      </c>
      <c r="S616" s="73"/>
      <c r="T616" s="60" t="s">
        <v>290</v>
      </c>
      <c r="U616" s="73">
        <v>44671</v>
      </c>
      <c r="V616" s="60" t="s">
        <v>290</v>
      </c>
    </row>
    <row r="617" spans="1:22" ht="14.5">
      <c r="A617" s="60" t="s">
        <v>578</v>
      </c>
      <c r="B617" s="60" t="s">
        <v>691</v>
      </c>
      <c r="C617" s="60" t="s">
        <v>676</v>
      </c>
      <c r="D617" s="60" t="s">
        <v>1326</v>
      </c>
      <c r="E617" s="60" t="s">
        <v>3357</v>
      </c>
      <c r="F617" s="73">
        <v>44705</v>
      </c>
      <c r="G617" s="61">
        <v>-2020.7</v>
      </c>
      <c r="H617" s="61">
        <v>-172769.85</v>
      </c>
      <c r="I617" s="60" t="s">
        <v>20</v>
      </c>
      <c r="J617" s="60" t="s">
        <v>1368</v>
      </c>
      <c r="K617" s="60" t="s">
        <v>3358</v>
      </c>
      <c r="L617" s="60" t="s">
        <v>3358</v>
      </c>
      <c r="M617" s="60" t="s">
        <v>3357</v>
      </c>
      <c r="N617" s="60" t="s">
        <v>290</v>
      </c>
      <c r="O617" s="60" t="s">
        <v>290</v>
      </c>
      <c r="P617" s="60" t="s">
        <v>1367</v>
      </c>
      <c r="Q617" s="60" t="s">
        <v>290</v>
      </c>
      <c r="R617" s="60" t="s">
        <v>1136</v>
      </c>
      <c r="S617" s="73"/>
      <c r="T617" s="60" t="s">
        <v>290</v>
      </c>
      <c r="U617" s="73">
        <v>44703</v>
      </c>
      <c r="V617" s="60" t="s">
        <v>290</v>
      </c>
    </row>
    <row r="618" spans="1:22" ht="14.5">
      <c r="A618" s="60" t="s">
        <v>578</v>
      </c>
      <c r="B618" s="60" t="s">
        <v>1131</v>
      </c>
      <c r="C618" s="60" t="s">
        <v>676</v>
      </c>
      <c r="D618" s="60" t="s">
        <v>1326</v>
      </c>
      <c r="E618" s="60" t="s">
        <v>3359</v>
      </c>
      <c r="F618" s="73">
        <v>44725</v>
      </c>
      <c r="G618" s="61">
        <v>-5779.49</v>
      </c>
      <c r="H618" s="61">
        <v>-509462.04</v>
      </c>
      <c r="I618" s="60" t="s">
        <v>20</v>
      </c>
      <c r="J618" s="60" t="s">
        <v>1368</v>
      </c>
      <c r="K618" s="60" t="s">
        <v>3360</v>
      </c>
      <c r="L618" s="60" t="s">
        <v>3360</v>
      </c>
      <c r="M618" s="60" t="s">
        <v>3359</v>
      </c>
      <c r="N618" s="60" t="s">
        <v>290</v>
      </c>
      <c r="O618" s="60" t="s">
        <v>290</v>
      </c>
      <c r="P618" s="60" t="s">
        <v>1367</v>
      </c>
      <c r="Q618" s="60" t="s">
        <v>290</v>
      </c>
      <c r="R618" s="60" t="s">
        <v>1136</v>
      </c>
      <c r="S618" s="73"/>
      <c r="T618" s="60" t="s">
        <v>290</v>
      </c>
      <c r="U618" s="73">
        <v>44717</v>
      </c>
      <c r="V618" s="60" t="s">
        <v>290</v>
      </c>
    </row>
    <row r="619" spans="1:22" ht="14.5">
      <c r="A619" s="60" t="s">
        <v>578</v>
      </c>
      <c r="B619" s="60" t="s">
        <v>1131</v>
      </c>
      <c r="C619" s="60" t="s">
        <v>676</v>
      </c>
      <c r="D619" s="60" t="s">
        <v>1326</v>
      </c>
      <c r="E619" s="60" t="s">
        <v>3354</v>
      </c>
      <c r="F619" s="73">
        <v>44737</v>
      </c>
      <c r="G619" s="61">
        <v>-2545.0700000000002</v>
      </c>
      <c r="H619" s="61">
        <v>-224347.92</v>
      </c>
      <c r="I619" s="60" t="s">
        <v>20</v>
      </c>
      <c r="J619" s="60" t="s">
        <v>1368</v>
      </c>
      <c r="K619" s="60" t="s">
        <v>3355</v>
      </c>
      <c r="L619" s="60" t="s">
        <v>3356</v>
      </c>
      <c r="M619" s="60" t="s">
        <v>3354</v>
      </c>
      <c r="N619" s="60" t="s">
        <v>290</v>
      </c>
      <c r="O619" s="60" t="s">
        <v>290</v>
      </c>
      <c r="P619" s="60" t="s">
        <v>1367</v>
      </c>
      <c r="Q619" s="60" t="s">
        <v>290</v>
      </c>
      <c r="R619" s="60" t="s">
        <v>1136</v>
      </c>
      <c r="S619" s="73"/>
      <c r="T619" s="60" t="s">
        <v>290</v>
      </c>
      <c r="U619" s="73">
        <v>44732</v>
      </c>
      <c r="V619" s="60" t="s">
        <v>290</v>
      </c>
    </row>
    <row r="620" spans="1:22" ht="14.5">
      <c r="A620" s="60" t="s">
        <v>578</v>
      </c>
      <c r="B620" s="60" t="s">
        <v>691</v>
      </c>
      <c r="C620" s="60" t="s">
        <v>676</v>
      </c>
      <c r="D620" s="60" t="s">
        <v>1326</v>
      </c>
      <c r="E620" s="60" t="s">
        <v>2167</v>
      </c>
      <c r="F620" s="73">
        <v>44672</v>
      </c>
      <c r="G620" s="61">
        <v>-3396.3</v>
      </c>
      <c r="H620" s="61">
        <v>-289534.58</v>
      </c>
      <c r="I620" s="60" t="s">
        <v>20</v>
      </c>
      <c r="J620" s="60" t="s">
        <v>1368</v>
      </c>
      <c r="K620" s="60" t="s">
        <v>2168</v>
      </c>
      <c r="L620" s="60" t="s">
        <v>2168</v>
      </c>
      <c r="M620" s="60" t="s">
        <v>2167</v>
      </c>
      <c r="N620" s="60" t="s">
        <v>290</v>
      </c>
      <c r="O620" s="60" t="s">
        <v>290</v>
      </c>
      <c r="P620" s="60" t="s">
        <v>1367</v>
      </c>
      <c r="Q620" s="60" t="s">
        <v>290</v>
      </c>
      <c r="R620" s="60" t="s">
        <v>1136</v>
      </c>
      <c r="S620" s="73">
        <v>44761</v>
      </c>
      <c r="T620" s="60" t="s">
        <v>3989</v>
      </c>
      <c r="U620" s="73">
        <v>44671</v>
      </c>
      <c r="V620" s="60" t="s">
        <v>290</v>
      </c>
    </row>
    <row r="621" spans="1:22" ht="14.5">
      <c r="A621" s="60" t="s">
        <v>578</v>
      </c>
      <c r="B621" s="60" t="s">
        <v>691</v>
      </c>
      <c r="C621" s="60" t="s">
        <v>676</v>
      </c>
      <c r="D621" s="60" t="s">
        <v>1326</v>
      </c>
      <c r="E621" s="60" t="s">
        <v>3361</v>
      </c>
      <c r="F621" s="73">
        <v>44718</v>
      </c>
      <c r="G621" s="61">
        <v>-1097.3</v>
      </c>
      <c r="H621" s="61">
        <v>-96727</v>
      </c>
      <c r="I621" s="60" t="s">
        <v>20</v>
      </c>
      <c r="J621" s="60" t="s">
        <v>2171</v>
      </c>
      <c r="K621" s="60" t="s">
        <v>3362</v>
      </c>
      <c r="L621" s="60" t="s">
        <v>3363</v>
      </c>
      <c r="M621" s="60" t="s">
        <v>3361</v>
      </c>
      <c r="N621" s="60" t="s">
        <v>290</v>
      </c>
      <c r="O621" s="60" t="s">
        <v>290</v>
      </c>
      <c r="P621" s="60" t="s">
        <v>1367</v>
      </c>
      <c r="Q621" s="60" t="s">
        <v>290</v>
      </c>
      <c r="R621" s="60" t="s">
        <v>1136</v>
      </c>
      <c r="S621" s="73"/>
      <c r="T621" s="60" t="s">
        <v>290</v>
      </c>
      <c r="U621" s="73">
        <v>44713</v>
      </c>
      <c r="V621" s="60" t="s">
        <v>290</v>
      </c>
    </row>
    <row r="622" spans="1:22" ht="14.5">
      <c r="A622" s="60" t="s">
        <v>578</v>
      </c>
      <c r="B622" s="60" t="s">
        <v>691</v>
      </c>
      <c r="C622" s="60" t="s">
        <v>674</v>
      </c>
      <c r="D622" s="60" t="s">
        <v>1326</v>
      </c>
      <c r="E622" s="60" t="s">
        <v>3364</v>
      </c>
      <c r="F622" s="73">
        <v>44721</v>
      </c>
      <c r="G622" s="61">
        <v>-39525.620000000003</v>
      </c>
      <c r="H622" s="61">
        <v>-3484183.4</v>
      </c>
      <c r="I622" s="60" t="s">
        <v>20</v>
      </c>
      <c r="J622" s="60" t="s">
        <v>3365</v>
      </c>
      <c r="K622" s="60" t="s">
        <v>3366</v>
      </c>
      <c r="L622" s="60" t="s">
        <v>3367</v>
      </c>
      <c r="M622" s="60" t="s">
        <v>3364</v>
      </c>
      <c r="N622" s="60" t="s">
        <v>290</v>
      </c>
      <c r="O622" s="60" t="s">
        <v>290</v>
      </c>
      <c r="P622" s="60" t="s">
        <v>666</v>
      </c>
      <c r="Q622" s="60" t="s">
        <v>290</v>
      </c>
      <c r="R622" s="60" t="s">
        <v>1136</v>
      </c>
      <c r="S622" s="73"/>
      <c r="T622" s="60" t="s">
        <v>290</v>
      </c>
      <c r="U622" s="73">
        <v>44721</v>
      </c>
      <c r="V622" s="60" t="s">
        <v>290</v>
      </c>
    </row>
    <row r="623" spans="1:22" ht="14.5">
      <c r="A623" s="60" t="s">
        <v>578</v>
      </c>
      <c r="B623" s="60" t="s">
        <v>691</v>
      </c>
      <c r="C623" s="60" t="s">
        <v>674</v>
      </c>
      <c r="D623" s="60" t="s">
        <v>1326</v>
      </c>
      <c r="E623" s="60" t="s">
        <v>3368</v>
      </c>
      <c r="F623" s="73">
        <v>44725</v>
      </c>
      <c r="G623" s="61">
        <v>-27521.57</v>
      </c>
      <c r="H623" s="61">
        <v>-2426026.4</v>
      </c>
      <c r="I623" s="60" t="s">
        <v>20</v>
      </c>
      <c r="J623" s="60" t="s">
        <v>3365</v>
      </c>
      <c r="K623" s="60" t="s">
        <v>3366</v>
      </c>
      <c r="L623" s="60" t="s">
        <v>3369</v>
      </c>
      <c r="M623" s="60" t="s">
        <v>3368</v>
      </c>
      <c r="N623" s="60" t="s">
        <v>290</v>
      </c>
      <c r="O623" s="60" t="s">
        <v>290</v>
      </c>
      <c r="P623" s="60" t="s">
        <v>666</v>
      </c>
      <c r="Q623" s="60" t="s">
        <v>290</v>
      </c>
      <c r="R623" s="60" t="s">
        <v>1136</v>
      </c>
      <c r="S623" s="73"/>
      <c r="T623" s="60" t="s">
        <v>290</v>
      </c>
      <c r="U623" s="73">
        <v>44725</v>
      </c>
      <c r="V623" s="60" t="s">
        <v>290</v>
      </c>
    </row>
    <row r="624" spans="1:22" ht="14.5">
      <c r="A624" s="60" t="s">
        <v>578</v>
      </c>
      <c r="B624" s="60" t="s">
        <v>691</v>
      </c>
      <c r="C624" s="60" t="s">
        <v>674</v>
      </c>
      <c r="D624" s="60" t="s">
        <v>1326</v>
      </c>
      <c r="E624" s="60" t="s">
        <v>2174</v>
      </c>
      <c r="F624" s="73">
        <v>44678</v>
      </c>
      <c r="G624" s="61">
        <v>-104189.32</v>
      </c>
      <c r="H624" s="61">
        <v>-8882139.5299999993</v>
      </c>
      <c r="I624" s="60" t="s">
        <v>20</v>
      </c>
      <c r="J624" s="60" t="s">
        <v>1369</v>
      </c>
      <c r="K624" s="60" t="s">
        <v>1960</v>
      </c>
      <c r="L624" s="60" t="s">
        <v>2175</v>
      </c>
      <c r="M624" s="60" t="s">
        <v>2174</v>
      </c>
      <c r="N624" s="60" t="s">
        <v>290</v>
      </c>
      <c r="O624" s="60" t="s">
        <v>290</v>
      </c>
      <c r="P624" s="60" t="s">
        <v>666</v>
      </c>
      <c r="Q624" s="60" t="s">
        <v>290</v>
      </c>
      <c r="R624" s="60" t="s">
        <v>1136</v>
      </c>
      <c r="S624" s="73"/>
      <c r="T624" s="60" t="s">
        <v>290</v>
      </c>
      <c r="U624" s="73">
        <v>44678</v>
      </c>
      <c r="V624" s="60" t="s">
        <v>290</v>
      </c>
    </row>
    <row r="625" spans="1:22" ht="14.5">
      <c r="A625" s="60" t="s">
        <v>578</v>
      </c>
      <c r="B625" s="60" t="s">
        <v>691</v>
      </c>
      <c r="C625" s="60" t="s">
        <v>674</v>
      </c>
      <c r="D625" s="60" t="s">
        <v>1326</v>
      </c>
      <c r="E625" s="60" t="s">
        <v>3370</v>
      </c>
      <c r="F625" s="73">
        <v>44711</v>
      </c>
      <c r="G625" s="61">
        <v>-6837.69</v>
      </c>
      <c r="H625" s="61">
        <v>-584622.5</v>
      </c>
      <c r="I625" s="60" t="s">
        <v>20</v>
      </c>
      <c r="J625" s="60" t="s">
        <v>1369</v>
      </c>
      <c r="K625" s="60" t="s">
        <v>1960</v>
      </c>
      <c r="L625" s="60" t="s">
        <v>3371</v>
      </c>
      <c r="M625" s="60" t="s">
        <v>3370</v>
      </c>
      <c r="N625" s="60" t="s">
        <v>290</v>
      </c>
      <c r="O625" s="60" t="s">
        <v>290</v>
      </c>
      <c r="P625" s="60" t="s">
        <v>666</v>
      </c>
      <c r="Q625" s="60" t="s">
        <v>290</v>
      </c>
      <c r="R625" s="60" t="s">
        <v>1136</v>
      </c>
      <c r="S625" s="73"/>
      <c r="T625" s="60" t="s">
        <v>290</v>
      </c>
      <c r="U625" s="73">
        <v>44711</v>
      </c>
      <c r="V625" s="60" t="s">
        <v>290</v>
      </c>
    </row>
    <row r="626" spans="1:22" ht="14.5">
      <c r="A626" s="60" t="s">
        <v>578</v>
      </c>
      <c r="B626" s="60" t="s">
        <v>691</v>
      </c>
      <c r="C626" s="60" t="s">
        <v>674</v>
      </c>
      <c r="D626" s="60" t="s">
        <v>1326</v>
      </c>
      <c r="E626" s="60" t="s">
        <v>2172</v>
      </c>
      <c r="F626" s="73">
        <v>44657</v>
      </c>
      <c r="G626" s="61">
        <v>-123188.61</v>
      </c>
      <c r="H626" s="61">
        <v>-10501829</v>
      </c>
      <c r="I626" s="60" t="s">
        <v>20</v>
      </c>
      <c r="J626" s="60" t="s">
        <v>1369</v>
      </c>
      <c r="K626" s="60" t="s">
        <v>1960</v>
      </c>
      <c r="L626" s="60" t="s">
        <v>2173</v>
      </c>
      <c r="M626" s="60" t="s">
        <v>2172</v>
      </c>
      <c r="N626" s="60" t="s">
        <v>290</v>
      </c>
      <c r="O626" s="60" t="s">
        <v>290</v>
      </c>
      <c r="P626" s="60" t="s">
        <v>666</v>
      </c>
      <c r="Q626" s="60" t="s">
        <v>290</v>
      </c>
      <c r="R626" s="60" t="s">
        <v>1136</v>
      </c>
      <c r="S626" s="73">
        <v>44749</v>
      </c>
      <c r="T626" s="60" t="s">
        <v>3824</v>
      </c>
      <c r="U626" s="73">
        <v>44657</v>
      </c>
      <c r="V626" s="60" t="s">
        <v>290</v>
      </c>
    </row>
    <row r="627" spans="1:22" ht="14.5">
      <c r="A627" s="60" t="s">
        <v>578</v>
      </c>
      <c r="B627" s="60" t="s">
        <v>691</v>
      </c>
      <c r="C627" s="60" t="s">
        <v>674</v>
      </c>
      <c r="D627" s="60" t="s">
        <v>1326</v>
      </c>
      <c r="E627" s="60" t="s">
        <v>3374</v>
      </c>
      <c r="F627" s="73">
        <v>44733</v>
      </c>
      <c r="G627" s="61">
        <v>-34169.19</v>
      </c>
      <c r="H627" s="61">
        <v>-3012014.1</v>
      </c>
      <c r="I627" s="60" t="s">
        <v>20</v>
      </c>
      <c r="J627" s="60" t="s">
        <v>1209</v>
      </c>
      <c r="K627" s="60" t="s">
        <v>3366</v>
      </c>
      <c r="L627" s="60" t="s">
        <v>3375</v>
      </c>
      <c r="M627" s="60" t="s">
        <v>3374</v>
      </c>
      <c r="N627" s="60" t="s">
        <v>290</v>
      </c>
      <c r="O627" s="60" t="s">
        <v>290</v>
      </c>
      <c r="P627" s="60" t="s">
        <v>666</v>
      </c>
      <c r="Q627" s="60" t="s">
        <v>290</v>
      </c>
      <c r="R627" s="60" t="s">
        <v>1136</v>
      </c>
      <c r="S627" s="73"/>
      <c r="T627" s="60" t="s">
        <v>290</v>
      </c>
      <c r="U627" s="73">
        <v>44733</v>
      </c>
      <c r="V627" s="60" t="s">
        <v>290</v>
      </c>
    </row>
    <row r="628" spans="1:22" ht="14.5">
      <c r="A628" s="60" t="s">
        <v>578</v>
      </c>
      <c r="B628" s="60" t="s">
        <v>691</v>
      </c>
      <c r="C628" s="60" t="s">
        <v>674</v>
      </c>
      <c r="D628" s="60" t="s">
        <v>1326</v>
      </c>
      <c r="E628" s="60" t="s">
        <v>3376</v>
      </c>
      <c r="F628" s="73">
        <v>44733</v>
      </c>
      <c r="G628" s="61">
        <v>-41761.69</v>
      </c>
      <c r="H628" s="61">
        <v>-3681292.97</v>
      </c>
      <c r="I628" s="60" t="s">
        <v>20</v>
      </c>
      <c r="J628" s="60" t="s">
        <v>1209</v>
      </c>
      <c r="K628" s="60" t="s">
        <v>3366</v>
      </c>
      <c r="L628" s="60" t="s">
        <v>3377</v>
      </c>
      <c r="M628" s="60" t="s">
        <v>3376</v>
      </c>
      <c r="N628" s="60" t="s">
        <v>290</v>
      </c>
      <c r="O628" s="60" t="s">
        <v>290</v>
      </c>
      <c r="P628" s="60" t="s">
        <v>666</v>
      </c>
      <c r="Q628" s="60" t="s">
        <v>290</v>
      </c>
      <c r="R628" s="60" t="s">
        <v>1136</v>
      </c>
      <c r="S628" s="73"/>
      <c r="T628" s="60" t="s">
        <v>290</v>
      </c>
      <c r="U628" s="73">
        <v>44733</v>
      </c>
      <c r="V628" s="60" t="s">
        <v>290</v>
      </c>
    </row>
    <row r="629" spans="1:22" ht="14.5">
      <c r="A629" s="60" t="s">
        <v>578</v>
      </c>
      <c r="B629" s="60" t="s">
        <v>691</v>
      </c>
      <c r="C629" s="60" t="s">
        <v>674</v>
      </c>
      <c r="D629" s="60" t="s">
        <v>1326</v>
      </c>
      <c r="E629" s="60" t="s">
        <v>3378</v>
      </c>
      <c r="F629" s="73">
        <v>44735</v>
      </c>
      <c r="G629" s="61">
        <v>-199126</v>
      </c>
      <c r="H629" s="61">
        <v>-17552956.899999999</v>
      </c>
      <c r="I629" s="60" t="s">
        <v>20</v>
      </c>
      <c r="J629" s="60" t="s">
        <v>1209</v>
      </c>
      <c r="K629" s="60" t="s">
        <v>3366</v>
      </c>
      <c r="L629" s="60" t="s">
        <v>3379</v>
      </c>
      <c r="M629" s="60" t="s">
        <v>3378</v>
      </c>
      <c r="N629" s="60" t="s">
        <v>290</v>
      </c>
      <c r="O629" s="60" t="s">
        <v>290</v>
      </c>
      <c r="P629" s="60" t="s">
        <v>666</v>
      </c>
      <c r="Q629" s="60" t="s">
        <v>290</v>
      </c>
      <c r="R629" s="60" t="s">
        <v>1136</v>
      </c>
      <c r="S629" s="73"/>
      <c r="T629" s="60" t="s">
        <v>290</v>
      </c>
      <c r="U629" s="73">
        <v>44735</v>
      </c>
      <c r="V629" s="60" t="s">
        <v>290</v>
      </c>
    </row>
    <row r="630" spans="1:22" ht="14.5">
      <c r="A630" s="60" t="s">
        <v>578</v>
      </c>
      <c r="B630" s="60" t="s">
        <v>691</v>
      </c>
      <c r="C630" s="60" t="s">
        <v>674</v>
      </c>
      <c r="D630" s="60" t="s">
        <v>1326</v>
      </c>
      <c r="E630" s="60" t="s">
        <v>2176</v>
      </c>
      <c r="F630" s="73">
        <v>44620</v>
      </c>
      <c r="G630" s="61">
        <v>-37985.01</v>
      </c>
      <c r="H630" s="61">
        <v>-3230625.1</v>
      </c>
      <c r="I630" s="60" t="s">
        <v>20</v>
      </c>
      <c r="J630" s="60" t="s">
        <v>1209</v>
      </c>
      <c r="K630" s="60" t="s">
        <v>2177</v>
      </c>
      <c r="L630" s="60" t="s">
        <v>2178</v>
      </c>
      <c r="M630" s="60" t="s">
        <v>2176</v>
      </c>
      <c r="N630" s="60" t="s">
        <v>290</v>
      </c>
      <c r="O630" s="60" t="s">
        <v>290</v>
      </c>
      <c r="P630" s="60" t="s">
        <v>666</v>
      </c>
      <c r="Q630" s="60" t="s">
        <v>290</v>
      </c>
      <c r="R630" s="60" t="s">
        <v>1136</v>
      </c>
      <c r="S630" s="73"/>
      <c r="T630" s="60" t="s">
        <v>290</v>
      </c>
      <c r="U630" s="73">
        <v>44620</v>
      </c>
      <c r="V630" s="60" t="s">
        <v>290</v>
      </c>
    </row>
    <row r="631" spans="1:22" ht="14.5">
      <c r="A631" s="60" t="s">
        <v>578</v>
      </c>
      <c r="B631" s="60" t="s">
        <v>691</v>
      </c>
      <c r="C631" s="60" t="s">
        <v>674</v>
      </c>
      <c r="D631" s="60" t="s">
        <v>1326</v>
      </c>
      <c r="E631" s="60" t="s">
        <v>2179</v>
      </c>
      <c r="F631" s="73">
        <v>44620</v>
      </c>
      <c r="G631" s="61">
        <v>-96331.51</v>
      </c>
      <c r="H631" s="61">
        <v>-8192994.9299999997</v>
      </c>
      <c r="I631" s="60" t="s">
        <v>20</v>
      </c>
      <c r="J631" s="60" t="s">
        <v>1209</v>
      </c>
      <c r="K631" s="60" t="s">
        <v>2177</v>
      </c>
      <c r="L631" s="60" t="s">
        <v>2180</v>
      </c>
      <c r="M631" s="60" t="s">
        <v>2179</v>
      </c>
      <c r="N631" s="60" t="s">
        <v>290</v>
      </c>
      <c r="O631" s="60" t="s">
        <v>290</v>
      </c>
      <c r="P631" s="60" t="s">
        <v>666</v>
      </c>
      <c r="Q631" s="60" t="s">
        <v>290</v>
      </c>
      <c r="R631" s="60" t="s">
        <v>1136</v>
      </c>
      <c r="S631" s="73"/>
      <c r="T631" s="60" t="s">
        <v>290</v>
      </c>
      <c r="U631" s="73">
        <v>44620</v>
      </c>
      <c r="V631" s="60" t="s">
        <v>290</v>
      </c>
    </row>
    <row r="632" spans="1:22" ht="14.5">
      <c r="A632" s="60" t="s">
        <v>578</v>
      </c>
      <c r="B632" s="60" t="s">
        <v>691</v>
      </c>
      <c r="C632" s="60" t="s">
        <v>674</v>
      </c>
      <c r="D632" s="60" t="s">
        <v>1326</v>
      </c>
      <c r="E632" s="60" t="s">
        <v>3372</v>
      </c>
      <c r="F632" s="73">
        <v>44698</v>
      </c>
      <c r="G632" s="61">
        <v>-146531.49</v>
      </c>
      <c r="H632" s="61">
        <v>-12528442.4</v>
      </c>
      <c r="I632" s="60" t="s">
        <v>20</v>
      </c>
      <c r="J632" s="60" t="s">
        <v>1209</v>
      </c>
      <c r="K632" s="60" t="s">
        <v>1960</v>
      </c>
      <c r="L632" s="60" t="s">
        <v>3373</v>
      </c>
      <c r="M632" s="60" t="s">
        <v>3372</v>
      </c>
      <c r="N632" s="60" t="s">
        <v>290</v>
      </c>
      <c r="O632" s="60" t="s">
        <v>290</v>
      </c>
      <c r="P632" s="60" t="s">
        <v>666</v>
      </c>
      <c r="Q632" s="60" t="s">
        <v>290</v>
      </c>
      <c r="R632" s="60" t="s">
        <v>1136</v>
      </c>
      <c r="S632" s="73"/>
      <c r="T632" s="60" t="s">
        <v>290</v>
      </c>
      <c r="U632" s="73">
        <v>44698</v>
      </c>
      <c r="V632" s="60" t="s">
        <v>290</v>
      </c>
    </row>
    <row r="633" spans="1:22" ht="14.5">
      <c r="A633" s="60" t="s">
        <v>578</v>
      </c>
      <c r="B633" s="60" t="s">
        <v>691</v>
      </c>
      <c r="C633" s="60" t="s">
        <v>674</v>
      </c>
      <c r="D633" s="60" t="s">
        <v>1326</v>
      </c>
      <c r="E633" s="60" t="s">
        <v>3380</v>
      </c>
      <c r="F633" s="73">
        <v>44726</v>
      </c>
      <c r="G633" s="61">
        <v>-173718.64</v>
      </c>
      <c r="H633" s="61">
        <v>-15313298.119999999</v>
      </c>
      <c r="I633" s="60" t="s">
        <v>20</v>
      </c>
      <c r="J633" s="60" t="s">
        <v>1209</v>
      </c>
      <c r="K633" s="60" t="s">
        <v>1960</v>
      </c>
      <c r="L633" s="60" t="s">
        <v>3381</v>
      </c>
      <c r="M633" s="60" t="s">
        <v>3380</v>
      </c>
      <c r="N633" s="60" t="s">
        <v>290</v>
      </c>
      <c r="O633" s="60" t="s">
        <v>290</v>
      </c>
      <c r="P633" s="60" t="s">
        <v>666</v>
      </c>
      <c r="Q633" s="60" t="s">
        <v>290</v>
      </c>
      <c r="R633" s="60" t="s">
        <v>1136</v>
      </c>
      <c r="S633" s="73"/>
      <c r="T633" s="60" t="s">
        <v>290</v>
      </c>
      <c r="U633" s="73">
        <v>44726</v>
      </c>
      <c r="V633" s="60" t="s">
        <v>290</v>
      </c>
    </row>
    <row r="634" spans="1:22" ht="14.5">
      <c r="A634" s="60" t="s">
        <v>578</v>
      </c>
      <c r="B634" s="60" t="s">
        <v>1143</v>
      </c>
      <c r="C634" s="60" t="s">
        <v>676</v>
      </c>
      <c r="D634" s="60" t="s">
        <v>1326</v>
      </c>
      <c r="E634" s="60" t="s">
        <v>3382</v>
      </c>
      <c r="F634" s="73">
        <v>44714</v>
      </c>
      <c r="G634" s="61">
        <v>-5930.4</v>
      </c>
      <c r="H634" s="61">
        <v>-522764.76</v>
      </c>
      <c r="I634" s="60" t="s">
        <v>20</v>
      </c>
      <c r="J634" s="60" t="s">
        <v>3383</v>
      </c>
      <c r="K634" s="60" t="s">
        <v>3384</v>
      </c>
      <c r="L634" s="60" t="s">
        <v>3384</v>
      </c>
      <c r="M634" s="60" t="s">
        <v>3382</v>
      </c>
      <c r="N634" s="60" t="s">
        <v>290</v>
      </c>
      <c r="O634" s="60" t="s">
        <v>290</v>
      </c>
      <c r="P634" s="60" t="s">
        <v>2185</v>
      </c>
      <c r="Q634" s="60" t="s">
        <v>290</v>
      </c>
      <c r="R634" s="60" t="s">
        <v>2247</v>
      </c>
      <c r="S634" s="73"/>
      <c r="T634" s="60" t="s">
        <v>290</v>
      </c>
      <c r="U634" s="73">
        <v>44698</v>
      </c>
      <c r="V634" s="60" t="s">
        <v>290</v>
      </c>
    </row>
    <row r="635" spans="1:22" ht="14.5">
      <c r="A635" s="60" t="s">
        <v>578</v>
      </c>
      <c r="B635" s="60" t="s">
        <v>1143</v>
      </c>
      <c r="C635" s="60" t="s">
        <v>676</v>
      </c>
      <c r="D635" s="60" t="s">
        <v>1326</v>
      </c>
      <c r="E635" s="60" t="s">
        <v>2181</v>
      </c>
      <c r="F635" s="73">
        <v>44675</v>
      </c>
      <c r="G635" s="61">
        <v>-11122.4</v>
      </c>
      <c r="H635" s="61">
        <v>-948184.6</v>
      </c>
      <c r="I635" s="60" t="s">
        <v>20</v>
      </c>
      <c r="J635" s="60" t="s">
        <v>2182</v>
      </c>
      <c r="K635" s="60" t="s">
        <v>2183</v>
      </c>
      <c r="L635" s="60" t="s">
        <v>2184</v>
      </c>
      <c r="M635" s="60" t="s">
        <v>2181</v>
      </c>
      <c r="N635" s="60" t="s">
        <v>290</v>
      </c>
      <c r="O635" s="60" t="s">
        <v>290</v>
      </c>
      <c r="P635" s="60" t="s">
        <v>2185</v>
      </c>
      <c r="Q635" s="60" t="s">
        <v>290</v>
      </c>
      <c r="R635" s="60" t="s">
        <v>1136</v>
      </c>
      <c r="S635" s="73"/>
      <c r="T635" s="60" t="s">
        <v>290</v>
      </c>
      <c r="U635" s="73">
        <v>44643</v>
      </c>
      <c r="V635" s="60" t="s">
        <v>290</v>
      </c>
    </row>
    <row r="636" spans="1:22" ht="14.5">
      <c r="A636" s="60" t="s">
        <v>578</v>
      </c>
      <c r="B636" s="60" t="s">
        <v>691</v>
      </c>
      <c r="C636" s="60" t="s">
        <v>676</v>
      </c>
      <c r="D636" s="60" t="s">
        <v>1326</v>
      </c>
      <c r="E636" s="60" t="s">
        <v>3385</v>
      </c>
      <c r="F636" s="73">
        <v>44737</v>
      </c>
      <c r="G636" s="61">
        <v>-5656.8</v>
      </c>
      <c r="H636" s="61">
        <v>-498646.92</v>
      </c>
      <c r="I636" s="60" t="s">
        <v>20</v>
      </c>
      <c r="J636" s="60" t="s">
        <v>3386</v>
      </c>
      <c r="K636" s="60" t="s">
        <v>3387</v>
      </c>
      <c r="L636" s="60" t="s">
        <v>3387</v>
      </c>
      <c r="M636" s="60" t="s">
        <v>3385</v>
      </c>
      <c r="N636" s="60" t="s">
        <v>290</v>
      </c>
      <c r="O636" s="60" t="s">
        <v>290</v>
      </c>
      <c r="P636" s="60" t="s">
        <v>2185</v>
      </c>
      <c r="Q636" s="60" t="s">
        <v>290</v>
      </c>
      <c r="R636" s="60" t="s">
        <v>1136</v>
      </c>
      <c r="S636" s="73">
        <v>44749</v>
      </c>
      <c r="T636" s="60" t="s">
        <v>3825</v>
      </c>
      <c r="U636" s="73">
        <v>44714</v>
      </c>
      <c r="V636" s="60" t="s">
        <v>290</v>
      </c>
    </row>
    <row r="637" spans="1:22" ht="14.5">
      <c r="A637" s="60" t="s">
        <v>578</v>
      </c>
      <c r="B637" s="60" t="s">
        <v>691</v>
      </c>
      <c r="C637" s="60" t="s">
        <v>676</v>
      </c>
      <c r="D637" s="60" t="s">
        <v>1326</v>
      </c>
      <c r="E637" s="60" t="s">
        <v>3388</v>
      </c>
      <c r="F637" s="73">
        <v>44721</v>
      </c>
      <c r="G637" s="61">
        <v>-540</v>
      </c>
      <c r="H637" s="61">
        <v>-47601</v>
      </c>
      <c r="I637" s="60" t="s">
        <v>20</v>
      </c>
      <c r="J637" s="60" t="s">
        <v>3389</v>
      </c>
      <c r="K637" s="60" t="s">
        <v>3390</v>
      </c>
      <c r="L637" s="60" t="s">
        <v>3391</v>
      </c>
      <c r="M637" s="60" t="s">
        <v>3388</v>
      </c>
      <c r="N637" s="60" t="s">
        <v>290</v>
      </c>
      <c r="O637" s="60" t="s">
        <v>290</v>
      </c>
      <c r="P637" s="60" t="s">
        <v>2186</v>
      </c>
      <c r="Q637" s="60" t="s">
        <v>290</v>
      </c>
      <c r="R637" s="60" t="s">
        <v>1136</v>
      </c>
      <c r="S637" s="73"/>
      <c r="T637" s="60" t="s">
        <v>290</v>
      </c>
      <c r="U637" s="73">
        <v>44721</v>
      </c>
      <c r="V637" s="60" t="s">
        <v>290</v>
      </c>
    </row>
    <row r="638" spans="1:22" ht="14.5">
      <c r="A638" s="60" t="s">
        <v>578</v>
      </c>
      <c r="B638" s="60" t="s">
        <v>691</v>
      </c>
      <c r="C638" s="60" t="s">
        <v>674</v>
      </c>
      <c r="D638" s="60" t="s">
        <v>1326</v>
      </c>
      <c r="E638" s="60" t="s">
        <v>2192</v>
      </c>
      <c r="F638" s="73">
        <v>44676</v>
      </c>
      <c r="G638" s="61">
        <v>-29614.44</v>
      </c>
      <c r="H638" s="61">
        <v>-2524631.0099999998</v>
      </c>
      <c r="I638" s="60" t="s">
        <v>20</v>
      </c>
      <c r="J638" s="60" t="s">
        <v>2190</v>
      </c>
      <c r="K638" s="60" t="s">
        <v>2193</v>
      </c>
      <c r="L638" s="60" t="s">
        <v>2194</v>
      </c>
      <c r="M638" s="60" t="s">
        <v>2192</v>
      </c>
      <c r="N638" s="60" t="s">
        <v>290</v>
      </c>
      <c r="O638" s="60" t="s">
        <v>290</v>
      </c>
      <c r="P638" s="60" t="s">
        <v>2188</v>
      </c>
      <c r="Q638" s="60" t="s">
        <v>290</v>
      </c>
      <c r="R638" s="60" t="s">
        <v>1136</v>
      </c>
      <c r="S638" s="73">
        <v>44749</v>
      </c>
      <c r="T638" s="60" t="s">
        <v>3826</v>
      </c>
      <c r="U638" s="73">
        <v>44676</v>
      </c>
      <c r="V638" s="60" t="s">
        <v>290</v>
      </c>
    </row>
    <row r="639" spans="1:22" ht="14.5">
      <c r="A639" s="60" t="s">
        <v>578</v>
      </c>
      <c r="B639" s="60" t="s">
        <v>691</v>
      </c>
      <c r="C639" s="60" t="s">
        <v>674</v>
      </c>
      <c r="D639" s="60" t="s">
        <v>1326</v>
      </c>
      <c r="E639" s="60" t="s">
        <v>2189</v>
      </c>
      <c r="F639" s="73">
        <v>44677</v>
      </c>
      <c r="G639" s="61">
        <v>-4546.88</v>
      </c>
      <c r="H639" s="61">
        <v>-387621.52</v>
      </c>
      <c r="I639" s="60" t="s">
        <v>20</v>
      </c>
      <c r="J639" s="60" t="s">
        <v>2190</v>
      </c>
      <c r="K639" s="60" t="s">
        <v>2187</v>
      </c>
      <c r="L639" s="60" t="s">
        <v>2191</v>
      </c>
      <c r="M639" s="60" t="s">
        <v>2189</v>
      </c>
      <c r="N639" s="60" t="s">
        <v>290</v>
      </c>
      <c r="O639" s="60" t="s">
        <v>290</v>
      </c>
      <c r="P639" s="60" t="s">
        <v>2188</v>
      </c>
      <c r="Q639" s="60" t="s">
        <v>290</v>
      </c>
      <c r="R639" s="60" t="s">
        <v>1136</v>
      </c>
      <c r="S639" s="73">
        <v>44761</v>
      </c>
      <c r="T639" s="60" t="s">
        <v>3990</v>
      </c>
      <c r="U639" s="73">
        <v>44677</v>
      </c>
      <c r="V639" s="60" t="s">
        <v>290</v>
      </c>
    </row>
    <row r="640" spans="1:22" ht="14.5">
      <c r="A640" s="60" t="s">
        <v>578</v>
      </c>
      <c r="B640" s="60" t="s">
        <v>691</v>
      </c>
      <c r="C640" s="60" t="s">
        <v>674</v>
      </c>
      <c r="D640" s="60" t="s">
        <v>1326</v>
      </c>
      <c r="E640" s="60" t="s">
        <v>3392</v>
      </c>
      <c r="F640" s="73">
        <v>44741</v>
      </c>
      <c r="G640" s="61">
        <v>-37145.040000000001</v>
      </c>
      <c r="H640" s="61">
        <v>-3274335.28</v>
      </c>
      <c r="I640" s="60" t="s">
        <v>20</v>
      </c>
      <c r="J640" s="60" t="s">
        <v>3393</v>
      </c>
      <c r="K640" s="60" t="s">
        <v>3394</v>
      </c>
      <c r="L640" s="60" t="s">
        <v>3395</v>
      </c>
      <c r="M640" s="60" t="s">
        <v>3392</v>
      </c>
      <c r="N640" s="60" t="s">
        <v>290</v>
      </c>
      <c r="O640" s="60" t="s">
        <v>290</v>
      </c>
      <c r="P640" s="60" t="s">
        <v>1371</v>
      </c>
      <c r="Q640" s="60" t="s">
        <v>290</v>
      </c>
      <c r="R640" s="60" t="s">
        <v>1136</v>
      </c>
      <c r="S640" s="73"/>
      <c r="T640" s="60" t="s">
        <v>290</v>
      </c>
      <c r="U640" s="73">
        <v>44741</v>
      </c>
      <c r="V640" s="60" t="s">
        <v>290</v>
      </c>
    </row>
    <row r="641" spans="1:22" ht="14.5">
      <c r="A641" s="60" t="s">
        <v>578</v>
      </c>
      <c r="B641" s="60" t="s">
        <v>691</v>
      </c>
      <c r="C641" s="60" t="s">
        <v>674</v>
      </c>
      <c r="D641" s="60" t="s">
        <v>1326</v>
      </c>
      <c r="E641" s="60" t="s">
        <v>2195</v>
      </c>
      <c r="F641" s="73">
        <v>44678</v>
      </c>
      <c r="G641" s="61">
        <v>-154228.59</v>
      </c>
      <c r="H641" s="61">
        <v>-13147987.300000001</v>
      </c>
      <c r="I641" s="60" t="s">
        <v>20</v>
      </c>
      <c r="J641" s="60" t="s">
        <v>1370</v>
      </c>
      <c r="K641" s="60" t="s">
        <v>2196</v>
      </c>
      <c r="L641" s="60" t="s">
        <v>2197</v>
      </c>
      <c r="M641" s="60" t="s">
        <v>2195</v>
      </c>
      <c r="N641" s="60" t="s">
        <v>290</v>
      </c>
      <c r="O641" s="60" t="s">
        <v>290</v>
      </c>
      <c r="P641" s="60" t="s">
        <v>1371</v>
      </c>
      <c r="Q641" s="60" t="s">
        <v>290</v>
      </c>
      <c r="R641" s="60" t="s">
        <v>1136</v>
      </c>
      <c r="S641" s="73"/>
      <c r="T641" s="60" t="s">
        <v>290</v>
      </c>
      <c r="U641" s="73">
        <v>44678</v>
      </c>
      <c r="V641" s="60" t="s">
        <v>290</v>
      </c>
    </row>
    <row r="642" spans="1:22" ht="14.5">
      <c r="A642" s="60" t="s">
        <v>578</v>
      </c>
      <c r="B642" s="60" t="s">
        <v>691</v>
      </c>
      <c r="C642" s="60" t="s">
        <v>674</v>
      </c>
      <c r="D642" s="60" t="s">
        <v>1326</v>
      </c>
      <c r="E642" s="60" t="s">
        <v>2198</v>
      </c>
      <c r="F642" s="73">
        <v>44678</v>
      </c>
      <c r="G642" s="61">
        <v>-129680.76</v>
      </c>
      <c r="H642" s="61">
        <v>-11055284.789999999</v>
      </c>
      <c r="I642" s="60" t="s">
        <v>20</v>
      </c>
      <c r="J642" s="60" t="s">
        <v>1370</v>
      </c>
      <c r="K642" s="60" t="s">
        <v>2196</v>
      </c>
      <c r="L642" s="60" t="s">
        <v>2199</v>
      </c>
      <c r="M642" s="60" t="s">
        <v>2198</v>
      </c>
      <c r="N642" s="60" t="s">
        <v>290</v>
      </c>
      <c r="O642" s="60" t="s">
        <v>290</v>
      </c>
      <c r="P642" s="60" t="s">
        <v>1371</v>
      </c>
      <c r="Q642" s="60" t="s">
        <v>290</v>
      </c>
      <c r="R642" s="60" t="s">
        <v>1136</v>
      </c>
      <c r="S642" s="73"/>
      <c r="T642" s="60" t="s">
        <v>290</v>
      </c>
      <c r="U642" s="73">
        <v>44678</v>
      </c>
      <c r="V642" s="60" t="s">
        <v>290</v>
      </c>
    </row>
    <row r="643" spans="1:22" ht="14.5">
      <c r="A643" s="60" t="s">
        <v>578</v>
      </c>
      <c r="B643" s="60" t="s">
        <v>691</v>
      </c>
      <c r="C643" s="60" t="s">
        <v>674</v>
      </c>
      <c r="D643" s="60" t="s">
        <v>1326</v>
      </c>
      <c r="E643" s="60" t="s">
        <v>2200</v>
      </c>
      <c r="F643" s="73">
        <v>44678</v>
      </c>
      <c r="G643" s="61">
        <v>-115317.63</v>
      </c>
      <c r="H643" s="61">
        <v>-9830827.9600000009</v>
      </c>
      <c r="I643" s="60" t="s">
        <v>20</v>
      </c>
      <c r="J643" s="60" t="s">
        <v>1370</v>
      </c>
      <c r="K643" s="60" t="s">
        <v>2196</v>
      </c>
      <c r="L643" s="60" t="s">
        <v>2201</v>
      </c>
      <c r="M643" s="60" t="s">
        <v>2200</v>
      </c>
      <c r="N643" s="60" t="s">
        <v>290</v>
      </c>
      <c r="O643" s="60" t="s">
        <v>290</v>
      </c>
      <c r="P643" s="60" t="s">
        <v>1371</v>
      </c>
      <c r="Q643" s="60" t="s">
        <v>290</v>
      </c>
      <c r="R643" s="60" t="s">
        <v>1136</v>
      </c>
      <c r="S643" s="73"/>
      <c r="T643" s="60" t="s">
        <v>290</v>
      </c>
      <c r="U643" s="73">
        <v>44678</v>
      </c>
      <c r="V643" s="60" t="s">
        <v>290</v>
      </c>
    </row>
    <row r="644" spans="1:22" ht="14.5">
      <c r="A644" s="60" t="s">
        <v>578</v>
      </c>
      <c r="B644" s="60" t="s">
        <v>691</v>
      </c>
      <c r="C644" s="60" t="s">
        <v>674</v>
      </c>
      <c r="D644" s="60" t="s">
        <v>1326</v>
      </c>
      <c r="E644" s="60" t="s">
        <v>2202</v>
      </c>
      <c r="F644" s="73">
        <v>44678</v>
      </c>
      <c r="G644" s="61">
        <v>-200222.5</v>
      </c>
      <c r="H644" s="61">
        <v>-17068968.129999999</v>
      </c>
      <c r="I644" s="60" t="s">
        <v>20</v>
      </c>
      <c r="J644" s="60" t="s">
        <v>1370</v>
      </c>
      <c r="K644" s="60" t="s">
        <v>2196</v>
      </c>
      <c r="L644" s="60" t="s">
        <v>2203</v>
      </c>
      <c r="M644" s="60" t="s">
        <v>2202</v>
      </c>
      <c r="N644" s="60" t="s">
        <v>290</v>
      </c>
      <c r="O644" s="60" t="s">
        <v>290</v>
      </c>
      <c r="P644" s="60" t="s">
        <v>1345</v>
      </c>
      <c r="Q644" s="60" t="s">
        <v>290</v>
      </c>
      <c r="R644" s="60" t="s">
        <v>1136</v>
      </c>
      <c r="S644" s="73"/>
      <c r="T644" s="60" t="s">
        <v>290</v>
      </c>
      <c r="U644" s="73">
        <v>44678</v>
      </c>
      <c r="V644" s="60" t="s">
        <v>290</v>
      </c>
    </row>
    <row r="645" spans="1:22" ht="14.5">
      <c r="A645" s="60" t="s">
        <v>578</v>
      </c>
      <c r="B645" s="60" t="s">
        <v>691</v>
      </c>
      <c r="C645" s="60" t="s">
        <v>674</v>
      </c>
      <c r="D645" s="60" t="s">
        <v>1326</v>
      </c>
      <c r="E645" s="60" t="s">
        <v>3396</v>
      </c>
      <c r="F645" s="73">
        <v>44691</v>
      </c>
      <c r="G645" s="61">
        <v>-216973.38</v>
      </c>
      <c r="H645" s="61">
        <v>-18551223.989999998</v>
      </c>
      <c r="I645" s="60" t="s">
        <v>20</v>
      </c>
      <c r="J645" s="60" t="s">
        <v>1370</v>
      </c>
      <c r="K645" s="60" t="s">
        <v>2196</v>
      </c>
      <c r="L645" s="60" t="s">
        <v>3397</v>
      </c>
      <c r="M645" s="60" t="s">
        <v>3396</v>
      </c>
      <c r="N645" s="60" t="s">
        <v>290</v>
      </c>
      <c r="O645" s="60" t="s">
        <v>290</v>
      </c>
      <c r="P645" s="60" t="s">
        <v>1371</v>
      </c>
      <c r="Q645" s="60" t="s">
        <v>290</v>
      </c>
      <c r="R645" s="60" t="s">
        <v>1136</v>
      </c>
      <c r="S645" s="73"/>
      <c r="T645" s="60" t="s">
        <v>290</v>
      </c>
      <c r="U645" s="73">
        <v>44691</v>
      </c>
      <c r="V645" s="60" t="s">
        <v>290</v>
      </c>
    </row>
    <row r="646" spans="1:22" ht="14.5">
      <c r="A646" s="60" t="s">
        <v>578</v>
      </c>
      <c r="B646" s="60" t="s">
        <v>691</v>
      </c>
      <c r="C646" s="60" t="s">
        <v>674</v>
      </c>
      <c r="D646" s="60" t="s">
        <v>1326</v>
      </c>
      <c r="E646" s="60" t="s">
        <v>3398</v>
      </c>
      <c r="F646" s="73">
        <v>44706</v>
      </c>
      <c r="G646" s="61">
        <v>-85817.7</v>
      </c>
      <c r="H646" s="61">
        <v>-7337413.3499999996</v>
      </c>
      <c r="I646" s="60" t="s">
        <v>20</v>
      </c>
      <c r="J646" s="60" t="s">
        <v>1370</v>
      </c>
      <c r="K646" s="60" t="s">
        <v>2196</v>
      </c>
      <c r="L646" s="60" t="s">
        <v>3399</v>
      </c>
      <c r="M646" s="60" t="s">
        <v>3398</v>
      </c>
      <c r="N646" s="60" t="s">
        <v>290</v>
      </c>
      <c r="O646" s="60" t="s">
        <v>290</v>
      </c>
      <c r="P646" s="60" t="s">
        <v>1371</v>
      </c>
      <c r="Q646" s="60" t="s">
        <v>290</v>
      </c>
      <c r="R646" s="60" t="s">
        <v>1136</v>
      </c>
      <c r="S646" s="73"/>
      <c r="T646" s="60" t="s">
        <v>290</v>
      </c>
      <c r="U646" s="73">
        <v>44706</v>
      </c>
      <c r="V646" s="60" t="s">
        <v>290</v>
      </c>
    </row>
    <row r="647" spans="1:22" ht="14.5">
      <c r="A647" s="60" t="s">
        <v>578</v>
      </c>
      <c r="B647" s="60" t="s">
        <v>691</v>
      </c>
      <c r="C647" s="60" t="s">
        <v>674</v>
      </c>
      <c r="D647" s="60" t="s">
        <v>1326</v>
      </c>
      <c r="E647" s="60" t="s">
        <v>3400</v>
      </c>
      <c r="F647" s="73">
        <v>44740</v>
      </c>
      <c r="G647" s="61">
        <v>-6855.5</v>
      </c>
      <c r="H647" s="61">
        <v>-604312.32999999996</v>
      </c>
      <c r="I647" s="60" t="s">
        <v>20</v>
      </c>
      <c r="J647" s="60" t="s">
        <v>1370</v>
      </c>
      <c r="K647" s="60" t="s">
        <v>2196</v>
      </c>
      <c r="L647" s="60" t="s">
        <v>3401</v>
      </c>
      <c r="M647" s="60" t="s">
        <v>3400</v>
      </c>
      <c r="N647" s="60" t="s">
        <v>290</v>
      </c>
      <c r="O647" s="60" t="s">
        <v>290</v>
      </c>
      <c r="P647" s="60" t="s">
        <v>1371</v>
      </c>
      <c r="Q647" s="60" t="s">
        <v>290</v>
      </c>
      <c r="R647" s="60" t="s">
        <v>1136</v>
      </c>
      <c r="S647" s="73">
        <v>44749</v>
      </c>
      <c r="T647" s="60" t="s">
        <v>3827</v>
      </c>
      <c r="U647" s="73">
        <v>44740</v>
      </c>
      <c r="V647" s="60" t="s">
        <v>290</v>
      </c>
    </row>
    <row r="648" spans="1:22" ht="14.5">
      <c r="A648" s="60" t="s">
        <v>578</v>
      </c>
      <c r="B648" s="60" t="s">
        <v>691</v>
      </c>
      <c r="C648" s="60" t="s">
        <v>674</v>
      </c>
      <c r="D648" s="60" t="s">
        <v>1326</v>
      </c>
      <c r="E648" s="60" t="s">
        <v>3402</v>
      </c>
      <c r="F648" s="73">
        <v>44693</v>
      </c>
      <c r="G648" s="61">
        <v>-309029.32</v>
      </c>
      <c r="H648" s="61">
        <v>-26422006.859999999</v>
      </c>
      <c r="I648" s="60" t="s">
        <v>20</v>
      </c>
      <c r="J648" s="60" t="s">
        <v>3403</v>
      </c>
      <c r="K648" s="60" t="s">
        <v>3404</v>
      </c>
      <c r="L648" s="60" t="s">
        <v>3405</v>
      </c>
      <c r="M648" s="60" t="s">
        <v>3402</v>
      </c>
      <c r="N648" s="60" t="s">
        <v>290</v>
      </c>
      <c r="O648" s="60" t="s">
        <v>290</v>
      </c>
      <c r="P648" s="60" t="s">
        <v>1372</v>
      </c>
      <c r="Q648" s="60" t="s">
        <v>290</v>
      </c>
      <c r="R648" s="60" t="s">
        <v>1136</v>
      </c>
      <c r="S648" s="73"/>
      <c r="T648" s="60" t="s">
        <v>290</v>
      </c>
      <c r="U648" s="73">
        <v>44693</v>
      </c>
      <c r="V648" s="60" t="s">
        <v>290</v>
      </c>
    </row>
    <row r="649" spans="1:22" ht="14.5">
      <c r="A649" s="60" t="s">
        <v>578</v>
      </c>
      <c r="B649" s="60" t="s">
        <v>691</v>
      </c>
      <c r="C649" s="60" t="s">
        <v>674</v>
      </c>
      <c r="D649" s="60" t="s">
        <v>1326</v>
      </c>
      <c r="E649" s="60" t="s">
        <v>3406</v>
      </c>
      <c r="F649" s="73">
        <v>44698</v>
      </c>
      <c r="G649" s="61">
        <v>-320787.43</v>
      </c>
      <c r="H649" s="61">
        <v>-27427325.27</v>
      </c>
      <c r="I649" s="60" t="s">
        <v>20</v>
      </c>
      <c r="J649" s="60" t="s">
        <v>3403</v>
      </c>
      <c r="K649" s="60" t="s">
        <v>3404</v>
      </c>
      <c r="L649" s="60" t="s">
        <v>3407</v>
      </c>
      <c r="M649" s="60" t="s">
        <v>3406</v>
      </c>
      <c r="N649" s="60" t="s">
        <v>290</v>
      </c>
      <c r="O649" s="60" t="s">
        <v>290</v>
      </c>
      <c r="P649" s="60" t="s">
        <v>1372</v>
      </c>
      <c r="Q649" s="60" t="s">
        <v>290</v>
      </c>
      <c r="R649" s="60" t="s">
        <v>1136</v>
      </c>
      <c r="S649" s="73"/>
      <c r="T649" s="60" t="s">
        <v>290</v>
      </c>
      <c r="U649" s="73">
        <v>44698</v>
      </c>
      <c r="V649" s="60" t="s">
        <v>290</v>
      </c>
    </row>
    <row r="650" spans="1:22" ht="14.5">
      <c r="A650" s="60" t="s">
        <v>578</v>
      </c>
      <c r="B650" s="60" t="s">
        <v>691</v>
      </c>
      <c r="C650" s="60" t="s">
        <v>674</v>
      </c>
      <c r="D650" s="60" t="s">
        <v>1326</v>
      </c>
      <c r="E650" s="60" t="s">
        <v>2206</v>
      </c>
      <c r="F650" s="73">
        <v>44629</v>
      </c>
      <c r="G650" s="61">
        <v>-280775.3</v>
      </c>
      <c r="H650" s="61">
        <v>-23879939.27</v>
      </c>
      <c r="I650" s="60" t="s">
        <v>20</v>
      </c>
      <c r="J650" s="60" t="s">
        <v>2205</v>
      </c>
      <c r="K650" s="60" t="s">
        <v>2204</v>
      </c>
      <c r="L650" s="60" t="s">
        <v>2207</v>
      </c>
      <c r="M650" s="60" t="s">
        <v>2206</v>
      </c>
      <c r="N650" s="60" t="s">
        <v>290</v>
      </c>
      <c r="O650" s="60" t="s">
        <v>290</v>
      </c>
      <c r="P650" s="60" t="s">
        <v>1372</v>
      </c>
      <c r="Q650" s="60" t="s">
        <v>290</v>
      </c>
      <c r="R650" s="60" t="s">
        <v>1136</v>
      </c>
      <c r="S650" s="73"/>
      <c r="T650" s="60" t="s">
        <v>290</v>
      </c>
      <c r="U650" s="73">
        <v>44629</v>
      </c>
      <c r="V650" s="60" t="s">
        <v>290</v>
      </c>
    </row>
    <row r="651" spans="1:22" ht="14.5">
      <c r="A651" s="60" t="s">
        <v>578</v>
      </c>
      <c r="B651" s="60" t="s">
        <v>691</v>
      </c>
      <c r="C651" s="60" t="s">
        <v>676</v>
      </c>
      <c r="D651" s="60" t="s">
        <v>1326</v>
      </c>
      <c r="E651" s="60" t="s">
        <v>2208</v>
      </c>
      <c r="F651" s="73">
        <v>44669</v>
      </c>
      <c r="G651" s="61">
        <v>-12129.65</v>
      </c>
      <c r="H651" s="61">
        <v>-1034052.66</v>
      </c>
      <c r="I651" s="60" t="s">
        <v>20</v>
      </c>
      <c r="J651" s="60" t="s">
        <v>1208</v>
      </c>
      <c r="K651" s="60" t="s">
        <v>2014</v>
      </c>
      <c r="L651" s="60" t="s">
        <v>2209</v>
      </c>
      <c r="M651" s="60" t="s">
        <v>2208</v>
      </c>
      <c r="N651" s="60" t="s">
        <v>290</v>
      </c>
      <c r="O651" s="60" t="s">
        <v>290</v>
      </c>
      <c r="P651" s="60" t="s">
        <v>667</v>
      </c>
      <c r="Q651" s="60" t="s">
        <v>290</v>
      </c>
      <c r="R651" s="60" t="s">
        <v>1136</v>
      </c>
      <c r="S651" s="73">
        <v>44745</v>
      </c>
      <c r="T651" s="60" t="s">
        <v>3828</v>
      </c>
      <c r="U651" s="73">
        <v>44669</v>
      </c>
      <c r="V651" s="60" t="s">
        <v>290</v>
      </c>
    </row>
    <row r="652" spans="1:22" ht="14.5">
      <c r="A652" s="60" t="s">
        <v>578</v>
      </c>
      <c r="B652" s="60" t="s">
        <v>691</v>
      </c>
      <c r="C652" s="60" t="s">
        <v>676</v>
      </c>
      <c r="D652" s="60" t="s">
        <v>1326</v>
      </c>
      <c r="E652" s="60" t="s">
        <v>2212</v>
      </c>
      <c r="F652" s="73">
        <v>44671</v>
      </c>
      <c r="G652" s="61">
        <v>-6366.37</v>
      </c>
      <c r="H652" s="61">
        <v>-542733.04</v>
      </c>
      <c r="I652" s="60" t="s">
        <v>20</v>
      </c>
      <c r="J652" s="60" t="s">
        <v>1373</v>
      </c>
      <c r="K652" s="60" t="s">
        <v>2033</v>
      </c>
      <c r="L652" s="60" t="s">
        <v>2213</v>
      </c>
      <c r="M652" s="60" t="s">
        <v>2212</v>
      </c>
      <c r="N652" s="60" t="s">
        <v>290</v>
      </c>
      <c r="O652" s="60" t="s">
        <v>290</v>
      </c>
      <c r="P652" s="60" t="s">
        <v>667</v>
      </c>
      <c r="Q652" s="60" t="s">
        <v>290</v>
      </c>
      <c r="R652" s="60" t="s">
        <v>1136</v>
      </c>
      <c r="S652" s="73"/>
      <c r="T652" s="60" t="s">
        <v>290</v>
      </c>
      <c r="U652" s="73">
        <v>44671</v>
      </c>
      <c r="V652" s="60" t="s">
        <v>290</v>
      </c>
    </row>
    <row r="653" spans="1:22" ht="14.5">
      <c r="A653" s="60" t="s">
        <v>578</v>
      </c>
      <c r="B653" s="60" t="s">
        <v>691</v>
      </c>
      <c r="C653" s="60" t="s">
        <v>676</v>
      </c>
      <c r="D653" s="60" t="s">
        <v>1326</v>
      </c>
      <c r="E653" s="60" t="s">
        <v>3408</v>
      </c>
      <c r="F653" s="73">
        <v>44712</v>
      </c>
      <c r="G653" s="61">
        <v>-450.54</v>
      </c>
      <c r="H653" s="61">
        <v>-39715.1</v>
      </c>
      <c r="I653" s="60" t="s">
        <v>20</v>
      </c>
      <c r="J653" s="60" t="s">
        <v>1373</v>
      </c>
      <c r="K653" s="60" t="s">
        <v>3409</v>
      </c>
      <c r="L653" s="60" t="s">
        <v>3410</v>
      </c>
      <c r="M653" s="60" t="s">
        <v>3408</v>
      </c>
      <c r="N653" s="60" t="s">
        <v>290</v>
      </c>
      <c r="O653" s="60" t="s">
        <v>290</v>
      </c>
      <c r="P653" s="60" t="s">
        <v>667</v>
      </c>
      <c r="Q653" s="60" t="s">
        <v>290</v>
      </c>
      <c r="R653" s="60" t="s">
        <v>1136</v>
      </c>
      <c r="S653" s="73"/>
      <c r="T653" s="60" t="s">
        <v>290</v>
      </c>
      <c r="U653" s="73">
        <v>44712</v>
      </c>
      <c r="V653" s="60" t="s">
        <v>290</v>
      </c>
    </row>
    <row r="654" spans="1:22" ht="14.5">
      <c r="A654" s="60" t="s">
        <v>578</v>
      </c>
      <c r="B654" s="60" t="s">
        <v>691</v>
      </c>
      <c r="C654" s="60" t="s">
        <v>676</v>
      </c>
      <c r="D654" s="60" t="s">
        <v>1326</v>
      </c>
      <c r="E654" s="60" t="s">
        <v>3411</v>
      </c>
      <c r="F654" s="73">
        <v>44689</v>
      </c>
      <c r="G654" s="61">
        <v>-4403.57</v>
      </c>
      <c r="H654" s="61">
        <v>-376505.24</v>
      </c>
      <c r="I654" s="60" t="s">
        <v>20</v>
      </c>
      <c r="J654" s="60" t="s">
        <v>1373</v>
      </c>
      <c r="K654" s="60" t="s">
        <v>2211</v>
      </c>
      <c r="L654" s="60" t="s">
        <v>3412</v>
      </c>
      <c r="M654" s="60" t="s">
        <v>3411</v>
      </c>
      <c r="N654" s="60" t="s">
        <v>290</v>
      </c>
      <c r="O654" s="60" t="s">
        <v>290</v>
      </c>
      <c r="P654" s="60" t="s">
        <v>667</v>
      </c>
      <c r="Q654" s="60" t="s">
        <v>290</v>
      </c>
      <c r="R654" s="60" t="s">
        <v>1136</v>
      </c>
      <c r="S654" s="73"/>
      <c r="T654" s="60" t="s">
        <v>290</v>
      </c>
      <c r="U654" s="73">
        <v>44689</v>
      </c>
      <c r="V654" s="60" t="s">
        <v>290</v>
      </c>
    </row>
    <row r="655" spans="1:22" ht="14.5">
      <c r="A655" s="60" t="s">
        <v>578</v>
      </c>
      <c r="B655" s="60" t="s">
        <v>691</v>
      </c>
      <c r="C655" s="60" t="s">
        <v>676</v>
      </c>
      <c r="D655" s="60" t="s">
        <v>1326</v>
      </c>
      <c r="E655" s="60" t="s">
        <v>3413</v>
      </c>
      <c r="F655" s="73">
        <v>44699</v>
      </c>
      <c r="G655" s="61">
        <v>-24658.86</v>
      </c>
      <c r="H655" s="61">
        <v>-2108332.5299999998</v>
      </c>
      <c r="I655" s="60" t="s">
        <v>20</v>
      </c>
      <c r="J655" s="60" t="s">
        <v>1373</v>
      </c>
      <c r="K655" s="60" t="s">
        <v>2210</v>
      </c>
      <c r="L655" s="60" t="s">
        <v>3414</v>
      </c>
      <c r="M655" s="60" t="s">
        <v>3413</v>
      </c>
      <c r="N655" s="60" t="s">
        <v>290</v>
      </c>
      <c r="O655" s="60" t="s">
        <v>290</v>
      </c>
      <c r="P655" s="60" t="s">
        <v>667</v>
      </c>
      <c r="Q655" s="60" t="s">
        <v>290</v>
      </c>
      <c r="R655" s="60" t="s">
        <v>1136</v>
      </c>
      <c r="S655" s="73"/>
      <c r="T655" s="60" t="s">
        <v>290</v>
      </c>
      <c r="U655" s="73">
        <v>44699</v>
      </c>
      <c r="V655" s="60" t="s">
        <v>290</v>
      </c>
    </row>
    <row r="656" spans="1:22" ht="14.5">
      <c r="A656" s="60" t="s">
        <v>578</v>
      </c>
      <c r="B656" s="60" t="s">
        <v>691</v>
      </c>
      <c r="C656" s="60" t="s">
        <v>676</v>
      </c>
      <c r="D656" s="60" t="s">
        <v>1326</v>
      </c>
      <c r="E656" s="60" t="s">
        <v>3415</v>
      </c>
      <c r="F656" s="73">
        <v>44689</v>
      </c>
      <c r="G656" s="61">
        <v>-13735.48</v>
      </c>
      <c r="H656" s="61">
        <v>-1174383.54</v>
      </c>
      <c r="I656" s="60" t="s">
        <v>20</v>
      </c>
      <c r="J656" s="60" t="s">
        <v>1373</v>
      </c>
      <c r="K656" s="60" t="s">
        <v>2033</v>
      </c>
      <c r="L656" s="60" t="s">
        <v>3416</v>
      </c>
      <c r="M656" s="60" t="s">
        <v>3415</v>
      </c>
      <c r="N656" s="60" t="s">
        <v>290</v>
      </c>
      <c r="O656" s="60" t="s">
        <v>290</v>
      </c>
      <c r="P656" s="60" t="s">
        <v>667</v>
      </c>
      <c r="Q656" s="60" t="s">
        <v>290</v>
      </c>
      <c r="R656" s="60" t="s">
        <v>1136</v>
      </c>
      <c r="S656" s="73"/>
      <c r="T656" s="60" t="s">
        <v>290</v>
      </c>
      <c r="U656" s="73">
        <v>44689</v>
      </c>
      <c r="V656" s="60" t="s">
        <v>290</v>
      </c>
    </row>
    <row r="657" spans="1:22" ht="14.5">
      <c r="A657" s="60" t="s">
        <v>578</v>
      </c>
      <c r="B657" s="60" t="s">
        <v>1131</v>
      </c>
      <c r="C657" s="60" t="s">
        <v>676</v>
      </c>
      <c r="D657" s="60" t="s">
        <v>1326</v>
      </c>
      <c r="E657" s="60" t="s">
        <v>3417</v>
      </c>
      <c r="F657" s="73">
        <v>44721</v>
      </c>
      <c r="G657" s="61">
        <v>-566.46</v>
      </c>
      <c r="H657" s="61">
        <v>-49933.45</v>
      </c>
      <c r="I657" s="60" t="s">
        <v>20</v>
      </c>
      <c r="J657" s="60" t="s">
        <v>1373</v>
      </c>
      <c r="K657" s="60" t="s">
        <v>2033</v>
      </c>
      <c r="L657" s="60" t="s">
        <v>3418</v>
      </c>
      <c r="M657" s="60" t="s">
        <v>3417</v>
      </c>
      <c r="N657" s="60" t="s">
        <v>290</v>
      </c>
      <c r="O657" s="60" t="s">
        <v>290</v>
      </c>
      <c r="P657" s="60" t="s">
        <v>667</v>
      </c>
      <c r="Q657" s="60" t="s">
        <v>290</v>
      </c>
      <c r="R657" s="60" t="s">
        <v>1136</v>
      </c>
      <c r="S657" s="73"/>
      <c r="T657" s="60" t="s">
        <v>290</v>
      </c>
      <c r="U657" s="73">
        <v>44721</v>
      </c>
      <c r="V657" s="60" t="s">
        <v>290</v>
      </c>
    </row>
    <row r="658" spans="1:22" ht="14.5">
      <c r="A658" s="60" t="s">
        <v>578</v>
      </c>
      <c r="B658" s="60" t="s">
        <v>1131</v>
      </c>
      <c r="C658" s="60" t="s">
        <v>676</v>
      </c>
      <c r="D658" s="60" t="s">
        <v>1326</v>
      </c>
      <c r="E658" s="60" t="s">
        <v>3419</v>
      </c>
      <c r="F658" s="73">
        <v>44717</v>
      </c>
      <c r="G658" s="61">
        <v>-5062.8999999999996</v>
      </c>
      <c r="H658" s="61">
        <v>-446294.64</v>
      </c>
      <c r="I658" s="60" t="s">
        <v>20</v>
      </c>
      <c r="J658" s="60" t="s">
        <v>1373</v>
      </c>
      <c r="K658" s="60" t="s">
        <v>2033</v>
      </c>
      <c r="L658" s="60" t="s">
        <v>3420</v>
      </c>
      <c r="M658" s="60" t="s">
        <v>3419</v>
      </c>
      <c r="N658" s="60" t="s">
        <v>290</v>
      </c>
      <c r="O658" s="60" t="s">
        <v>290</v>
      </c>
      <c r="P658" s="60" t="s">
        <v>667</v>
      </c>
      <c r="Q658" s="60" t="s">
        <v>290</v>
      </c>
      <c r="R658" s="60" t="s">
        <v>1136</v>
      </c>
      <c r="S658" s="73"/>
      <c r="T658" s="60" t="s">
        <v>290</v>
      </c>
      <c r="U658" s="73">
        <v>44717</v>
      </c>
      <c r="V658" s="60" t="s">
        <v>290</v>
      </c>
    </row>
    <row r="659" spans="1:22" ht="14.5">
      <c r="A659" s="60" t="s">
        <v>578</v>
      </c>
      <c r="B659" s="60" t="s">
        <v>1131</v>
      </c>
      <c r="C659" s="60" t="s">
        <v>676</v>
      </c>
      <c r="D659" s="60" t="s">
        <v>1326</v>
      </c>
      <c r="E659" s="60" t="s">
        <v>3423</v>
      </c>
      <c r="F659" s="73">
        <v>44739</v>
      </c>
      <c r="G659" s="61">
        <v>-2557.61</v>
      </c>
      <c r="H659" s="61">
        <v>-225453.32</v>
      </c>
      <c r="I659" s="60" t="s">
        <v>20</v>
      </c>
      <c r="J659" s="60" t="s">
        <v>1373</v>
      </c>
      <c r="K659" s="60" t="s">
        <v>3424</v>
      </c>
      <c r="L659" s="60" t="s">
        <v>3425</v>
      </c>
      <c r="M659" s="60" t="s">
        <v>3423</v>
      </c>
      <c r="N659" s="60" t="s">
        <v>290</v>
      </c>
      <c r="O659" s="60" t="s">
        <v>290</v>
      </c>
      <c r="P659" s="60" t="s">
        <v>667</v>
      </c>
      <c r="Q659" s="60" t="s">
        <v>290</v>
      </c>
      <c r="R659" s="60" t="s">
        <v>1136</v>
      </c>
      <c r="S659" s="73"/>
      <c r="T659" s="60" t="s">
        <v>290</v>
      </c>
      <c r="U659" s="73">
        <v>44739</v>
      </c>
      <c r="V659" s="60" t="s">
        <v>290</v>
      </c>
    </row>
    <row r="660" spans="1:22" ht="14.5">
      <c r="A660" s="60" t="s">
        <v>578</v>
      </c>
      <c r="B660" s="60" t="s">
        <v>1131</v>
      </c>
      <c r="C660" s="60" t="s">
        <v>676</v>
      </c>
      <c r="D660" s="60" t="s">
        <v>1326</v>
      </c>
      <c r="E660" s="60" t="s">
        <v>3421</v>
      </c>
      <c r="F660" s="73">
        <v>44741</v>
      </c>
      <c r="G660" s="61">
        <v>-19450.400000000001</v>
      </c>
      <c r="H660" s="61">
        <v>-1714552.76</v>
      </c>
      <c r="I660" s="60" t="s">
        <v>20</v>
      </c>
      <c r="J660" s="60" t="s">
        <v>1373</v>
      </c>
      <c r="K660" s="60" t="s">
        <v>2033</v>
      </c>
      <c r="L660" s="60" t="s">
        <v>3422</v>
      </c>
      <c r="M660" s="60" t="s">
        <v>3421</v>
      </c>
      <c r="N660" s="60" t="s">
        <v>290</v>
      </c>
      <c r="O660" s="60" t="s">
        <v>290</v>
      </c>
      <c r="P660" s="60" t="s">
        <v>667</v>
      </c>
      <c r="Q660" s="60" t="s">
        <v>290</v>
      </c>
      <c r="R660" s="60" t="s">
        <v>1136</v>
      </c>
      <c r="S660" s="73"/>
      <c r="T660" s="60" t="s">
        <v>290</v>
      </c>
      <c r="U660" s="73">
        <v>44741</v>
      </c>
      <c r="V660" s="60" t="s">
        <v>290</v>
      </c>
    </row>
    <row r="661" spans="1:22" ht="14.5">
      <c r="A661" s="60" t="s">
        <v>578</v>
      </c>
      <c r="B661" s="60" t="s">
        <v>691</v>
      </c>
      <c r="C661" s="60" t="s">
        <v>674</v>
      </c>
      <c r="D661" s="60" t="s">
        <v>1326</v>
      </c>
      <c r="E661" s="60" t="s">
        <v>3462</v>
      </c>
      <c r="F661" s="73">
        <v>44704</v>
      </c>
      <c r="G661" s="61">
        <v>-184371.89</v>
      </c>
      <c r="H661" s="61">
        <v>-15763796.6</v>
      </c>
      <c r="I661" s="60" t="s">
        <v>20</v>
      </c>
      <c r="J661" s="60" t="s">
        <v>1375</v>
      </c>
      <c r="K661" s="60" t="s">
        <v>3463</v>
      </c>
      <c r="L661" s="60" t="s">
        <v>3464</v>
      </c>
      <c r="M661" s="60" t="s">
        <v>3462</v>
      </c>
      <c r="N661" s="60" t="s">
        <v>290</v>
      </c>
      <c r="O661" s="60" t="s">
        <v>290</v>
      </c>
      <c r="P661" s="60" t="s">
        <v>1374</v>
      </c>
      <c r="Q661" s="60" t="s">
        <v>290</v>
      </c>
      <c r="R661" s="60" t="s">
        <v>1136</v>
      </c>
      <c r="S661" s="73"/>
      <c r="T661" s="60" t="s">
        <v>290</v>
      </c>
      <c r="U661" s="73">
        <v>44704</v>
      </c>
      <c r="V661" s="60" t="s">
        <v>290</v>
      </c>
    </row>
    <row r="662" spans="1:22" ht="14.5">
      <c r="A662" s="60" t="s">
        <v>578</v>
      </c>
      <c r="B662" s="60" t="s">
        <v>691</v>
      </c>
      <c r="C662" s="60" t="s">
        <v>674</v>
      </c>
      <c r="D662" s="60" t="s">
        <v>1326</v>
      </c>
      <c r="E662" s="60" t="s">
        <v>3465</v>
      </c>
      <c r="F662" s="73">
        <v>44704</v>
      </c>
      <c r="G662" s="61">
        <v>-260386.89</v>
      </c>
      <c r="H662" s="61">
        <v>-22263079.100000001</v>
      </c>
      <c r="I662" s="60" t="s">
        <v>20</v>
      </c>
      <c r="J662" s="60" t="s">
        <v>1375</v>
      </c>
      <c r="K662" s="60" t="s">
        <v>3463</v>
      </c>
      <c r="L662" s="60" t="s">
        <v>3466</v>
      </c>
      <c r="M662" s="60" t="s">
        <v>3465</v>
      </c>
      <c r="N662" s="60" t="s">
        <v>290</v>
      </c>
      <c r="O662" s="60" t="s">
        <v>290</v>
      </c>
      <c r="P662" s="60" t="s">
        <v>1374</v>
      </c>
      <c r="Q662" s="60" t="s">
        <v>290</v>
      </c>
      <c r="R662" s="60" t="s">
        <v>1136</v>
      </c>
      <c r="S662" s="73"/>
      <c r="T662" s="60" t="s">
        <v>290</v>
      </c>
      <c r="U662" s="73">
        <v>44704</v>
      </c>
      <c r="V662" s="60" t="s">
        <v>290</v>
      </c>
    </row>
    <row r="663" spans="1:22" ht="14.5">
      <c r="A663" s="60" t="s">
        <v>578</v>
      </c>
      <c r="B663" s="60" t="s">
        <v>691</v>
      </c>
      <c r="C663" s="60" t="s">
        <v>674</v>
      </c>
      <c r="D663" s="60" t="s">
        <v>1326</v>
      </c>
      <c r="E663" s="60" t="s">
        <v>3467</v>
      </c>
      <c r="F663" s="73">
        <v>44704</v>
      </c>
      <c r="G663" s="61">
        <v>-150112.56</v>
      </c>
      <c r="H663" s="61">
        <v>-12834623.880000001</v>
      </c>
      <c r="I663" s="60" t="s">
        <v>20</v>
      </c>
      <c r="J663" s="60" t="s">
        <v>1375</v>
      </c>
      <c r="K663" s="60" t="s">
        <v>3463</v>
      </c>
      <c r="L663" s="60" t="s">
        <v>3468</v>
      </c>
      <c r="M663" s="60" t="s">
        <v>3467</v>
      </c>
      <c r="N663" s="60" t="s">
        <v>290</v>
      </c>
      <c r="O663" s="60" t="s">
        <v>290</v>
      </c>
      <c r="P663" s="60" t="s">
        <v>1374</v>
      </c>
      <c r="Q663" s="60" t="s">
        <v>290</v>
      </c>
      <c r="R663" s="60" t="s">
        <v>1136</v>
      </c>
      <c r="S663" s="73"/>
      <c r="T663" s="60" t="s">
        <v>290</v>
      </c>
      <c r="U663" s="73">
        <v>44704</v>
      </c>
      <c r="V663" s="60" t="s">
        <v>290</v>
      </c>
    </row>
    <row r="664" spans="1:22" ht="14.5">
      <c r="A664" s="60" t="s">
        <v>578</v>
      </c>
      <c r="B664" s="60" t="s">
        <v>691</v>
      </c>
      <c r="C664" s="60" t="s">
        <v>674</v>
      </c>
      <c r="D664" s="60" t="s">
        <v>1326</v>
      </c>
      <c r="E664" s="60" t="s">
        <v>3469</v>
      </c>
      <c r="F664" s="73">
        <v>44704</v>
      </c>
      <c r="G664" s="61">
        <v>-161702.19</v>
      </c>
      <c r="H664" s="61">
        <v>-13825537.25</v>
      </c>
      <c r="I664" s="60" t="s">
        <v>20</v>
      </c>
      <c r="J664" s="60" t="s">
        <v>1375</v>
      </c>
      <c r="K664" s="60" t="s">
        <v>3463</v>
      </c>
      <c r="L664" s="60" t="s">
        <v>3470</v>
      </c>
      <c r="M664" s="60" t="s">
        <v>3469</v>
      </c>
      <c r="N664" s="60" t="s">
        <v>290</v>
      </c>
      <c r="O664" s="60" t="s">
        <v>290</v>
      </c>
      <c r="P664" s="60" t="s">
        <v>1374</v>
      </c>
      <c r="Q664" s="60" t="s">
        <v>290</v>
      </c>
      <c r="R664" s="60" t="s">
        <v>1136</v>
      </c>
      <c r="S664" s="73"/>
      <c r="T664" s="60" t="s">
        <v>290</v>
      </c>
      <c r="U664" s="73">
        <v>44704</v>
      </c>
      <c r="V664" s="60" t="s">
        <v>290</v>
      </c>
    </row>
    <row r="665" spans="1:22" ht="14.5">
      <c r="A665" s="60" t="s">
        <v>578</v>
      </c>
      <c r="B665" s="60" t="s">
        <v>691</v>
      </c>
      <c r="C665" s="60" t="s">
        <v>674</v>
      </c>
      <c r="D665" s="60" t="s">
        <v>1326</v>
      </c>
      <c r="E665" s="60" t="s">
        <v>3471</v>
      </c>
      <c r="F665" s="73">
        <v>44710</v>
      </c>
      <c r="G665" s="61">
        <v>-11942.97</v>
      </c>
      <c r="H665" s="61">
        <v>-1021123.94</v>
      </c>
      <c r="I665" s="60" t="s">
        <v>20</v>
      </c>
      <c r="J665" s="60" t="s">
        <v>1375</v>
      </c>
      <c r="K665" s="60" t="s">
        <v>3463</v>
      </c>
      <c r="L665" s="60" t="s">
        <v>3472</v>
      </c>
      <c r="M665" s="60" t="s">
        <v>3471</v>
      </c>
      <c r="N665" s="60" t="s">
        <v>290</v>
      </c>
      <c r="O665" s="60" t="s">
        <v>290</v>
      </c>
      <c r="P665" s="60" t="s">
        <v>1374</v>
      </c>
      <c r="Q665" s="60" t="s">
        <v>290</v>
      </c>
      <c r="R665" s="60" t="s">
        <v>1136</v>
      </c>
      <c r="S665" s="73"/>
      <c r="T665" s="60" t="s">
        <v>290</v>
      </c>
      <c r="U665" s="73">
        <v>44710</v>
      </c>
      <c r="V665" s="60" t="s">
        <v>290</v>
      </c>
    </row>
    <row r="666" spans="1:22" ht="14.5">
      <c r="A666" s="60" t="s">
        <v>578</v>
      </c>
      <c r="B666" s="60" t="s">
        <v>691</v>
      </c>
      <c r="C666" s="60" t="s">
        <v>674</v>
      </c>
      <c r="D666" s="60" t="s">
        <v>1326</v>
      </c>
      <c r="E666" s="60" t="s">
        <v>2218</v>
      </c>
      <c r="F666" s="73">
        <v>44633</v>
      </c>
      <c r="G666" s="61">
        <v>-1980.38</v>
      </c>
      <c r="H666" s="61">
        <v>-168431.32</v>
      </c>
      <c r="I666" s="60" t="s">
        <v>20</v>
      </c>
      <c r="J666" s="60" t="s">
        <v>1375</v>
      </c>
      <c r="K666" s="60" t="s">
        <v>2217</v>
      </c>
      <c r="L666" s="60" t="s">
        <v>2219</v>
      </c>
      <c r="M666" s="60" t="s">
        <v>2218</v>
      </c>
      <c r="N666" s="60" t="s">
        <v>290</v>
      </c>
      <c r="O666" s="60" t="s">
        <v>290</v>
      </c>
      <c r="P666" s="60" t="s">
        <v>1374</v>
      </c>
      <c r="Q666" s="60" t="s">
        <v>290</v>
      </c>
      <c r="R666" s="60" t="s">
        <v>1136</v>
      </c>
      <c r="S666" s="73"/>
      <c r="T666" s="60" t="s">
        <v>290</v>
      </c>
      <c r="U666" s="73">
        <v>44633</v>
      </c>
      <c r="V666" s="60" t="s">
        <v>290</v>
      </c>
    </row>
    <row r="667" spans="1:22" ht="14.5">
      <c r="A667" s="60" t="s">
        <v>578</v>
      </c>
      <c r="B667" s="60" t="s">
        <v>691</v>
      </c>
      <c r="C667" s="60" t="s">
        <v>674</v>
      </c>
      <c r="D667" s="60" t="s">
        <v>1326</v>
      </c>
      <c r="E667" s="60" t="s">
        <v>2220</v>
      </c>
      <c r="F667" s="73">
        <v>44635</v>
      </c>
      <c r="G667" s="61">
        <v>-113673.47</v>
      </c>
      <c r="H667" s="61">
        <v>-9667928.6199999992</v>
      </c>
      <c r="I667" s="60" t="s">
        <v>20</v>
      </c>
      <c r="J667" s="60" t="s">
        <v>1375</v>
      </c>
      <c r="K667" s="60" t="s">
        <v>2217</v>
      </c>
      <c r="L667" s="60" t="s">
        <v>2221</v>
      </c>
      <c r="M667" s="60" t="s">
        <v>2220</v>
      </c>
      <c r="N667" s="60" t="s">
        <v>290</v>
      </c>
      <c r="O667" s="60" t="s">
        <v>290</v>
      </c>
      <c r="P667" s="60" t="s">
        <v>1374</v>
      </c>
      <c r="Q667" s="60" t="s">
        <v>290</v>
      </c>
      <c r="R667" s="60" t="s">
        <v>1136</v>
      </c>
      <c r="S667" s="73"/>
      <c r="T667" s="60" t="s">
        <v>290</v>
      </c>
      <c r="U667" s="73">
        <v>44635</v>
      </c>
      <c r="V667" s="60" t="s">
        <v>290</v>
      </c>
    </row>
    <row r="668" spans="1:22" ht="14.5">
      <c r="A668" s="60" t="s">
        <v>578</v>
      </c>
      <c r="B668" s="60" t="s">
        <v>691</v>
      </c>
      <c r="C668" s="60" t="s">
        <v>674</v>
      </c>
      <c r="D668" s="60" t="s">
        <v>1326</v>
      </c>
      <c r="E668" s="60" t="s">
        <v>3426</v>
      </c>
      <c r="F668" s="73">
        <v>44698</v>
      </c>
      <c r="G668" s="61">
        <v>-19485.39</v>
      </c>
      <c r="H668" s="61">
        <v>-1666000.85</v>
      </c>
      <c r="I668" s="60" t="s">
        <v>20</v>
      </c>
      <c r="J668" s="60" t="s">
        <v>1375</v>
      </c>
      <c r="K668" s="60" t="s">
        <v>2217</v>
      </c>
      <c r="L668" s="60" t="s">
        <v>3427</v>
      </c>
      <c r="M668" s="60" t="s">
        <v>3426</v>
      </c>
      <c r="N668" s="60" t="s">
        <v>290</v>
      </c>
      <c r="O668" s="60" t="s">
        <v>290</v>
      </c>
      <c r="P668" s="60" t="s">
        <v>1374</v>
      </c>
      <c r="Q668" s="60" t="s">
        <v>290</v>
      </c>
      <c r="R668" s="60" t="s">
        <v>2247</v>
      </c>
      <c r="S668" s="73"/>
      <c r="T668" s="60" t="s">
        <v>290</v>
      </c>
      <c r="U668" s="73">
        <v>44698</v>
      </c>
      <c r="V668" s="60" t="s">
        <v>290</v>
      </c>
    </row>
    <row r="669" spans="1:22" ht="14.5">
      <c r="A669" s="60" t="s">
        <v>578</v>
      </c>
      <c r="B669" s="60" t="s">
        <v>691</v>
      </c>
      <c r="C669" s="60" t="s">
        <v>674</v>
      </c>
      <c r="D669" s="60" t="s">
        <v>1326</v>
      </c>
      <c r="E669" s="60" t="s">
        <v>3436</v>
      </c>
      <c r="F669" s="73">
        <v>44693</v>
      </c>
      <c r="G669" s="61">
        <v>-190332.29</v>
      </c>
      <c r="H669" s="61">
        <v>-16273410.800000001</v>
      </c>
      <c r="I669" s="60" t="s">
        <v>20</v>
      </c>
      <c r="J669" s="60" t="s">
        <v>1375</v>
      </c>
      <c r="K669" s="60" t="s">
        <v>2222</v>
      </c>
      <c r="L669" s="60" t="s">
        <v>3437</v>
      </c>
      <c r="M669" s="60" t="s">
        <v>3436</v>
      </c>
      <c r="N669" s="60" t="s">
        <v>290</v>
      </c>
      <c r="O669" s="60" t="s">
        <v>290</v>
      </c>
      <c r="P669" s="60" t="s">
        <v>1374</v>
      </c>
      <c r="Q669" s="60" t="s">
        <v>290</v>
      </c>
      <c r="R669" s="60" t="s">
        <v>1136</v>
      </c>
      <c r="S669" s="73"/>
      <c r="T669" s="60" t="s">
        <v>290</v>
      </c>
      <c r="U669" s="73">
        <v>44693</v>
      </c>
      <c r="V669" s="60" t="s">
        <v>290</v>
      </c>
    </row>
    <row r="670" spans="1:22" ht="14.5">
      <c r="A670" s="60" t="s">
        <v>578</v>
      </c>
      <c r="B670" s="60" t="s">
        <v>691</v>
      </c>
      <c r="C670" s="60" t="s">
        <v>674</v>
      </c>
      <c r="D670" s="60" t="s">
        <v>1326</v>
      </c>
      <c r="E670" s="60" t="s">
        <v>3440</v>
      </c>
      <c r="F670" s="73">
        <v>44699</v>
      </c>
      <c r="G670" s="61">
        <v>-178645.96</v>
      </c>
      <c r="H670" s="61">
        <v>-15274229.58</v>
      </c>
      <c r="I670" s="60" t="s">
        <v>20</v>
      </c>
      <c r="J670" s="60" t="s">
        <v>1375</v>
      </c>
      <c r="K670" s="60" t="s">
        <v>2222</v>
      </c>
      <c r="L670" s="60" t="s">
        <v>3441</v>
      </c>
      <c r="M670" s="60" t="s">
        <v>3440</v>
      </c>
      <c r="N670" s="60" t="s">
        <v>290</v>
      </c>
      <c r="O670" s="60" t="s">
        <v>290</v>
      </c>
      <c r="P670" s="60" t="s">
        <v>1374</v>
      </c>
      <c r="Q670" s="60" t="s">
        <v>290</v>
      </c>
      <c r="R670" s="60" t="s">
        <v>1136</v>
      </c>
      <c r="S670" s="73"/>
      <c r="T670" s="60" t="s">
        <v>290</v>
      </c>
      <c r="U670" s="73">
        <v>44699</v>
      </c>
      <c r="V670" s="60" t="s">
        <v>290</v>
      </c>
    </row>
    <row r="671" spans="1:22" ht="14.5">
      <c r="A671" s="60" t="s">
        <v>578</v>
      </c>
      <c r="B671" s="60" t="s">
        <v>691</v>
      </c>
      <c r="C671" s="60" t="s">
        <v>674</v>
      </c>
      <c r="D671" s="60" t="s">
        <v>1326</v>
      </c>
      <c r="E671" s="60" t="s">
        <v>3442</v>
      </c>
      <c r="F671" s="73">
        <v>44706</v>
      </c>
      <c r="G671" s="61">
        <v>-17783.28</v>
      </c>
      <c r="H671" s="61">
        <v>-1520470.44</v>
      </c>
      <c r="I671" s="60" t="s">
        <v>20</v>
      </c>
      <c r="J671" s="60" t="s">
        <v>1375</v>
      </c>
      <c r="K671" s="60" t="s">
        <v>2222</v>
      </c>
      <c r="L671" s="60" t="s">
        <v>3443</v>
      </c>
      <c r="M671" s="60" t="s">
        <v>3442</v>
      </c>
      <c r="N671" s="60" t="s">
        <v>290</v>
      </c>
      <c r="O671" s="60" t="s">
        <v>290</v>
      </c>
      <c r="P671" s="60" t="s">
        <v>1374</v>
      </c>
      <c r="Q671" s="60" t="s">
        <v>290</v>
      </c>
      <c r="R671" s="60" t="s">
        <v>1136</v>
      </c>
      <c r="S671" s="73"/>
      <c r="T671" s="60" t="s">
        <v>290</v>
      </c>
      <c r="U671" s="73">
        <v>44706</v>
      </c>
      <c r="V671" s="60" t="s">
        <v>290</v>
      </c>
    </row>
    <row r="672" spans="1:22" ht="14.5">
      <c r="A672" s="60" t="s">
        <v>578</v>
      </c>
      <c r="B672" s="60" t="s">
        <v>691</v>
      </c>
      <c r="C672" s="60" t="s">
        <v>674</v>
      </c>
      <c r="D672" s="60" t="s">
        <v>1326</v>
      </c>
      <c r="E672" s="60" t="s">
        <v>3444</v>
      </c>
      <c r="F672" s="73">
        <v>44711</v>
      </c>
      <c r="G672" s="61">
        <v>-49311.73</v>
      </c>
      <c r="H672" s="61">
        <v>-4216152.92</v>
      </c>
      <c r="I672" s="60" t="s">
        <v>20</v>
      </c>
      <c r="J672" s="60" t="s">
        <v>1375</v>
      </c>
      <c r="K672" s="60" t="s">
        <v>2222</v>
      </c>
      <c r="L672" s="60" t="s">
        <v>3445</v>
      </c>
      <c r="M672" s="60" t="s">
        <v>3444</v>
      </c>
      <c r="N672" s="60" t="s">
        <v>290</v>
      </c>
      <c r="O672" s="60" t="s">
        <v>290</v>
      </c>
      <c r="P672" s="60" t="s">
        <v>1374</v>
      </c>
      <c r="Q672" s="60" t="s">
        <v>290</v>
      </c>
      <c r="R672" s="60" t="s">
        <v>1136</v>
      </c>
      <c r="S672" s="73"/>
      <c r="T672" s="60" t="s">
        <v>290</v>
      </c>
      <c r="U672" s="73">
        <v>44711</v>
      </c>
      <c r="V672" s="60" t="s">
        <v>290</v>
      </c>
    </row>
    <row r="673" spans="1:22" ht="14.5">
      <c r="A673" s="60" t="s">
        <v>578</v>
      </c>
      <c r="B673" s="60" t="s">
        <v>691</v>
      </c>
      <c r="C673" s="60" t="s">
        <v>674</v>
      </c>
      <c r="D673" s="60" t="s">
        <v>1326</v>
      </c>
      <c r="E673" s="60" t="s">
        <v>3456</v>
      </c>
      <c r="F673" s="73">
        <v>44697</v>
      </c>
      <c r="G673" s="61">
        <v>-57319.11</v>
      </c>
      <c r="H673" s="61">
        <v>-4900783.91</v>
      </c>
      <c r="I673" s="60" t="s">
        <v>20</v>
      </c>
      <c r="J673" s="60" t="s">
        <v>1375</v>
      </c>
      <c r="K673" s="60" t="s">
        <v>2228</v>
      </c>
      <c r="L673" s="60" t="s">
        <v>3457</v>
      </c>
      <c r="M673" s="60" t="s">
        <v>3456</v>
      </c>
      <c r="N673" s="60" t="s">
        <v>290</v>
      </c>
      <c r="O673" s="60" t="s">
        <v>290</v>
      </c>
      <c r="P673" s="60" t="s">
        <v>1374</v>
      </c>
      <c r="Q673" s="60" t="s">
        <v>290</v>
      </c>
      <c r="R673" s="60" t="s">
        <v>1136</v>
      </c>
      <c r="S673" s="73"/>
      <c r="T673" s="60" t="s">
        <v>290</v>
      </c>
      <c r="U673" s="73">
        <v>44697</v>
      </c>
      <c r="V673" s="60" t="s">
        <v>290</v>
      </c>
    </row>
    <row r="674" spans="1:22" ht="14.5">
      <c r="A674" s="60" t="s">
        <v>578</v>
      </c>
      <c r="B674" s="60" t="s">
        <v>691</v>
      </c>
      <c r="C674" s="60" t="s">
        <v>674</v>
      </c>
      <c r="D674" s="60" t="s">
        <v>1326</v>
      </c>
      <c r="E674" s="60" t="s">
        <v>3458</v>
      </c>
      <c r="F674" s="73">
        <v>44704</v>
      </c>
      <c r="G674" s="61">
        <v>-52959.94</v>
      </c>
      <c r="H674" s="61">
        <v>-4528074.87</v>
      </c>
      <c r="I674" s="60" t="s">
        <v>20</v>
      </c>
      <c r="J674" s="60" t="s">
        <v>1375</v>
      </c>
      <c r="K674" s="60" t="s">
        <v>2228</v>
      </c>
      <c r="L674" s="60" t="s">
        <v>3459</v>
      </c>
      <c r="M674" s="60" t="s">
        <v>3458</v>
      </c>
      <c r="N674" s="60" t="s">
        <v>290</v>
      </c>
      <c r="O674" s="60" t="s">
        <v>290</v>
      </c>
      <c r="P674" s="60" t="s">
        <v>1374</v>
      </c>
      <c r="Q674" s="60" t="s">
        <v>290</v>
      </c>
      <c r="R674" s="60" t="s">
        <v>1136</v>
      </c>
      <c r="S674" s="73"/>
      <c r="T674" s="60" t="s">
        <v>290</v>
      </c>
      <c r="U674" s="73">
        <v>44704</v>
      </c>
      <c r="V674" s="60" t="s">
        <v>290</v>
      </c>
    </row>
    <row r="675" spans="1:22" ht="14.5">
      <c r="A675" s="60" t="s">
        <v>578</v>
      </c>
      <c r="B675" s="60" t="s">
        <v>691</v>
      </c>
      <c r="C675" s="60" t="s">
        <v>674</v>
      </c>
      <c r="D675" s="60" t="s">
        <v>1326</v>
      </c>
      <c r="E675" s="60" t="s">
        <v>3460</v>
      </c>
      <c r="F675" s="73">
        <v>44699</v>
      </c>
      <c r="G675" s="61">
        <v>-13082.03</v>
      </c>
      <c r="H675" s="61">
        <v>-1118513.57</v>
      </c>
      <c r="I675" s="60" t="s">
        <v>20</v>
      </c>
      <c r="J675" s="60" t="s">
        <v>1375</v>
      </c>
      <c r="K675" s="60" t="s">
        <v>2228</v>
      </c>
      <c r="L675" s="60" t="s">
        <v>3461</v>
      </c>
      <c r="M675" s="60" t="s">
        <v>3460</v>
      </c>
      <c r="N675" s="60" t="s">
        <v>290</v>
      </c>
      <c r="O675" s="60" t="s">
        <v>290</v>
      </c>
      <c r="P675" s="60" t="s">
        <v>1374</v>
      </c>
      <c r="Q675" s="60" t="s">
        <v>290</v>
      </c>
      <c r="R675" s="60" t="s">
        <v>1136</v>
      </c>
      <c r="S675" s="73"/>
      <c r="T675" s="60" t="s">
        <v>290</v>
      </c>
      <c r="U675" s="73">
        <v>44699</v>
      </c>
      <c r="V675" s="60" t="s">
        <v>290</v>
      </c>
    </row>
    <row r="676" spans="1:22" ht="14.5">
      <c r="A676" s="60" t="s">
        <v>578</v>
      </c>
      <c r="B676" s="60" t="s">
        <v>691</v>
      </c>
      <c r="C676" s="60" t="s">
        <v>674</v>
      </c>
      <c r="D676" s="60" t="s">
        <v>1326</v>
      </c>
      <c r="E676" s="60" t="s">
        <v>3428</v>
      </c>
      <c r="F676" s="73">
        <v>44692</v>
      </c>
      <c r="G676" s="61">
        <v>-14249.52</v>
      </c>
      <c r="H676" s="61">
        <v>-1218333.96</v>
      </c>
      <c r="I676" s="60" t="s">
        <v>20</v>
      </c>
      <c r="J676" s="60" t="s">
        <v>1375</v>
      </c>
      <c r="K676" s="60" t="s">
        <v>2217</v>
      </c>
      <c r="L676" s="60" t="s">
        <v>3429</v>
      </c>
      <c r="M676" s="60" t="s">
        <v>3428</v>
      </c>
      <c r="N676" s="60" t="s">
        <v>290</v>
      </c>
      <c r="O676" s="60" t="s">
        <v>290</v>
      </c>
      <c r="P676" s="60" t="s">
        <v>1374</v>
      </c>
      <c r="Q676" s="60" t="s">
        <v>290</v>
      </c>
      <c r="R676" s="60" t="s">
        <v>1136</v>
      </c>
      <c r="S676" s="73"/>
      <c r="T676" s="60" t="s">
        <v>290</v>
      </c>
      <c r="U676" s="73">
        <v>44692</v>
      </c>
      <c r="V676" s="60" t="s">
        <v>290</v>
      </c>
    </row>
    <row r="677" spans="1:22" ht="14.5">
      <c r="A677" s="60" t="s">
        <v>578</v>
      </c>
      <c r="B677" s="60" t="s">
        <v>691</v>
      </c>
      <c r="C677" s="60" t="s">
        <v>674</v>
      </c>
      <c r="D677" s="60" t="s">
        <v>1326</v>
      </c>
      <c r="E677" s="60" t="s">
        <v>3432</v>
      </c>
      <c r="F677" s="73">
        <v>44703</v>
      </c>
      <c r="G677" s="61">
        <v>-969.98</v>
      </c>
      <c r="H677" s="61">
        <v>-82933.289999999994</v>
      </c>
      <c r="I677" s="60" t="s">
        <v>20</v>
      </c>
      <c r="J677" s="60" t="s">
        <v>1375</v>
      </c>
      <c r="K677" s="60" t="s">
        <v>2217</v>
      </c>
      <c r="L677" s="60" t="s">
        <v>3433</v>
      </c>
      <c r="M677" s="60" t="s">
        <v>3432</v>
      </c>
      <c r="N677" s="60" t="s">
        <v>290</v>
      </c>
      <c r="O677" s="60" t="s">
        <v>290</v>
      </c>
      <c r="P677" s="60" t="s">
        <v>1374</v>
      </c>
      <c r="Q677" s="60" t="s">
        <v>290</v>
      </c>
      <c r="R677" s="60" t="s">
        <v>1136</v>
      </c>
      <c r="S677" s="73"/>
      <c r="T677" s="60" t="s">
        <v>290</v>
      </c>
      <c r="U677" s="73">
        <v>44703</v>
      </c>
      <c r="V677" s="60" t="s">
        <v>290</v>
      </c>
    </row>
    <row r="678" spans="1:22" ht="14.5">
      <c r="A678" s="60" t="s">
        <v>578</v>
      </c>
      <c r="B678" s="60" t="s">
        <v>691</v>
      </c>
      <c r="C678" s="60" t="s">
        <v>674</v>
      </c>
      <c r="D678" s="60" t="s">
        <v>1326</v>
      </c>
      <c r="E678" s="60" t="s">
        <v>3452</v>
      </c>
      <c r="F678" s="73">
        <v>44711</v>
      </c>
      <c r="G678" s="61">
        <v>-53244.71</v>
      </c>
      <c r="H678" s="61">
        <v>-4552422.71</v>
      </c>
      <c r="I678" s="60" t="s">
        <v>20</v>
      </c>
      <c r="J678" s="60" t="s">
        <v>1375</v>
      </c>
      <c r="K678" s="60" t="s">
        <v>2222</v>
      </c>
      <c r="L678" s="60" t="s">
        <v>3453</v>
      </c>
      <c r="M678" s="60" t="s">
        <v>3452</v>
      </c>
      <c r="N678" s="60" t="s">
        <v>290</v>
      </c>
      <c r="O678" s="60" t="s">
        <v>290</v>
      </c>
      <c r="P678" s="60" t="s">
        <v>1374</v>
      </c>
      <c r="Q678" s="60" t="s">
        <v>290</v>
      </c>
      <c r="R678" s="60" t="s">
        <v>1136</v>
      </c>
      <c r="S678" s="73"/>
      <c r="T678" s="60" t="s">
        <v>290</v>
      </c>
      <c r="U678" s="73">
        <v>44711</v>
      </c>
      <c r="V678" s="60" t="s">
        <v>290</v>
      </c>
    </row>
    <row r="679" spans="1:22" ht="14.5">
      <c r="A679" s="60" t="s">
        <v>578</v>
      </c>
      <c r="B679" s="60" t="s">
        <v>691</v>
      </c>
      <c r="C679" s="60" t="s">
        <v>674</v>
      </c>
      <c r="D679" s="60" t="s">
        <v>1326</v>
      </c>
      <c r="E679" s="60" t="s">
        <v>3454</v>
      </c>
      <c r="F679" s="73">
        <v>44703</v>
      </c>
      <c r="G679" s="61">
        <v>-61061.57</v>
      </c>
      <c r="H679" s="61">
        <v>-5220764.24</v>
      </c>
      <c r="I679" s="60" t="s">
        <v>20</v>
      </c>
      <c r="J679" s="60" t="s">
        <v>1375</v>
      </c>
      <c r="K679" s="60" t="s">
        <v>2222</v>
      </c>
      <c r="L679" s="60" t="s">
        <v>3455</v>
      </c>
      <c r="M679" s="60" t="s">
        <v>3454</v>
      </c>
      <c r="N679" s="60" t="s">
        <v>290</v>
      </c>
      <c r="O679" s="60" t="s">
        <v>290</v>
      </c>
      <c r="P679" s="60" t="s">
        <v>1374</v>
      </c>
      <c r="Q679" s="60" t="s">
        <v>290</v>
      </c>
      <c r="R679" s="60" t="s">
        <v>1136</v>
      </c>
      <c r="S679" s="73"/>
      <c r="T679" s="60" t="s">
        <v>290</v>
      </c>
      <c r="U679" s="73">
        <v>44703</v>
      </c>
      <c r="V679" s="60" t="s">
        <v>290</v>
      </c>
    </row>
    <row r="680" spans="1:22" ht="14.5">
      <c r="A680" s="60" t="s">
        <v>578</v>
      </c>
      <c r="B680" s="60" t="s">
        <v>691</v>
      </c>
      <c r="C680" s="60" t="s">
        <v>674</v>
      </c>
      <c r="D680" s="60" t="s">
        <v>1326</v>
      </c>
      <c r="E680" s="60" t="s">
        <v>3473</v>
      </c>
      <c r="F680" s="73">
        <v>44704</v>
      </c>
      <c r="G680" s="61">
        <v>-7695</v>
      </c>
      <c r="H680" s="61">
        <v>-657922.5</v>
      </c>
      <c r="I680" s="60" t="s">
        <v>20</v>
      </c>
      <c r="J680" s="60" t="s">
        <v>1375</v>
      </c>
      <c r="K680" s="60" t="s">
        <v>2222</v>
      </c>
      <c r="L680" s="60" t="s">
        <v>3474</v>
      </c>
      <c r="M680" s="60" t="s">
        <v>3473</v>
      </c>
      <c r="N680" s="60" t="s">
        <v>290</v>
      </c>
      <c r="O680" s="60" t="s">
        <v>290</v>
      </c>
      <c r="P680" s="60" t="s">
        <v>1374</v>
      </c>
      <c r="Q680" s="60" t="s">
        <v>290</v>
      </c>
      <c r="R680" s="60" t="s">
        <v>1136</v>
      </c>
      <c r="S680" s="73"/>
      <c r="T680" s="60" t="s">
        <v>290</v>
      </c>
      <c r="U680" s="73">
        <v>44704</v>
      </c>
      <c r="V680" s="60" t="s">
        <v>290</v>
      </c>
    </row>
    <row r="681" spans="1:22" ht="14.5">
      <c r="A681" s="60" t="s">
        <v>578</v>
      </c>
      <c r="B681" s="60" t="s">
        <v>691</v>
      </c>
      <c r="C681" s="60" t="s">
        <v>674</v>
      </c>
      <c r="D681" s="60" t="s">
        <v>1326</v>
      </c>
      <c r="E681" s="60" t="s">
        <v>3475</v>
      </c>
      <c r="F681" s="73">
        <v>44711</v>
      </c>
      <c r="G681" s="61">
        <v>-86007.28</v>
      </c>
      <c r="H681" s="61">
        <v>-7353622.4400000004</v>
      </c>
      <c r="I681" s="60" t="s">
        <v>20</v>
      </c>
      <c r="J681" s="60" t="s">
        <v>1375</v>
      </c>
      <c r="K681" s="60" t="s">
        <v>2222</v>
      </c>
      <c r="L681" s="60" t="s">
        <v>3476</v>
      </c>
      <c r="M681" s="60" t="s">
        <v>3475</v>
      </c>
      <c r="N681" s="60" t="s">
        <v>290</v>
      </c>
      <c r="O681" s="60" t="s">
        <v>290</v>
      </c>
      <c r="P681" s="60" t="s">
        <v>1374</v>
      </c>
      <c r="Q681" s="60" t="s">
        <v>290</v>
      </c>
      <c r="R681" s="60" t="s">
        <v>1136</v>
      </c>
      <c r="S681" s="73"/>
      <c r="T681" s="60" t="s">
        <v>290</v>
      </c>
      <c r="U681" s="73">
        <v>44711</v>
      </c>
      <c r="V681" s="60" t="s">
        <v>290</v>
      </c>
    </row>
    <row r="682" spans="1:22" ht="14.5">
      <c r="A682" s="60" t="s">
        <v>578</v>
      </c>
      <c r="B682" s="60" t="s">
        <v>691</v>
      </c>
      <c r="C682" s="60" t="s">
        <v>674</v>
      </c>
      <c r="D682" s="60" t="s">
        <v>1326</v>
      </c>
      <c r="E682" s="60" t="s">
        <v>3477</v>
      </c>
      <c r="F682" s="73">
        <v>44697</v>
      </c>
      <c r="G682" s="61">
        <v>-215721.48</v>
      </c>
      <c r="H682" s="61">
        <v>-18444186.539999999</v>
      </c>
      <c r="I682" s="60" t="s">
        <v>20</v>
      </c>
      <c r="J682" s="60" t="s">
        <v>1375</v>
      </c>
      <c r="K682" s="60" t="s">
        <v>2228</v>
      </c>
      <c r="L682" s="60" t="s">
        <v>3478</v>
      </c>
      <c r="M682" s="60" t="s">
        <v>3477</v>
      </c>
      <c r="N682" s="60" t="s">
        <v>290</v>
      </c>
      <c r="O682" s="60" t="s">
        <v>290</v>
      </c>
      <c r="P682" s="60" t="s">
        <v>1374</v>
      </c>
      <c r="Q682" s="60" t="s">
        <v>290</v>
      </c>
      <c r="R682" s="60" t="s">
        <v>1136</v>
      </c>
      <c r="S682" s="73"/>
      <c r="T682" s="60" t="s">
        <v>290</v>
      </c>
      <c r="U682" s="73">
        <v>44697</v>
      </c>
      <c r="V682" s="60" t="s">
        <v>290</v>
      </c>
    </row>
    <row r="683" spans="1:22" ht="14.5">
      <c r="A683" s="60" t="s">
        <v>578</v>
      </c>
      <c r="B683" s="60" t="s">
        <v>691</v>
      </c>
      <c r="C683" s="60" t="s">
        <v>674</v>
      </c>
      <c r="D683" s="60" t="s">
        <v>1326</v>
      </c>
      <c r="E683" s="60" t="s">
        <v>3479</v>
      </c>
      <c r="F683" s="73">
        <v>44690</v>
      </c>
      <c r="G683" s="61">
        <v>-93323.54</v>
      </c>
      <c r="H683" s="61">
        <v>-7979162.6699999999</v>
      </c>
      <c r="I683" s="60" t="s">
        <v>20</v>
      </c>
      <c r="J683" s="60" t="s">
        <v>1375</v>
      </c>
      <c r="K683" s="60" t="s">
        <v>2228</v>
      </c>
      <c r="L683" s="60" t="s">
        <v>3480</v>
      </c>
      <c r="M683" s="60" t="s">
        <v>3479</v>
      </c>
      <c r="N683" s="60" t="s">
        <v>290</v>
      </c>
      <c r="O683" s="60" t="s">
        <v>290</v>
      </c>
      <c r="P683" s="60" t="s">
        <v>1374</v>
      </c>
      <c r="Q683" s="60" t="s">
        <v>290</v>
      </c>
      <c r="R683" s="60" t="s">
        <v>1136</v>
      </c>
      <c r="S683" s="73"/>
      <c r="T683" s="60" t="s">
        <v>290</v>
      </c>
      <c r="U683" s="73">
        <v>44690</v>
      </c>
      <c r="V683" s="60" t="s">
        <v>290</v>
      </c>
    </row>
    <row r="684" spans="1:22" ht="14.5">
      <c r="A684" s="60" t="s">
        <v>578</v>
      </c>
      <c r="B684" s="60" t="s">
        <v>691</v>
      </c>
      <c r="C684" s="60" t="s">
        <v>674</v>
      </c>
      <c r="D684" s="60" t="s">
        <v>1326</v>
      </c>
      <c r="E684" s="60" t="s">
        <v>3481</v>
      </c>
      <c r="F684" s="73">
        <v>44703</v>
      </c>
      <c r="G684" s="61">
        <v>-47339.34</v>
      </c>
      <c r="H684" s="61">
        <v>-4047513.57</v>
      </c>
      <c r="I684" s="60" t="s">
        <v>20</v>
      </c>
      <c r="J684" s="60" t="s">
        <v>1375</v>
      </c>
      <c r="K684" s="60" t="s">
        <v>2228</v>
      </c>
      <c r="L684" s="60" t="s">
        <v>3482</v>
      </c>
      <c r="M684" s="60" t="s">
        <v>3481</v>
      </c>
      <c r="N684" s="60" t="s">
        <v>290</v>
      </c>
      <c r="O684" s="60" t="s">
        <v>290</v>
      </c>
      <c r="P684" s="60" t="s">
        <v>1374</v>
      </c>
      <c r="Q684" s="60" t="s">
        <v>290</v>
      </c>
      <c r="R684" s="60" t="s">
        <v>1136</v>
      </c>
      <c r="S684" s="73"/>
      <c r="T684" s="60" t="s">
        <v>290</v>
      </c>
      <c r="U684" s="73">
        <v>44703</v>
      </c>
      <c r="V684" s="60" t="s">
        <v>290</v>
      </c>
    </row>
    <row r="685" spans="1:22" ht="14.5">
      <c r="A685" s="60" t="s">
        <v>578</v>
      </c>
      <c r="B685" s="60" t="s">
        <v>691</v>
      </c>
      <c r="C685" s="60" t="s">
        <v>676</v>
      </c>
      <c r="D685" s="60" t="s">
        <v>1326</v>
      </c>
      <c r="E685" s="60" t="s">
        <v>3483</v>
      </c>
      <c r="F685" s="73">
        <v>44724</v>
      </c>
      <c r="G685" s="61">
        <v>-97341.28</v>
      </c>
      <c r="H685" s="61">
        <v>-8580633.8300000001</v>
      </c>
      <c r="I685" s="60" t="s">
        <v>20</v>
      </c>
      <c r="J685" s="60" t="s">
        <v>1375</v>
      </c>
      <c r="K685" s="60" t="s">
        <v>2222</v>
      </c>
      <c r="L685" s="60" t="s">
        <v>3484</v>
      </c>
      <c r="M685" s="60" t="s">
        <v>3483</v>
      </c>
      <c r="N685" s="60" t="s">
        <v>290</v>
      </c>
      <c r="O685" s="60" t="s">
        <v>290</v>
      </c>
      <c r="P685" s="60" t="s">
        <v>290</v>
      </c>
      <c r="Q685" s="60" t="s">
        <v>290</v>
      </c>
      <c r="R685" s="60" t="s">
        <v>1136</v>
      </c>
      <c r="S685" s="73"/>
      <c r="T685" s="60" t="s">
        <v>290</v>
      </c>
      <c r="U685" s="73">
        <v>44724</v>
      </c>
      <c r="V685" s="60" t="s">
        <v>290</v>
      </c>
    </row>
    <row r="686" spans="1:22" ht="14.5">
      <c r="A686" s="60" t="s">
        <v>578</v>
      </c>
      <c r="B686" s="60" t="s">
        <v>691</v>
      </c>
      <c r="C686" s="60" t="s">
        <v>674</v>
      </c>
      <c r="D686" s="60" t="s">
        <v>1326</v>
      </c>
      <c r="E686" s="60" t="s">
        <v>2227</v>
      </c>
      <c r="F686" s="73">
        <v>44663</v>
      </c>
      <c r="G686" s="61">
        <v>-145999.62</v>
      </c>
      <c r="H686" s="61">
        <v>-12446467.609999999</v>
      </c>
      <c r="I686" s="60" t="s">
        <v>20</v>
      </c>
      <c r="J686" s="60" t="s">
        <v>1375</v>
      </c>
      <c r="K686" s="60" t="s">
        <v>2228</v>
      </c>
      <c r="L686" s="60" t="s">
        <v>2229</v>
      </c>
      <c r="M686" s="60" t="s">
        <v>2227</v>
      </c>
      <c r="N686" s="60" t="s">
        <v>290</v>
      </c>
      <c r="O686" s="60" t="s">
        <v>290</v>
      </c>
      <c r="P686" s="60" t="s">
        <v>1374</v>
      </c>
      <c r="Q686" s="60" t="s">
        <v>290</v>
      </c>
      <c r="R686" s="60" t="s">
        <v>1136</v>
      </c>
      <c r="S686" s="73">
        <v>44746</v>
      </c>
      <c r="T686" s="60" t="s">
        <v>3829</v>
      </c>
      <c r="U686" s="73">
        <v>44663</v>
      </c>
      <c r="V686" s="60" t="s">
        <v>290</v>
      </c>
    </row>
    <row r="687" spans="1:22" ht="14.5">
      <c r="A687" s="60" t="s">
        <v>578</v>
      </c>
      <c r="B687" s="60" t="s">
        <v>691</v>
      </c>
      <c r="C687" s="60" t="s">
        <v>674</v>
      </c>
      <c r="D687" s="60" t="s">
        <v>1326</v>
      </c>
      <c r="E687" s="60" t="s">
        <v>2225</v>
      </c>
      <c r="F687" s="73">
        <v>44669</v>
      </c>
      <c r="G687" s="61">
        <v>-174791.27</v>
      </c>
      <c r="H687" s="61">
        <v>-14900955.77</v>
      </c>
      <c r="I687" s="60" t="s">
        <v>20</v>
      </c>
      <c r="J687" s="60" t="s">
        <v>1375</v>
      </c>
      <c r="K687" s="60" t="s">
        <v>2222</v>
      </c>
      <c r="L687" s="60" t="s">
        <v>2226</v>
      </c>
      <c r="M687" s="60" t="s">
        <v>2225</v>
      </c>
      <c r="N687" s="60" t="s">
        <v>290</v>
      </c>
      <c r="O687" s="60" t="s">
        <v>290</v>
      </c>
      <c r="P687" s="60" t="s">
        <v>1374</v>
      </c>
      <c r="Q687" s="60" t="s">
        <v>290</v>
      </c>
      <c r="R687" s="60" t="s">
        <v>1136</v>
      </c>
      <c r="S687" s="73">
        <v>44746</v>
      </c>
      <c r="T687" s="60" t="s">
        <v>3830</v>
      </c>
      <c r="U687" s="73">
        <v>44669</v>
      </c>
      <c r="V687" s="60" t="s">
        <v>290</v>
      </c>
    </row>
    <row r="688" spans="1:22" ht="14.5">
      <c r="A688" s="60" t="s">
        <v>578</v>
      </c>
      <c r="B688" s="60" t="s">
        <v>691</v>
      </c>
      <c r="C688" s="60" t="s">
        <v>674</v>
      </c>
      <c r="D688" s="60" t="s">
        <v>1326</v>
      </c>
      <c r="E688" s="60" t="s">
        <v>3434</v>
      </c>
      <c r="F688" s="73">
        <v>44706</v>
      </c>
      <c r="G688" s="61">
        <v>-55058.38</v>
      </c>
      <c r="H688" s="61">
        <v>-4707491.49</v>
      </c>
      <c r="I688" s="60" t="s">
        <v>20</v>
      </c>
      <c r="J688" s="60" t="s">
        <v>1375</v>
      </c>
      <c r="K688" s="60" t="s">
        <v>2222</v>
      </c>
      <c r="L688" s="60" t="s">
        <v>3435</v>
      </c>
      <c r="M688" s="60" t="s">
        <v>3434</v>
      </c>
      <c r="N688" s="60" t="s">
        <v>290</v>
      </c>
      <c r="O688" s="60" t="s">
        <v>290</v>
      </c>
      <c r="P688" s="60" t="s">
        <v>1374</v>
      </c>
      <c r="Q688" s="60" t="s">
        <v>290</v>
      </c>
      <c r="R688" s="60" t="s">
        <v>1136</v>
      </c>
      <c r="S688" s="73">
        <v>44749</v>
      </c>
      <c r="T688" s="60" t="s">
        <v>3831</v>
      </c>
      <c r="U688" s="73">
        <v>44706</v>
      </c>
      <c r="V688" s="60" t="s">
        <v>290</v>
      </c>
    </row>
    <row r="689" spans="1:22" ht="14.5">
      <c r="A689" s="60" t="s">
        <v>578</v>
      </c>
      <c r="B689" s="60" t="s">
        <v>691</v>
      </c>
      <c r="C689" s="60" t="s">
        <v>674</v>
      </c>
      <c r="D689" s="60" t="s">
        <v>1326</v>
      </c>
      <c r="E689" s="60" t="s">
        <v>3430</v>
      </c>
      <c r="F689" s="73">
        <v>44697</v>
      </c>
      <c r="G689" s="61">
        <v>-87310.86</v>
      </c>
      <c r="H689" s="61">
        <v>-7465078.5300000003</v>
      </c>
      <c r="I689" s="60" t="s">
        <v>20</v>
      </c>
      <c r="J689" s="60" t="s">
        <v>1375</v>
      </c>
      <c r="K689" s="60" t="s">
        <v>2217</v>
      </c>
      <c r="L689" s="60" t="s">
        <v>3431</v>
      </c>
      <c r="M689" s="60" t="s">
        <v>3430</v>
      </c>
      <c r="N689" s="60" t="s">
        <v>290</v>
      </c>
      <c r="O689" s="60" t="s">
        <v>290</v>
      </c>
      <c r="P689" s="60" t="s">
        <v>1374</v>
      </c>
      <c r="Q689" s="60" t="s">
        <v>290</v>
      </c>
      <c r="R689" s="60" t="s">
        <v>1136</v>
      </c>
      <c r="S689" s="73">
        <v>44749</v>
      </c>
      <c r="T689" s="60" t="s">
        <v>3832</v>
      </c>
      <c r="U689" s="73">
        <v>44697</v>
      </c>
      <c r="V689" s="60" t="s">
        <v>290</v>
      </c>
    </row>
    <row r="690" spans="1:22" ht="14.5">
      <c r="A690" s="60" t="s">
        <v>578</v>
      </c>
      <c r="B690" s="60" t="s">
        <v>691</v>
      </c>
      <c r="C690" s="60" t="s">
        <v>674</v>
      </c>
      <c r="D690" s="60" t="s">
        <v>1326</v>
      </c>
      <c r="E690" s="60" t="s">
        <v>3446</v>
      </c>
      <c r="F690" s="73">
        <v>44706</v>
      </c>
      <c r="G690" s="61">
        <v>-29408.95</v>
      </c>
      <c r="H690" s="61">
        <v>-2514465.23</v>
      </c>
      <c r="I690" s="60" t="s">
        <v>20</v>
      </c>
      <c r="J690" s="60" t="s">
        <v>1375</v>
      </c>
      <c r="K690" s="60" t="s">
        <v>2222</v>
      </c>
      <c r="L690" s="60" t="s">
        <v>3447</v>
      </c>
      <c r="M690" s="60" t="s">
        <v>3446</v>
      </c>
      <c r="N690" s="60" t="s">
        <v>290</v>
      </c>
      <c r="O690" s="60" t="s">
        <v>290</v>
      </c>
      <c r="P690" s="60" t="s">
        <v>1374</v>
      </c>
      <c r="Q690" s="60" t="s">
        <v>290</v>
      </c>
      <c r="R690" s="60" t="s">
        <v>1136</v>
      </c>
      <c r="S690" s="73">
        <v>44749</v>
      </c>
      <c r="T690" s="60" t="s">
        <v>3833</v>
      </c>
      <c r="U690" s="73">
        <v>44706</v>
      </c>
      <c r="V690" s="60" t="s">
        <v>290</v>
      </c>
    </row>
    <row r="691" spans="1:22" ht="14.5">
      <c r="A691" s="60" t="s">
        <v>578</v>
      </c>
      <c r="B691" s="60" t="s">
        <v>691</v>
      </c>
      <c r="C691" s="60" t="s">
        <v>674</v>
      </c>
      <c r="D691" s="60" t="s">
        <v>1326</v>
      </c>
      <c r="E691" s="60" t="s">
        <v>3448</v>
      </c>
      <c r="F691" s="73">
        <v>44711</v>
      </c>
      <c r="G691" s="61">
        <v>-85845.59</v>
      </c>
      <c r="H691" s="61">
        <v>-7339797.9500000002</v>
      </c>
      <c r="I691" s="60" t="s">
        <v>20</v>
      </c>
      <c r="J691" s="60" t="s">
        <v>1375</v>
      </c>
      <c r="K691" s="60" t="s">
        <v>2222</v>
      </c>
      <c r="L691" s="60" t="s">
        <v>3449</v>
      </c>
      <c r="M691" s="60" t="s">
        <v>3448</v>
      </c>
      <c r="N691" s="60" t="s">
        <v>290</v>
      </c>
      <c r="O691" s="60" t="s">
        <v>290</v>
      </c>
      <c r="P691" s="60" t="s">
        <v>1374</v>
      </c>
      <c r="Q691" s="60" t="s">
        <v>290</v>
      </c>
      <c r="R691" s="60" t="s">
        <v>1136</v>
      </c>
      <c r="S691" s="73">
        <v>44749</v>
      </c>
      <c r="T691" s="60" t="s">
        <v>3834</v>
      </c>
      <c r="U691" s="73">
        <v>44711</v>
      </c>
      <c r="V691" s="60" t="s">
        <v>290</v>
      </c>
    </row>
    <row r="692" spans="1:22" ht="14.5">
      <c r="A692" s="60" t="s">
        <v>578</v>
      </c>
      <c r="B692" s="60" t="s">
        <v>691</v>
      </c>
      <c r="C692" s="60" t="s">
        <v>674</v>
      </c>
      <c r="D692" s="60" t="s">
        <v>1326</v>
      </c>
      <c r="E692" s="60" t="s">
        <v>2214</v>
      </c>
      <c r="F692" s="73">
        <v>44591</v>
      </c>
      <c r="G692" s="61">
        <v>-36936.76</v>
      </c>
      <c r="H692" s="61">
        <v>-3134084.09</v>
      </c>
      <c r="I692" s="60" t="s">
        <v>20</v>
      </c>
      <c r="J692" s="60" t="s">
        <v>1375</v>
      </c>
      <c r="K692" s="60" t="s">
        <v>2215</v>
      </c>
      <c r="L692" s="60" t="s">
        <v>2216</v>
      </c>
      <c r="M692" s="60" t="s">
        <v>2214</v>
      </c>
      <c r="N692" s="60" t="s">
        <v>290</v>
      </c>
      <c r="O692" s="60" t="s">
        <v>290</v>
      </c>
      <c r="P692" s="60" t="s">
        <v>1374</v>
      </c>
      <c r="Q692" s="60" t="s">
        <v>290</v>
      </c>
      <c r="R692" s="60" t="s">
        <v>1136</v>
      </c>
      <c r="S692" s="73">
        <v>44759</v>
      </c>
      <c r="T692" s="60" t="s">
        <v>3991</v>
      </c>
      <c r="U692" s="73">
        <v>44591</v>
      </c>
      <c r="V692" s="60" t="s">
        <v>290</v>
      </c>
    </row>
    <row r="693" spans="1:22" ht="14.5">
      <c r="A693" s="60" t="s">
        <v>578</v>
      </c>
      <c r="B693" s="60" t="s">
        <v>691</v>
      </c>
      <c r="C693" s="60" t="s">
        <v>674</v>
      </c>
      <c r="D693" s="60" t="s">
        <v>1326</v>
      </c>
      <c r="E693" s="60" t="s">
        <v>2223</v>
      </c>
      <c r="F693" s="73">
        <v>44664</v>
      </c>
      <c r="G693" s="61">
        <v>-78993.33</v>
      </c>
      <c r="H693" s="61">
        <v>-6734181.3799999999</v>
      </c>
      <c r="I693" s="60" t="s">
        <v>20</v>
      </c>
      <c r="J693" s="60" t="s">
        <v>1375</v>
      </c>
      <c r="K693" s="60" t="s">
        <v>2222</v>
      </c>
      <c r="L693" s="60" t="s">
        <v>2224</v>
      </c>
      <c r="M693" s="60" t="s">
        <v>2223</v>
      </c>
      <c r="N693" s="60" t="s">
        <v>290</v>
      </c>
      <c r="O693" s="60" t="s">
        <v>290</v>
      </c>
      <c r="P693" s="60" t="s">
        <v>1374</v>
      </c>
      <c r="Q693" s="60" t="s">
        <v>290</v>
      </c>
      <c r="R693" s="60" t="s">
        <v>1136</v>
      </c>
      <c r="S693" s="73">
        <v>44759</v>
      </c>
      <c r="T693" s="60" t="s">
        <v>3992</v>
      </c>
      <c r="U693" s="73">
        <v>44664</v>
      </c>
      <c r="V693" s="60" t="s">
        <v>290</v>
      </c>
    </row>
    <row r="694" spans="1:22" ht="14.5">
      <c r="A694" s="60" t="s">
        <v>578</v>
      </c>
      <c r="B694" s="60" t="s">
        <v>691</v>
      </c>
      <c r="C694" s="60" t="s">
        <v>674</v>
      </c>
      <c r="D694" s="60" t="s">
        <v>1326</v>
      </c>
      <c r="E694" s="60" t="s">
        <v>3438</v>
      </c>
      <c r="F694" s="73">
        <v>44711</v>
      </c>
      <c r="G694" s="61">
        <v>-32400.16</v>
      </c>
      <c r="H694" s="61">
        <v>-2770213.68</v>
      </c>
      <c r="I694" s="60" t="s">
        <v>20</v>
      </c>
      <c r="J694" s="60" t="s">
        <v>1375</v>
      </c>
      <c r="K694" s="60" t="s">
        <v>2222</v>
      </c>
      <c r="L694" s="60" t="s">
        <v>3439</v>
      </c>
      <c r="M694" s="60" t="s">
        <v>3438</v>
      </c>
      <c r="N694" s="60" t="s">
        <v>290</v>
      </c>
      <c r="O694" s="60" t="s">
        <v>290</v>
      </c>
      <c r="P694" s="60" t="s">
        <v>1374</v>
      </c>
      <c r="Q694" s="60" t="s">
        <v>290</v>
      </c>
      <c r="R694" s="60" t="s">
        <v>1136</v>
      </c>
      <c r="S694" s="73">
        <v>44761</v>
      </c>
      <c r="T694" s="60" t="s">
        <v>3993</v>
      </c>
      <c r="U694" s="73">
        <v>44711</v>
      </c>
      <c r="V694" s="60" t="s">
        <v>290</v>
      </c>
    </row>
    <row r="695" spans="1:22" ht="14.5">
      <c r="A695" s="60" t="s">
        <v>578</v>
      </c>
      <c r="B695" s="60" t="s">
        <v>691</v>
      </c>
      <c r="C695" s="60" t="s">
        <v>674</v>
      </c>
      <c r="D695" s="60" t="s">
        <v>1326</v>
      </c>
      <c r="E695" s="60" t="s">
        <v>3450</v>
      </c>
      <c r="F695" s="73">
        <v>44706</v>
      </c>
      <c r="G695" s="61">
        <v>-85721.49</v>
      </c>
      <c r="H695" s="61">
        <v>-7329187.4000000004</v>
      </c>
      <c r="I695" s="60" t="s">
        <v>20</v>
      </c>
      <c r="J695" s="60" t="s">
        <v>1375</v>
      </c>
      <c r="K695" s="60" t="s">
        <v>2222</v>
      </c>
      <c r="L695" s="60" t="s">
        <v>3451</v>
      </c>
      <c r="M695" s="60" t="s">
        <v>3450</v>
      </c>
      <c r="N695" s="60" t="s">
        <v>290</v>
      </c>
      <c r="O695" s="60" t="s">
        <v>290</v>
      </c>
      <c r="P695" s="60" t="s">
        <v>1374</v>
      </c>
      <c r="Q695" s="60" t="s">
        <v>290</v>
      </c>
      <c r="R695" s="60" t="s">
        <v>1136</v>
      </c>
      <c r="S695" s="73">
        <v>44759</v>
      </c>
      <c r="T695" s="60" t="s">
        <v>3994</v>
      </c>
      <c r="U695" s="73">
        <v>44706</v>
      </c>
      <c r="V695" s="60" t="s">
        <v>290</v>
      </c>
    </row>
    <row r="696" spans="1:22" ht="14.5">
      <c r="A696" s="60" t="s">
        <v>578</v>
      </c>
      <c r="B696" s="60" t="s">
        <v>691</v>
      </c>
      <c r="C696" s="60" t="s">
        <v>676</v>
      </c>
      <c r="D696" s="60" t="s">
        <v>1326</v>
      </c>
      <c r="E696" s="60" t="s">
        <v>2230</v>
      </c>
      <c r="F696" s="73">
        <v>44641</v>
      </c>
      <c r="G696" s="61">
        <v>-14122.68</v>
      </c>
      <c r="H696" s="61">
        <v>-1201133.93</v>
      </c>
      <c r="I696" s="60" t="s">
        <v>20</v>
      </c>
      <c r="J696" s="60" t="s">
        <v>2231</v>
      </c>
      <c r="K696" s="60" t="s">
        <v>2232</v>
      </c>
      <c r="L696" s="60" t="s">
        <v>2232</v>
      </c>
      <c r="M696" s="60" t="s">
        <v>2230</v>
      </c>
      <c r="N696" s="60" t="s">
        <v>290</v>
      </c>
      <c r="O696" s="60" t="s">
        <v>290</v>
      </c>
      <c r="P696" s="60" t="s">
        <v>665</v>
      </c>
      <c r="Q696" s="60" t="s">
        <v>290</v>
      </c>
      <c r="R696" s="60" t="s">
        <v>1136</v>
      </c>
      <c r="S696" s="73">
        <v>44746</v>
      </c>
      <c r="T696" s="60" t="s">
        <v>3835</v>
      </c>
      <c r="U696" s="73">
        <v>44635</v>
      </c>
      <c r="V696" s="60" t="s">
        <v>290</v>
      </c>
    </row>
    <row r="697" spans="1:22" ht="14.5">
      <c r="A697" s="60" t="s">
        <v>578</v>
      </c>
      <c r="B697" s="60" t="s">
        <v>691</v>
      </c>
      <c r="C697" s="60" t="s">
        <v>676</v>
      </c>
      <c r="D697" s="60" t="s">
        <v>1326</v>
      </c>
      <c r="E697" s="60" t="s">
        <v>2233</v>
      </c>
      <c r="F697" s="73">
        <v>44661</v>
      </c>
      <c r="G697" s="61">
        <v>-7545.76</v>
      </c>
      <c r="H697" s="61">
        <v>-643276.04</v>
      </c>
      <c r="I697" s="60" t="s">
        <v>20</v>
      </c>
      <c r="J697" s="60" t="s">
        <v>2234</v>
      </c>
      <c r="K697" s="60" t="s">
        <v>2235</v>
      </c>
      <c r="L697" s="60" t="s">
        <v>2235</v>
      </c>
      <c r="M697" s="60" t="s">
        <v>2233</v>
      </c>
      <c r="N697" s="60" t="s">
        <v>290</v>
      </c>
      <c r="O697" s="60" t="s">
        <v>290</v>
      </c>
      <c r="P697" s="60" t="s">
        <v>1181</v>
      </c>
      <c r="Q697" s="60" t="s">
        <v>290</v>
      </c>
      <c r="R697" s="60" t="s">
        <v>1136</v>
      </c>
      <c r="S697" s="73">
        <v>44746</v>
      </c>
      <c r="T697" s="60" t="s">
        <v>3836</v>
      </c>
      <c r="U697" s="73">
        <v>44657</v>
      </c>
      <c r="V697" s="60" t="s">
        <v>290</v>
      </c>
    </row>
    <row r="698" spans="1:22" ht="14.5">
      <c r="A698" s="60" t="s">
        <v>578</v>
      </c>
      <c r="B698" s="60" t="s">
        <v>691</v>
      </c>
      <c r="C698" s="60" t="s">
        <v>676</v>
      </c>
      <c r="D698" s="60" t="s">
        <v>1326</v>
      </c>
      <c r="E698" s="60" t="s">
        <v>2236</v>
      </c>
      <c r="F698" s="73">
        <v>44656</v>
      </c>
      <c r="G698" s="61">
        <v>-29359.26</v>
      </c>
      <c r="H698" s="61">
        <v>-2502876.92</v>
      </c>
      <c r="I698" s="60" t="s">
        <v>20</v>
      </c>
      <c r="J698" s="60" t="s">
        <v>2237</v>
      </c>
      <c r="K698" s="60" t="s">
        <v>2238</v>
      </c>
      <c r="L698" s="60" t="s">
        <v>2238</v>
      </c>
      <c r="M698" s="60" t="s">
        <v>2236</v>
      </c>
      <c r="N698" s="60" t="s">
        <v>290</v>
      </c>
      <c r="O698" s="60" t="s">
        <v>290</v>
      </c>
      <c r="P698" s="60" t="s">
        <v>1353</v>
      </c>
      <c r="Q698" s="60" t="s">
        <v>290</v>
      </c>
      <c r="R698" s="60" t="s">
        <v>1136</v>
      </c>
      <c r="S698" s="73">
        <v>44759</v>
      </c>
      <c r="T698" s="60" t="s">
        <v>3995</v>
      </c>
      <c r="U698" s="73">
        <v>44656</v>
      </c>
      <c r="V698" s="60" t="s">
        <v>290</v>
      </c>
    </row>
    <row r="699" spans="1:22" ht="14.5">
      <c r="A699" s="60" t="s">
        <v>578</v>
      </c>
      <c r="B699" s="60" t="s">
        <v>1131</v>
      </c>
      <c r="C699" s="60" t="s">
        <v>676</v>
      </c>
      <c r="D699" s="60" t="s">
        <v>1326</v>
      </c>
      <c r="E699" s="60" t="s">
        <v>3485</v>
      </c>
      <c r="F699" s="73">
        <v>44739</v>
      </c>
      <c r="G699" s="61">
        <v>-3218.46</v>
      </c>
      <c r="H699" s="61">
        <v>-283707.25</v>
      </c>
      <c r="I699" s="60" t="s">
        <v>20</v>
      </c>
      <c r="J699" s="60" t="s">
        <v>3486</v>
      </c>
      <c r="K699" s="60" t="s">
        <v>3487</v>
      </c>
      <c r="L699" s="60" t="s">
        <v>3488</v>
      </c>
      <c r="M699" s="60" t="s">
        <v>3485</v>
      </c>
      <c r="N699" s="60" t="s">
        <v>290</v>
      </c>
      <c r="O699" s="60" t="s">
        <v>290</v>
      </c>
      <c r="P699" s="60" t="s">
        <v>732</v>
      </c>
      <c r="Q699" s="60" t="s">
        <v>290</v>
      </c>
      <c r="R699" s="60" t="s">
        <v>1136</v>
      </c>
      <c r="S699" s="73">
        <v>44749</v>
      </c>
      <c r="T699" s="60" t="s">
        <v>3837</v>
      </c>
      <c r="U699" s="73">
        <v>44739</v>
      </c>
      <c r="V699" s="60" t="s">
        <v>290</v>
      </c>
    </row>
    <row r="700" spans="1:22" ht="14.5">
      <c r="A700" s="60" t="s">
        <v>578</v>
      </c>
      <c r="B700" s="60" t="s">
        <v>691</v>
      </c>
      <c r="C700" s="60" t="s">
        <v>674</v>
      </c>
      <c r="D700" s="60" t="s">
        <v>1326</v>
      </c>
      <c r="E700" s="60" t="s">
        <v>2239</v>
      </c>
      <c r="F700" s="73">
        <v>44649</v>
      </c>
      <c r="G700" s="61">
        <v>-275695.92</v>
      </c>
      <c r="H700" s="61">
        <v>-23447938</v>
      </c>
      <c r="I700" s="60" t="s">
        <v>20</v>
      </c>
      <c r="J700" s="60" t="s">
        <v>2240</v>
      </c>
      <c r="K700" s="60" t="s">
        <v>2241</v>
      </c>
      <c r="L700" s="60" t="s">
        <v>2242</v>
      </c>
      <c r="M700" s="60" t="s">
        <v>2239</v>
      </c>
      <c r="N700" s="60" t="s">
        <v>290</v>
      </c>
      <c r="O700" s="60" t="s">
        <v>290</v>
      </c>
      <c r="P700" s="60" t="s">
        <v>2088</v>
      </c>
      <c r="Q700" s="60" t="s">
        <v>290</v>
      </c>
      <c r="R700" s="60" t="s">
        <v>1136</v>
      </c>
      <c r="S700" s="73"/>
      <c r="T700" s="60" t="s">
        <v>290</v>
      </c>
      <c r="U700" s="73">
        <v>44649</v>
      </c>
      <c r="V700" s="60" t="s">
        <v>290</v>
      </c>
    </row>
    <row r="701" spans="1:22" ht="14.5">
      <c r="A701" s="60" t="s">
        <v>578</v>
      </c>
      <c r="B701" s="60" t="s">
        <v>691</v>
      </c>
      <c r="C701" s="60" t="s">
        <v>676</v>
      </c>
      <c r="D701" s="60" t="s">
        <v>1326</v>
      </c>
      <c r="E701" s="60" t="s">
        <v>3489</v>
      </c>
      <c r="F701" s="73">
        <v>44724</v>
      </c>
      <c r="G701" s="61">
        <v>-78971.87</v>
      </c>
      <c r="H701" s="61">
        <v>-6961370.3399999999</v>
      </c>
      <c r="I701" s="60" t="s">
        <v>20</v>
      </c>
      <c r="J701" s="60" t="s">
        <v>3490</v>
      </c>
      <c r="K701" s="60" t="s">
        <v>1962</v>
      </c>
      <c r="L701" s="60" t="s">
        <v>3491</v>
      </c>
      <c r="M701" s="60" t="s">
        <v>3489</v>
      </c>
      <c r="N701" s="60" t="s">
        <v>290</v>
      </c>
      <c r="O701" s="60" t="s">
        <v>290</v>
      </c>
      <c r="P701" s="60" t="s">
        <v>290</v>
      </c>
      <c r="Q701" s="60" t="s">
        <v>290</v>
      </c>
      <c r="R701" s="60" t="s">
        <v>1136</v>
      </c>
      <c r="S701" s="73"/>
      <c r="T701" s="60" t="s">
        <v>290</v>
      </c>
      <c r="U701" s="73">
        <v>44724</v>
      </c>
      <c r="V701" s="60" t="s">
        <v>290</v>
      </c>
    </row>
    <row r="702" spans="1:22" ht="14.5">
      <c r="A702" s="60" t="s">
        <v>1156</v>
      </c>
      <c r="B702" s="60" t="s">
        <v>691</v>
      </c>
      <c r="C702" s="60" t="s">
        <v>1157</v>
      </c>
      <c r="D702" s="60" t="s">
        <v>1324</v>
      </c>
      <c r="E702" s="60" t="s">
        <v>1158</v>
      </c>
      <c r="F702" s="73">
        <v>41973</v>
      </c>
      <c r="G702" s="61">
        <v>45814.48</v>
      </c>
      <c r="H702" s="61">
        <v>3632630</v>
      </c>
      <c r="I702" s="60" t="s">
        <v>271</v>
      </c>
      <c r="J702" s="60" t="s">
        <v>1159</v>
      </c>
      <c r="K702" s="60" t="s">
        <v>1160</v>
      </c>
      <c r="L702" s="60" t="s">
        <v>1161</v>
      </c>
      <c r="M702" s="60" t="s">
        <v>1339</v>
      </c>
      <c r="N702" s="60" t="s">
        <v>1160</v>
      </c>
      <c r="O702" s="60" t="s">
        <v>290</v>
      </c>
      <c r="P702" s="60" t="s">
        <v>1147</v>
      </c>
      <c r="Q702" s="60" t="s">
        <v>290</v>
      </c>
      <c r="R702" s="60" t="s">
        <v>1136</v>
      </c>
      <c r="S702" s="73"/>
      <c r="T702" s="60" t="s">
        <v>290</v>
      </c>
      <c r="U702" s="73">
        <v>41973</v>
      </c>
      <c r="V702" s="60" t="s">
        <v>290</v>
      </c>
    </row>
    <row r="703" spans="1:22" ht="14.5">
      <c r="A703" s="60" t="s">
        <v>1156</v>
      </c>
      <c r="B703" s="60" t="s">
        <v>691</v>
      </c>
      <c r="C703" s="60" t="s">
        <v>593</v>
      </c>
      <c r="D703" s="60" t="s">
        <v>290</v>
      </c>
      <c r="E703" s="60" t="s">
        <v>1166</v>
      </c>
      <c r="F703" s="73">
        <v>42369</v>
      </c>
      <c r="G703" s="61">
        <v>345.19</v>
      </c>
      <c r="H703" s="61">
        <v>27370</v>
      </c>
      <c r="I703" s="60" t="s">
        <v>271</v>
      </c>
      <c r="J703" s="60" t="s">
        <v>1159</v>
      </c>
      <c r="K703" s="60" t="s">
        <v>1160</v>
      </c>
      <c r="L703" s="60" t="s">
        <v>1161</v>
      </c>
      <c r="M703" s="60" t="s">
        <v>1166</v>
      </c>
      <c r="N703" s="60" t="s">
        <v>1160</v>
      </c>
      <c r="O703" s="60" t="s">
        <v>290</v>
      </c>
      <c r="P703" s="60" t="s">
        <v>1147</v>
      </c>
      <c r="Q703" s="60" t="s">
        <v>290</v>
      </c>
      <c r="R703" s="60" t="s">
        <v>1145</v>
      </c>
      <c r="S703" s="73"/>
      <c r="T703" s="60" t="s">
        <v>290</v>
      </c>
      <c r="U703" s="73">
        <v>42369</v>
      </c>
      <c r="V703" s="60" t="s">
        <v>290</v>
      </c>
    </row>
    <row r="704" spans="1:22" ht="14.5">
      <c r="A704" s="60" t="s">
        <v>1148</v>
      </c>
      <c r="B704" s="60" t="s">
        <v>1131</v>
      </c>
      <c r="C704" s="60" t="s">
        <v>1132</v>
      </c>
      <c r="D704" s="60" t="s">
        <v>1384</v>
      </c>
      <c r="E704" s="60" t="s">
        <v>2245</v>
      </c>
      <c r="F704" s="73">
        <v>44668</v>
      </c>
      <c r="G704" s="61">
        <v>4300.84</v>
      </c>
      <c r="H704" s="61">
        <v>366646.61</v>
      </c>
      <c r="I704" s="60" t="s">
        <v>20</v>
      </c>
      <c r="J704" s="60" t="s">
        <v>2244</v>
      </c>
      <c r="K704" s="60" t="s">
        <v>1149</v>
      </c>
      <c r="L704" s="60" t="s">
        <v>2246</v>
      </c>
      <c r="M704" s="60" t="s">
        <v>2245</v>
      </c>
      <c r="N704" s="60" t="s">
        <v>290</v>
      </c>
      <c r="O704" s="60" t="s">
        <v>1149</v>
      </c>
      <c r="P704" s="60" t="s">
        <v>290</v>
      </c>
      <c r="Q704" s="60" t="s">
        <v>290</v>
      </c>
      <c r="R704" s="60" t="s">
        <v>1136</v>
      </c>
      <c r="S704" s="73"/>
      <c r="T704" s="60" t="s">
        <v>290</v>
      </c>
      <c r="U704" s="73">
        <v>44668</v>
      </c>
      <c r="V704" s="60" t="s">
        <v>290</v>
      </c>
    </row>
    <row r="705" spans="1:22" ht="14.5">
      <c r="A705" s="60" t="s">
        <v>1148</v>
      </c>
      <c r="B705" s="60" t="s">
        <v>1131</v>
      </c>
      <c r="C705" s="60" t="s">
        <v>1132</v>
      </c>
      <c r="D705" s="60" t="s">
        <v>1384</v>
      </c>
      <c r="E705" s="60" t="s">
        <v>3492</v>
      </c>
      <c r="F705" s="73">
        <v>44692</v>
      </c>
      <c r="G705" s="61">
        <v>2409</v>
      </c>
      <c r="H705" s="61">
        <v>205969.5</v>
      </c>
      <c r="I705" s="60" t="s">
        <v>20</v>
      </c>
      <c r="J705" s="60" t="s">
        <v>2244</v>
      </c>
      <c r="K705" s="60" t="s">
        <v>1149</v>
      </c>
      <c r="L705" s="60" t="s">
        <v>3493</v>
      </c>
      <c r="M705" s="60" t="s">
        <v>3492</v>
      </c>
      <c r="N705" s="60" t="s">
        <v>290</v>
      </c>
      <c r="O705" s="60" t="s">
        <v>1149</v>
      </c>
      <c r="P705" s="60" t="s">
        <v>290</v>
      </c>
      <c r="Q705" s="60" t="s">
        <v>290</v>
      </c>
      <c r="R705" s="60" t="s">
        <v>1136</v>
      </c>
      <c r="S705" s="73"/>
      <c r="T705" s="60" t="s">
        <v>290</v>
      </c>
      <c r="U705" s="73">
        <v>44692</v>
      </c>
      <c r="V705" s="60" t="s">
        <v>290</v>
      </c>
    </row>
    <row r="706" spans="1:22" ht="14.5">
      <c r="A706" s="60" t="s">
        <v>1148</v>
      </c>
      <c r="B706" s="60" t="s">
        <v>1131</v>
      </c>
      <c r="C706" s="60" t="s">
        <v>1132</v>
      </c>
      <c r="D706" s="60" t="s">
        <v>1384</v>
      </c>
      <c r="E706" s="60" t="s">
        <v>3494</v>
      </c>
      <c r="F706" s="73">
        <v>44710</v>
      </c>
      <c r="G706" s="61">
        <v>4624.8999999999996</v>
      </c>
      <c r="H706" s="61">
        <v>395428.95</v>
      </c>
      <c r="I706" s="60" t="s">
        <v>20</v>
      </c>
      <c r="J706" s="60" t="s">
        <v>2244</v>
      </c>
      <c r="K706" s="60" t="s">
        <v>1149</v>
      </c>
      <c r="L706" s="60" t="s">
        <v>3495</v>
      </c>
      <c r="M706" s="60" t="s">
        <v>3494</v>
      </c>
      <c r="N706" s="60" t="s">
        <v>290</v>
      </c>
      <c r="O706" s="60" t="s">
        <v>1149</v>
      </c>
      <c r="P706" s="60" t="s">
        <v>290</v>
      </c>
      <c r="Q706" s="60" t="s">
        <v>290</v>
      </c>
      <c r="R706" s="60" t="s">
        <v>1136</v>
      </c>
      <c r="S706" s="73"/>
      <c r="T706" s="60" t="s">
        <v>290</v>
      </c>
      <c r="U706" s="73">
        <v>44710</v>
      </c>
      <c r="V706" s="60" t="s">
        <v>290</v>
      </c>
    </row>
    <row r="707" spans="1:22" ht="14.5">
      <c r="A707" s="60" t="s">
        <v>1148</v>
      </c>
      <c r="B707" s="60" t="s">
        <v>1131</v>
      </c>
      <c r="C707" s="60" t="s">
        <v>1132</v>
      </c>
      <c r="D707" s="60" t="s">
        <v>1384</v>
      </c>
      <c r="E707" s="60" t="s">
        <v>3496</v>
      </c>
      <c r="F707" s="73">
        <v>44725</v>
      </c>
      <c r="G707" s="61">
        <v>4223</v>
      </c>
      <c r="H707" s="61">
        <v>372257.45</v>
      </c>
      <c r="I707" s="60" t="s">
        <v>20</v>
      </c>
      <c r="J707" s="60" t="s">
        <v>2244</v>
      </c>
      <c r="K707" s="60" t="s">
        <v>1149</v>
      </c>
      <c r="L707" s="60" t="s">
        <v>3497</v>
      </c>
      <c r="M707" s="60" t="s">
        <v>3496</v>
      </c>
      <c r="N707" s="60" t="s">
        <v>290</v>
      </c>
      <c r="O707" s="60" t="s">
        <v>1149</v>
      </c>
      <c r="P707" s="60" t="s">
        <v>290</v>
      </c>
      <c r="Q707" s="60" t="s">
        <v>290</v>
      </c>
      <c r="R707" s="60" t="s">
        <v>1136</v>
      </c>
      <c r="S707" s="73"/>
      <c r="T707" s="60" t="s">
        <v>290</v>
      </c>
      <c r="U707" s="73">
        <v>44725</v>
      </c>
      <c r="V707" s="60" t="s">
        <v>290</v>
      </c>
    </row>
    <row r="708" spans="1:22" ht="14.5">
      <c r="A708" s="60" t="s">
        <v>640</v>
      </c>
      <c r="B708" s="60" t="s">
        <v>290</v>
      </c>
      <c r="C708" s="60" t="s">
        <v>639</v>
      </c>
      <c r="D708" s="60" t="s">
        <v>1397</v>
      </c>
      <c r="E708" s="60" t="s">
        <v>3996</v>
      </c>
      <c r="F708" s="73">
        <v>44742</v>
      </c>
      <c r="G708" s="61">
        <v>133386</v>
      </c>
      <c r="H708" s="61">
        <v>12338205</v>
      </c>
      <c r="I708" s="60" t="s">
        <v>20</v>
      </c>
      <c r="J708" s="60" t="s">
        <v>3997</v>
      </c>
      <c r="K708" s="60" t="s">
        <v>660</v>
      </c>
      <c r="L708" s="60" t="s">
        <v>3998</v>
      </c>
      <c r="M708" s="60" t="s">
        <v>3996</v>
      </c>
      <c r="N708" s="60" t="s">
        <v>290</v>
      </c>
      <c r="O708" s="60" t="s">
        <v>735</v>
      </c>
      <c r="P708" s="60" t="s">
        <v>290</v>
      </c>
      <c r="Q708" s="60" t="s">
        <v>290</v>
      </c>
      <c r="R708" s="60" t="s">
        <v>290</v>
      </c>
      <c r="S708" s="73"/>
      <c r="T708" s="60" t="s">
        <v>290</v>
      </c>
      <c r="U708" s="73">
        <v>44742</v>
      </c>
      <c r="V708" s="60" t="s">
        <v>735</v>
      </c>
    </row>
    <row r="709" spans="1:22" ht="14.5">
      <c r="A709" s="60" t="s">
        <v>640</v>
      </c>
      <c r="B709" s="60" t="s">
        <v>290</v>
      </c>
      <c r="C709" s="60" t="s">
        <v>639</v>
      </c>
      <c r="D709" s="60" t="s">
        <v>1396</v>
      </c>
      <c r="E709" s="60" t="s">
        <v>3996</v>
      </c>
      <c r="F709" s="73">
        <v>44742</v>
      </c>
      <c r="G709" s="61">
        <v>-50994</v>
      </c>
      <c r="H709" s="61">
        <v>-4716945</v>
      </c>
      <c r="I709" s="60" t="s">
        <v>20</v>
      </c>
      <c r="J709" s="60" t="s">
        <v>3997</v>
      </c>
      <c r="K709" s="60" t="s">
        <v>660</v>
      </c>
      <c r="L709" s="60" t="s">
        <v>3998</v>
      </c>
      <c r="M709" s="60" t="s">
        <v>3996</v>
      </c>
      <c r="N709" s="60" t="s">
        <v>290</v>
      </c>
      <c r="O709" s="60" t="s">
        <v>735</v>
      </c>
      <c r="P709" s="60" t="s">
        <v>290</v>
      </c>
      <c r="Q709" s="60" t="s">
        <v>290</v>
      </c>
      <c r="R709" s="60" t="s">
        <v>290</v>
      </c>
      <c r="S709" s="73"/>
      <c r="T709" s="60" t="s">
        <v>290</v>
      </c>
      <c r="U709" s="73">
        <v>44742</v>
      </c>
      <c r="V709" s="60" t="s">
        <v>735</v>
      </c>
    </row>
    <row r="710" spans="1:22" ht="14.5">
      <c r="A710" s="60" t="s">
        <v>1130</v>
      </c>
      <c r="B710" s="60" t="s">
        <v>290</v>
      </c>
      <c r="C710" s="60" t="s">
        <v>639</v>
      </c>
      <c r="D710" s="60" t="s">
        <v>3838</v>
      </c>
      <c r="E710" s="60" t="s">
        <v>3999</v>
      </c>
      <c r="F710" s="73">
        <v>44742</v>
      </c>
      <c r="G710" s="61">
        <v>-32099.83</v>
      </c>
      <c r="H710" s="61">
        <v>-2969234.28</v>
      </c>
      <c r="I710" s="60" t="s">
        <v>20</v>
      </c>
      <c r="J710" s="60" t="s">
        <v>4000</v>
      </c>
      <c r="K710" s="60" t="s">
        <v>1749</v>
      </c>
      <c r="L710" s="60" t="s">
        <v>4001</v>
      </c>
      <c r="M710" s="60" t="s">
        <v>3999</v>
      </c>
      <c r="N710" s="60" t="s">
        <v>290</v>
      </c>
      <c r="O710" s="60" t="s">
        <v>1750</v>
      </c>
      <c r="P710" s="60" t="s">
        <v>290</v>
      </c>
      <c r="Q710" s="60" t="s">
        <v>290</v>
      </c>
      <c r="R710" s="60" t="s">
        <v>290</v>
      </c>
      <c r="S710" s="73"/>
      <c r="T710" s="60" t="s">
        <v>290</v>
      </c>
      <c r="U710" s="73">
        <v>44742</v>
      </c>
      <c r="V710" s="60" t="s">
        <v>1750</v>
      </c>
    </row>
    <row r="711" spans="1:22" ht="14.5">
      <c r="A711" s="60" t="s">
        <v>1130</v>
      </c>
      <c r="B711" s="60" t="s">
        <v>1131</v>
      </c>
      <c r="C711" s="60" t="s">
        <v>639</v>
      </c>
      <c r="D711" s="60" t="s">
        <v>3838</v>
      </c>
      <c r="E711" s="60" t="s">
        <v>3839</v>
      </c>
      <c r="F711" s="73">
        <v>44742</v>
      </c>
      <c r="G711" s="61">
        <v>-2154309</v>
      </c>
      <c r="H711" s="61">
        <v>-199273582.5</v>
      </c>
      <c r="I711" s="60" t="s">
        <v>20</v>
      </c>
      <c r="J711" s="60" t="s">
        <v>3840</v>
      </c>
      <c r="K711" s="60" t="s">
        <v>660</v>
      </c>
      <c r="L711" s="60" t="s">
        <v>3841</v>
      </c>
      <c r="M711" s="60" t="s">
        <v>3839</v>
      </c>
      <c r="N711" s="60" t="s">
        <v>290</v>
      </c>
      <c r="O711" s="60" t="s">
        <v>735</v>
      </c>
      <c r="P711" s="60" t="s">
        <v>290</v>
      </c>
      <c r="Q711" s="60" t="s">
        <v>290</v>
      </c>
      <c r="R711" s="60" t="s">
        <v>290</v>
      </c>
      <c r="S711" s="73"/>
      <c r="T711" s="60" t="s">
        <v>290</v>
      </c>
      <c r="U711" s="73">
        <v>44742</v>
      </c>
      <c r="V711" s="60" t="s">
        <v>735</v>
      </c>
    </row>
    <row r="712" spans="1:22" ht="14.5">
      <c r="A712" s="60" t="s">
        <v>1156</v>
      </c>
      <c r="B712" s="60" t="s">
        <v>1131</v>
      </c>
      <c r="C712" s="60" t="s">
        <v>688</v>
      </c>
      <c r="D712" s="60" t="s">
        <v>1324</v>
      </c>
      <c r="E712" s="60" t="s">
        <v>1376</v>
      </c>
      <c r="F712" s="73">
        <v>44105</v>
      </c>
      <c r="G712" s="61">
        <v>2382.37</v>
      </c>
      <c r="H712" s="61">
        <v>200000</v>
      </c>
      <c r="I712" s="60" t="s">
        <v>271</v>
      </c>
      <c r="J712" s="60" t="s">
        <v>1377</v>
      </c>
      <c r="K712" s="60" t="s">
        <v>1378</v>
      </c>
      <c r="L712" s="60" t="s">
        <v>290</v>
      </c>
      <c r="M712" s="60" t="s">
        <v>1376</v>
      </c>
      <c r="N712" s="60" t="s">
        <v>1378</v>
      </c>
      <c r="O712" s="60" t="s">
        <v>290</v>
      </c>
      <c r="P712" s="60" t="s">
        <v>1379</v>
      </c>
      <c r="Q712" s="60" t="s">
        <v>290</v>
      </c>
      <c r="R712" s="60" t="s">
        <v>1136</v>
      </c>
      <c r="S712" s="73"/>
      <c r="T712" s="60" t="s">
        <v>290</v>
      </c>
      <c r="U712" s="73">
        <v>44105</v>
      </c>
      <c r="V712" s="60" t="s">
        <v>290</v>
      </c>
    </row>
    <row r="713" spans="1:22" ht="14.5">
      <c r="A713" s="60" t="s">
        <v>1156</v>
      </c>
      <c r="B713" s="60" t="s">
        <v>1131</v>
      </c>
      <c r="C713" s="60" t="s">
        <v>688</v>
      </c>
      <c r="D713" s="60" t="s">
        <v>1324</v>
      </c>
      <c r="E713" s="60" t="s">
        <v>1380</v>
      </c>
      <c r="F713" s="73">
        <v>44105</v>
      </c>
      <c r="G713" s="61">
        <v>1191.19</v>
      </c>
      <c r="H713" s="61">
        <v>100000</v>
      </c>
      <c r="I713" s="60" t="s">
        <v>271</v>
      </c>
      <c r="J713" s="60" t="s">
        <v>1381</v>
      </c>
      <c r="K713" s="60" t="s">
        <v>1382</v>
      </c>
      <c r="L713" s="60" t="s">
        <v>290</v>
      </c>
      <c r="M713" s="60" t="s">
        <v>1380</v>
      </c>
      <c r="N713" s="60" t="s">
        <v>1382</v>
      </c>
      <c r="O713" s="60" t="s">
        <v>290</v>
      </c>
      <c r="P713" s="60" t="s">
        <v>1383</v>
      </c>
      <c r="Q713" s="60" t="s">
        <v>290</v>
      </c>
      <c r="R713" s="60" t="s">
        <v>1136</v>
      </c>
      <c r="S713" s="73"/>
      <c r="T713" s="60" t="s">
        <v>290</v>
      </c>
      <c r="U713" s="73">
        <v>44105</v>
      </c>
      <c r="V713" s="60" t="s">
        <v>290</v>
      </c>
    </row>
    <row r="714" spans="1:22" ht="14.5">
      <c r="A714" s="60" t="s">
        <v>1130</v>
      </c>
      <c r="B714" s="60" t="s">
        <v>1131</v>
      </c>
      <c r="C714" s="60" t="s">
        <v>1132</v>
      </c>
      <c r="D714" s="60" t="s">
        <v>1384</v>
      </c>
      <c r="E714" s="60" t="s">
        <v>3498</v>
      </c>
      <c r="F714" s="73">
        <v>44712</v>
      </c>
      <c r="G714" s="61">
        <v>14028.02</v>
      </c>
      <c r="H714" s="61">
        <v>1236569.96</v>
      </c>
      <c r="I714" s="60" t="s">
        <v>20</v>
      </c>
      <c r="J714" s="60" t="s">
        <v>3499</v>
      </c>
      <c r="K714" s="60" t="s">
        <v>3500</v>
      </c>
      <c r="L714" s="60" t="s">
        <v>3501</v>
      </c>
      <c r="M714" s="60" t="s">
        <v>3498</v>
      </c>
      <c r="N714" s="60" t="s">
        <v>290</v>
      </c>
      <c r="O714" s="60" t="s">
        <v>729</v>
      </c>
      <c r="P714" s="60" t="s">
        <v>290</v>
      </c>
      <c r="Q714" s="60" t="s">
        <v>290</v>
      </c>
      <c r="R714" s="60" t="s">
        <v>290</v>
      </c>
      <c r="S714" s="73"/>
      <c r="T714" s="60" t="s">
        <v>290</v>
      </c>
      <c r="U714" s="73">
        <v>44712</v>
      </c>
      <c r="V714" s="60" t="s">
        <v>729</v>
      </c>
    </row>
    <row r="715" spans="1:22" ht="14.5">
      <c r="A715" s="60" t="s">
        <v>1130</v>
      </c>
      <c r="B715" s="60" t="s">
        <v>1131</v>
      </c>
      <c r="C715" s="60" t="s">
        <v>1132</v>
      </c>
      <c r="D715" s="60" t="s">
        <v>1384</v>
      </c>
      <c r="E715" s="60" t="s">
        <v>3502</v>
      </c>
      <c r="F715" s="73">
        <v>44742</v>
      </c>
      <c r="G715" s="61">
        <v>20616.55</v>
      </c>
      <c r="H715" s="61">
        <v>1907030.88</v>
      </c>
      <c r="I715" s="60" t="s">
        <v>20</v>
      </c>
      <c r="J715" s="60" t="s">
        <v>3503</v>
      </c>
      <c r="K715" s="60" t="s">
        <v>3500</v>
      </c>
      <c r="L715" s="60" t="s">
        <v>3504</v>
      </c>
      <c r="M715" s="60" t="s">
        <v>3502</v>
      </c>
      <c r="N715" s="60" t="s">
        <v>290</v>
      </c>
      <c r="O715" s="60" t="s">
        <v>729</v>
      </c>
      <c r="P715" s="60" t="s">
        <v>290</v>
      </c>
      <c r="Q715" s="60" t="s">
        <v>290</v>
      </c>
      <c r="R715" s="60" t="s">
        <v>290</v>
      </c>
      <c r="S715" s="73"/>
      <c r="T715" s="60" t="s">
        <v>290</v>
      </c>
      <c r="U715" s="73">
        <v>44742</v>
      </c>
      <c r="V715" s="60" t="s">
        <v>729</v>
      </c>
    </row>
    <row r="716" spans="1:22" ht="14.5">
      <c r="A716" s="60" t="s">
        <v>1130</v>
      </c>
      <c r="B716" s="60" t="s">
        <v>1131</v>
      </c>
      <c r="C716" s="60" t="s">
        <v>1132</v>
      </c>
      <c r="D716" s="60" t="s">
        <v>1384</v>
      </c>
      <c r="E716" s="60" t="s">
        <v>3505</v>
      </c>
      <c r="F716" s="73">
        <v>44742</v>
      </c>
      <c r="G716" s="61">
        <v>900.3</v>
      </c>
      <c r="H716" s="61">
        <v>83277.75</v>
      </c>
      <c r="I716" s="60" t="s">
        <v>20</v>
      </c>
      <c r="J716" s="60" t="s">
        <v>3503</v>
      </c>
      <c r="K716" s="60" t="s">
        <v>3500</v>
      </c>
      <c r="L716" s="60" t="s">
        <v>3506</v>
      </c>
      <c r="M716" s="60" t="s">
        <v>3505</v>
      </c>
      <c r="N716" s="60" t="s">
        <v>290</v>
      </c>
      <c r="O716" s="60" t="s">
        <v>729</v>
      </c>
      <c r="P716" s="60" t="s">
        <v>290</v>
      </c>
      <c r="Q716" s="60" t="s">
        <v>290</v>
      </c>
      <c r="R716" s="60" t="s">
        <v>290</v>
      </c>
      <c r="S716" s="73"/>
      <c r="T716" s="60" t="s">
        <v>290</v>
      </c>
      <c r="U716" s="73">
        <v>44742</v>
      </c>
      <c r="V716" s="60" t="s">
        <v>729</v>
      </c>
    </row>
    <row r="717" spans="1:22" ht="14.5">
      <c r="A717" s="60" t="s">
        <v>1130</v>
      </c>
      <c r="B717" s="60" t="s">
        <v>1131</v>
      </c>
      <c r="C717" s="60" t="s">
        <v>1132</v>
      </c>
      <c r="D717" s="60" t="s">
        <v>1384</v>
      </c>
      <c r="E717" s="60" t="s">
        <v>3507</v>
      </c>
      <c r="F717" s="73">
        <v>44742</v>
      </c>
      <c r="G717" s="61">
        <v>3291.17</v>
      </c>
      <c r="H717" s="61">
        <v>304433.23</v>
      </c>
      <c r="I717" s="60" t="s">
        <v>20</v>
      </c>
      <c r="J717" s="60" t="s">
        <v>3503</v>
      </c>
      <c r="K717" s="60" t="s">
        <v>3500</v>
      </c>
      <c r="L717" s="60" t="s">
        <v>3508</v>
      </c>
      <c r="M717" s="60" t="s">
        <v>3507</v>
      </c>
      <c r="N717" s="60" t="s">
        <v>290</v>
      </c>
      <c r="O717" s="60" t="s">
        <v>729</v>
      </c>
      <c r="P717" s="60" t="s">
        <v>290</v>
      </c>
      <c r="Q717" s="60" t="s">
        <v>290</v>
      </c>
      <c r="R717" s="60" t="s">
        <v>290</v>
      </c>
      <c r="S717" s="73"/>
      <c r="T717" s="60" t="s">
        <v>290</v>
      </c>
      <c r="U717" s="73">
        <v>44742</v>
      </c>
      <c r="V717" s="60" t="s">
        <v>729</v>
      </c>
    </row>
    <row r="718" spans="1:22" ht="14.5">
      <c r="A718" s="60" t="s">
        <v>1204</v>
      </c>
      <c r="B718" s="60" t="s">
        <v>1131</v>
      </c>
      <c r="C718" s="60" t="s">
        <v>593</v>
      </c>
      <c r="D718" s="60" t="s">
        <v>1338</v>
      </c>
      <c r="E718" s="60" t="s">
        <v>3509</v>
      </c>
      <c r="F718" s="73">
        <v>44733</v>
      </c>
      <c r="G718" s="61">
        <v>-1362.9</v>
      </c>
      <c r="H718" s="61">
        <v>-120139.64</v>
      </c>
      <c r="I718" s="60" t="s">
        <v>20</v>
      </c>
      <c r="J718" s="60" t="s">
        <v>3510</v>
      </c>
      <c r="K718" s="60" t="s">
        <v>657</v>
      </c>
      <c r="L718" s="60" t="s">
        <v>3511</v>
      </c>
      <c r="M718" s="60" t="s">
        <v>3509</v>
      </c>
      <c r="N718" s="60" t="s">
        <v>675</v>
      </c>
      <c r="O718" s="60" t="s">
        <v>290</v>
      </c>
      <c r="P718" s="60" t="s">
        <v>658</v>
      </c>
      <c r="Q718" s="60" t="s">
        <v>290</v>
      </c>
      <c r="R718" s="60" t="s">
        <v>1136</v>
      </c>
      <c r="S718" s="73"/>
      <c r="T718" s="60" t="s">
        <v>290</v>
      </c>
      <c r="U718" s="73">
        <v>44733</v>
      </c>
      <c r="V718" s="60" t="s">
        <v>675</v>
      </c>
    </row>
    <row r="719" spans="1:22" ht="14.5">
      <c r="A719" s="60" t="s">
        <v>1204</v>
      </c>
      <c r="B719" s="60" t="s">
        <v>1131</v>
      </c>
      <c r="C719" s="60" t="s">
        <v>593</v>
      </c>
      <c r="D719" s="60" t="s">
        <v>1338</v>
      </c>
      <c r="E719" s="60" t="s">
        <v>3512</v>
      </c>
      <c r="F719" s="73">
        <v>44739</v>
      </c>
      <c r="G719" s="61">
        <v>-34122</v>
      </c>
      <c r="H719" s="61">
        <v>-3007854.3</v>
      </c>
      <c r="I719" s="60" t="s">
        <v>20</v>
      </c>
      <c r="J719" s="60" t="s">
        <v>3513</v>
      </c>
      <c r="K719" s="60" t="s">
        <v>657</v>
      </c>
      <c r="L719" s="60" t="s">
        <v>3514</v>
      </c>
      <c r="M719" s="60" t="s">
        <v>3512</v>
      </c>
      <c r="N719" s="60" t="s">
        <v>675</v>
      </c>
      <c r="O719" s="60" t="s">
        <v>290</v>
      </c>
      <c r="P719" s="60" t="s">
        <v>658</v>
      </c>
      <c r="Q719" s="60" t="s">
        <v>290</v>
      </c>
      <c r="R719" s="60" t="s">
        <v>1136</v>
      </c>
      <c r="S719" s="73"/>
      <c r="T719" s="60" t="s">
        <v>290</v>
      </c>
      <c r="U719" s="73">
        <v>44739</v>
      </c>
      <c r="V719" s="60" t="s">
        <v>675</v>
      </c>
    </row>
    <row r="720" spans="1:22" ht="14.5">
      <c r="A720" s="60" t="s">
        <v>1204</v>
      </c>
      <c r="B720" s="60" t="s">
        <v>1131</v>
      </c>
      <c r="C720" s="60" t="s">
        <v>593</v>
      </c>
      <c r="D720" s="60" t="s">
        <v>1338</v>
      </c>
      <c r="E720" s="60" t="s">
        <v>3515</v>
      </c>
      <c r="F720" s="73">
        <v>44742</v>
      </c>
      <c r="G720" s="61">
        <v>-61792.78</v>
      </c>
      <c r="H720" s="61">
        <v>-5447033.5599999996</v>
      </c>
      <c r="I720" s="60" t="s">
        <v>20</v>
      </c>
      <c r="J720" s="60" t="s">
        <v>3513</v>
      </c>
      <c r="K720" s="60" t="s">
        <v>657</v>
      </c>
      <c r="L720" s="60" t="s">
        <v>3516</v>
      </c>
      <c r="M720" s="60" t="s">
        <v>3515</v>
      </c>
      <c r="N720" s="60" t="s">
        <v>675</v>
      </c>
      <c r="O720" s="60" t="s">
        <v>290</v>
      </c>
      <c r="P720" s="60" t="s">
        <v>658</v>
      </c>
      <c r="Q720" s="60" t="s">
        <v>290</v>
      </c>
      <c r="R720" s="60" t="s">
        <v>1136</v>
      </c>
      <c r="S720" s="73"/>
      <c r="T720" s="60" t="s">
        <v>290</v>
      </c>
      <c r="U720" s="73">
        <v>44742</v>
      </c>
      <c r="V720" s="60" t="s">
        <v>675</v>
      </c>
    </row>
    <row r="721" spans="1:22" ht="14.5">
      <c r="A721" s="60" t="s">
        <v>1204</v>
      </c>
      <c r="B721" s="60" t="s">
        <v>1131</v>
      </c>
      <c r="C721" s="60" t="s">
        <v>593</v>
      </c>
      <c r="D721" s="60" t="s">
        <v>1338</v>
      </c>
      <c r="E721" s="60" t="s">
        <v>3517</v>
      </c>
      <c r="F721" s="73">
        <v>44733</v>
      </c>
      <c r="G721" s="61">
        <v>-906.37</v>
      </c>
      <c r="H721" s="61">
        <v>-79896.52</v>
      </c>
      <c r="I721" s="60" t="s">
        <v>20</v>
      </c>
      <c r="J721" s="60" t="s">
        <v>3518</v>
      </c>
      <c r="K721" s="60" t="s">
        <v>657</v>
      </c>
      <c r="L721" s="60" t="s">
        <v>3519</v>
      </c>
      <c r="M721" s="60" t="s">
        <v>3517</v>
      </c>
      <c r="N721" s="60" t="s">
        <v>675</v>
      </c>
      <c r="O721" s="60" t="s">
        <v>290</v>
      </c>
      <c r="P721" s="60" t="s">
        <v>658</v>
      </c>
      <c r="Q721" s="60" t="s">
        <v>290</v>
      </c>
      <c r="R721" s="60" t="s">
        <v>1136</v>
      </c>
      <c r="S721" s="73"/>
      <c r="T721" s="60" t="s">
        <v>290</v>
      </c>
      <c r="U721" s="73">
        <v>44733</v>
      </c>
      <c r="V721" s="60" t="s">
        <v>675</v>
      </c>
    </row>
    <row r="722" spans="1:22" ht="14.5">
      <c r="A722" s="60" t="s">
        <v>1204</v>
      </c>
      <c r="B722" s="60" t="s">
        <v>1131</v>
      </c>
      <c r="C722" s="60" t="s">
        <v>593</v>
      </c>
      <c r="D722" s="60" t="s">
        <v>1338</v>
      </c>
      <c r="E722" s="60" t="s">
        <v>3520</v>
      </c>
      <c r="F722" s="73">
        <v>44739</v>
      </c>
      <c r="G722" s="61">
        <v>-4400</v>
      </c>
      <c r="H722" s="61">
        <v>-387860</v>
      </c>
      <c r="I722" s="60" t="s">
        <v>20</v>
      </c>
      <c r="J722" s="60" t="s">
        <v>3521</v>
      </c>
      <c r="K722" s="60" t="s">
        <v>657</v>
      </c>
      <c r="L722" s="60" t="s">
        <v>3522</v>
      </c>
      <c r="M722" s="60" t="s">
        <v>3520</v>
      </c>
      <c r="N722" s="60" t="s">
        <v>675</v>
      </c>
      <c r="O722" s="60" t="s">
        <v>290</v>
      </c>
      <c r="P722" s="60" t="s">
        <v>658</v>
      </c>
      <c r="Q722" s="60" t="s">
        <v>290</v>
      </c>
      <c r="R722" s="60" t="s">
        <v>1136</v>
      </c>
      <c r="S722" s="73"/>
      <c r="T722" s="60" t="s">
        <v>290</v>
      </c>
      <c r="U722" s="73">
        <v>44739</v>
      </c>
      <c r="V722" s="60" t="s">
        <v>675</v>
      </c>
    </row>
    <row r="723" spans="1:22" ht="14.5">
      <c r="A723" s="60" t="s">
        <v>1204</v>
      </c>
      <c r="B723" s="60" t="s">
        <v>1131</v>
      </c>
      <c r="C723" s="60" t="s">
        <v>593</v>
      </c>
      <c r="D723" s="60" t="s">
        <v>1338</v>
      </c>
      <c r="E723" s="60" t="s">
        <v>3523</v>
      </c>
      <c r="F723" s="73">
        <v>44741</v>
      </c>
      <c r="G723" s="61">
        <v>-12901.28</v>
      </c>
      <c r="H723" s="61">
        <v>-1137247.83</v>
      </c>
      <c r="I723" s="60" t="s">
        <v>20</v>
      </c>
      <c r="J723" s="60" t="s">
        <v>3521</v>
      </c>
      <c r="K723" s="60" t="s">
        <v>657</v>
      </c>
      <c r="L723" s="60" t="s">
        <v>3524</v>
      </c>
      <c r="M723" s="60" t="s">
        <v>3523</v>
      </c>
      <c r="N723" s="60" t="s">
        <v>675</v>
      </c>
      <c r="O723" s="60" t="s">
        <v>290</v>
      </c>
      <c r="P723" s="60" t="s">
        <v>658</v>
      </c>
      <c r="Q723" s="60" t="s">
        <v>290</v>
      </c>
      <c r="R723" s="60" t="s">
        <v>1136</v>
      </c>
      <c r="S723" s="73"/>
      <c r="T723" s="60" t="s">
        <v>290</v>
      </c>
      <c r="U723" s="73">
        <v>44741</v>
      </c>
      <c r="V723" s="60" t="s">
        <v>675</v>
      </c>
    </row>
    <row r="724" spans="1:22" ht="14.5">
      <c r="A724" s="60" t="s">
        <v>1204</v>
      </c>
      <c r="B724" s="60" t="s">
        <v>1131</v>
      </c>
      <c r="C724" s="60" t="s">
        <v>593</v>
      </c>
      <c r="D724" s="60" t="s">
        <v>1338</v>
      </c>
      <c r="E724" s="60" t="s">
        <v>3525</v>
      </c>
      <c r="F724" s="73">
        <v>44741</v>
      </c>
      <c r="G724" s="61">
        <v>-7052.44</v>
      </c>
      <c r="H724" s="61">
        <v>-621672.59</v>
      </c>
      <c r="I724" s="60" t="s">
        <v>20</v>
      </c>
      <c r="J724" s="60" t="s">
        <v>3526</v>
      </c>
      <c r="K724" s="60" t="s">
        <v>657</v>
      </c>
      <c r="L724" s="60" t="s">
        <v>3527</v>
      </c>
      <c r="M724" s="60" t="s">
        <v>3525</v>
      </c>
      <c r="N724" s="60" t="s">
        <v>675</v>
      </c>
      <c r="O724" s="60" t="s">
        <v>290</v>
      </c>
      <c r="P724" s="60" t="s">
        <v>658</v>
      </c>
      <c r="Q724" s="60" t="s">
        <v>290</v>
      </c>
      <c r="R724" s="60" t="s">
        <v>1136</v>
      </c>
      <c r="S724" s="73"/>
      <c r="T724" s="60" t="s">
        <v>290</v>
      </c>
      <c r="U724" s="73">
        <v>44741</v>
      </c>
      <c r="V724" s="60" t="s">
        <v>675</v>
      </c>
    </row>
    <row r="725" spans="1:22" ht="14.5">
      <c r="A725" s="60" t="s">
        <v>1204</v>
      </c>
      <c r="B725" s="60" t="s">
        <v>1131</v>
      </c>
      <c r="C725" s="60" t="s">
        <v>593</v>
      </c>
      <c r="D725" s="60" t="s">
        <v>1338</v>
      </c>
      <c r="E725" s="60" t="s">
        <v>3528</v>
      </c>
      <c r="F725" s="73">
        <v>44739</v>
      </c>
      <c r="G725" s="61">
        <v>-14637</v>
      </c>
      <c r="H725" s="61">
        <v>-1290251.55</v>
      </c>
      <c r="I725" s="60" t="s">
        <v>20</v>
      </c>
      <c r="J725" s="60" t="s">
        <v>3529</v>
      </c>
      <c r="K725" s="60" t="s">
        <v>657</v>
      </c>
      <c r="L725" s="60" t="s">
        <v>3530</v>
      </c>
      <c r="M725" s="60" t="s">
        <v>3528</v>
      </c>
      <c r="N725" s="60" t="s">
        <v>675</v>
      </c>
      <c r="O725" s="60" t="s">
        <v>290</v>
      </c>
      <c r="P725" s="60" t="s">
        <v>658</v>
      </c>
      <c r="Q725" s="60" t="s">
        <v>290</v>
      </c>
      <c r="R725" s="60" t="s">
        <v>1136</v>
      </c>
      <c r="S725" s="73"/>
      <c r="T725" s="60" t="s">
        <v>290</v>
      </c>
      <c r="U725" s="73">
        <v>44739</v>
      </c>
      <c r="V725" s="60" t="s">
        <v>675</v>
      </c>
    </row>
    <row r="726" spans="1:22" ht="14.5">
      <c r="A726" s="60" t="s">
        <v>1204</v>
      </c>
      <c r="B726" s="60" t="s">
        <v>1131</v>
      </c>
      <c r="C726" s="60" t="s">
        <v>593</v>
      </c>
      <c r="D726" s="60" t="s">
        <v>1338</v>
      </c>
      <c r="E726" s="60" t="s">
        <v>3531</v>
      </c>
      <c r="F726" s="73">
        <v>44732</v>
      </c>
      <c r="G726" s="61">
        <v>-1971.09</v>
      </c>
      <c r="H726" s="61">
        <v>-173751.58</v>
      </c>
      <c r="I726" s="60" t="s">
        <v>20</v>
      </c>
      <c r="J726" s="60" t="s">
        <v>3532</v>
      </c>
      <c r="K726" s="60" t="s">
        <v>657</v>
      </c>
      <c r="L726" s="60" t="s">
        <v>3533</v>
      </c>
      <c r="M726" s="60" t="s">
        <v>3531</v>
      </c>
      <c r="N726" s="60" t="s">
        <v>675</v>
      </c>
      <c r="O726" s="60" t="s">
        <v>290</v>
      </c>
      <c r="P726" s="60" t="s">
        <v>658</v>
      </c>
      <c r="Q726" s="60" t="s">
        <v>290</v>
      </c>
      <c r="R726" s="60" t="s">
        <v>1136</v>
      </c>
      <c r="S726" s="73"/>
      <c r="T726" s="60" t="s">
        <v>290</v>
      </c>
      <c r="U726" s="73">
        <v>44732</v>
      </c>
      <c r="V726" s="60" t="s">
        <v>675</v>
      </c>
    </row>
    <row r="727" spans="1:22" ht="14.5">
      <c r="A727" s="60" t="s">
        <v>640</v>
      </c>
      <c r="B727" s="60" t="s">
        <v>290</v>
      </c>
      <c r="C727" s="60" t="s">
        <v>639</v>
      </c>
      <c r="D727" s="60" t="s">
        <v>1396</v>
      </c>
      <c r="E727" s="60" t="s">
        <v>2248</v>
      </c>
      <c r="F727" s="73">
        <v>44650</v>
      </c>
      <c r="G727" s="61">
        <v>-2040000</v>
      </c>
      <c r="H727" s="61">
        <v>-173502000</v>
      </c>
      <c r="I727" s="60" t="s">
        <v>20</v>
      </c>
      <c r="J727" s="60" t="s">
        <v>2249</v>
      </c>
      <c r="K727" s="60" t="s">
        <v>660</v>
      </c>
      <c r="L727" s="60" t="s">
        <v>1771</v>
      </c>
      <c r="M727" s="60" t="s">
        <v>2248</v>
      </c>
      <c r="N727" s="60" t="s">
        <v>290</v>
      </c>
      <c r="O727" s="60" t="s">
        <v>735</v>
      </c>
      <c r="P727" s="60" t="s">
        <v>290</v>
      </c>
      <c r="Q727" s="60" t="s">
        <v>290</v>
      </c>
      <c r="R727" s="60" t="s">
        <v>290</v>
      </c>
      <c r="S727" s="73"/>
      <c r="T727" s="60" t="s">
        <v>290</v>
      </c>
      <c r="U727" s="73">
        <v>44650</v>
      </c>
      <c r="V727" s="60" t="s">
        <v>735</v>
      </c>
    </row>
    <row r="728" spans="1:22" ht="14.5">
      <c r="A728" s="60" t="s">
        <v>1156</v>
      </c>
      <c r="B728" s="60" t="s">
        <v>290</v>
      </c>
      <c r="C728" s="60" t="s">
        <v>688</v>
      </c>
      <c r="D728" s="60" t="s">
        <v>1388</v>
      </c>
      <c r="E728" s="60" t="s">
        <v>2250</v>
      </c>
      <c r="F728" s="73">
        <v>44605</v>
      </c>
      <c r="G728" s="61">
        <v>-3898.49</v>
      </c>
      <c r="H728" s="61">
        <v>-335465</v>
      </c>
      <c r="I728" s="60" t="s">
        <v>271</v>
      </c>
      <c r="J728" s="60" t="s">
        <v>2251</v>
      </c>
      <c r="K728" s="60" t="s">
        <v>1235</v>
      </c>
      <c r="L728" s="60" t="s">
        <v>2251</v>
      </c>
      <c r="M728" s="60" t="s">
        <v>2250</v>
      </c>
      <c r="N728" s="60" t="s">
        <v>1235</v>
      </c>
      <c r="O728" s="60" t="s">
        <v>290</v>
      </c>
      <c r="P728" s="60" t="s">
        <v>1236</v>
      </c>
      <c r="Q728" s="60" t="s">
        <v>290</v>
      </c>
      <c r="R728" s="60" t="s">
        <v>290</v>
      </c>
      <c r="S728" s="73"/>
      <c r="T728" s="60" t="s">
        <v>290</v>
      </c>
      <c r="U728" s="73">
        <v>44605</v>
      </c>
      <c r="V728" s="60" t="s">
        <v>290</v>
      </c>
    </row>
    <row r="729" spans="1:22" ht="14.5">
      <c r="A729" s="60" t="s">
        <v>1150</v>
      </c>
      <c r="B729" s="60" t="s">
        <v>1131</v>
      </c>
      <c r="C729" s="60" t="s">
        <v>1132</v>
      </c>
      <c r="D729" s="60" t="s">
        <v>1384</v>
      </c>
      <c r="E729" s="60" t="s">
        <v>3534</v>
      </c>
      <c r="F729" s="73">
        <v>44742</v>
      </c>
      <c r="G729" s="61">
        <v>9361.68</v>
      </c>
      <c r="H729" s="61">
        <v>865955.4</v>
      </c>
      <c r="I729" s="60" t="s">
        <v>20</v>
      </c>
      <c r="J729" s="60" t="s">
        <v>3535</v>
      </c>
      <c r="K729" s="60" t="s">
        <v>3536</v>
      </c>
      <c r="L729" s="60" t="s">
        <v>3537</v>
      </c>
      <c r="M729" s="60" t="s">
        <v>3534</v>
      </c>
      <c r="N729" s="60" t="s">
        <v>290</v>
      </c>
      <c r="O729" s="60" t="s">
        <v>3536</v>
      </c>
      <c r="P729" s="60" t="s">
        <v>290</v>
      </c>
      <c r="Q729" s="60" t="s">
        <v>290</v>
      </c>
      <c r="R729" s="60" t="s">
        <v>290</v>
      </c>
      <c r="S729" s="73"/>
      <c r="T729" s="60" t="s">
        <v>290</v>
      </c>
      <c r="U729" s="73">
        <v>44742</v>
      </c>
      <c r="V729" s="60" t="s">
        <v>290</v>
      </c>
    </row>
    <row r="730" spans="1:22" ht="14.5">
      <c r="A730" s="60" t="s">
        <v>1150</v>
      </c>
      <c r="B730" s="60" t="s">
        <v>1131</v>
      </c>
      <c r="C730" s="60" t="s">
        <v>1132</v>
      </c>
      <c r="D730" s="60" t="s">
        <v>1384</v>
      </c>
      <c r="E730" s="60" t="s">
        <v>3538</v>
      </c>
      <c r="F730" s="73">
        <v>44698</v>
      </c>
      <c r="G730" s="61">
        <v>11344.44</v>
      </c>
      <c r="H730" s="61">
        <v>969949.62</v>
      </c>
      <c r="I730" s="60" t="s">
        <v>20</v>
      </c>
      <c r="J730" s="60" t="s">
        <v>3539</v>
      </c>
      <c r="K730" s="60" t="s">
        <v>3536</v>
      </c>
      <c r="L730" s="60" t="s">
        <v>3540</v>
      </c>
      <c r="M730" s="60" t="s">
        <v>3538</v>
      </c>
      <c r="N730" s="60" t="s">
        <v>290</v>
      </c>
      <c r="O730" s="60" t="s">
        <v>3536</v>
      </c>
      <c r="P730" s="60" t="s">
        <v>290</v>
      </c>
      <c r="Q730" s="60" t="s">
        <v>290</v>
      </c>
      <c r="R730" s="60" t="s">
        <v>290</v>
      </c>
      <c r="S730" s="73"/>
      <c r="T730" s="60" t="s">
        <v>290</v>
      </c>
      <c r="U730" s="73">
        <v>44698</v>
      </c>
      <c r="V730" s="60" t="s">
        <v>290</v>
      </c>
    </row>
    <row r="731" spans="1:22" ht="14.5">
      <c r="A731" s="60" t="s">
        <v>1150</v>
      </c>
      <c r="B731" s="60" t="s">
        <v>1131</v>
      </c>
      <c r="C731" s="60" t="s">
        <v>1132</v>
      </c>
      <c r="D731" s="60" t="s">
        <v>1384</v>
      </c>
      <c r="E731" s="60" t="s">
        <v>3541</v>
      </c>
      <c r="F731" s="73">
        <v>44712</v>
      </c>
      <c r="G731" s="61">
        <v>8901.48</v>
      </c>
      <c r="H731" s="61">
        <v>761076.54</v>
      </c>
      <c r="I731" s="60" t="s">
        <v>20</v>
      </c>
      <c r="J731" s="60" t="s">
        <v>3539</v>
      </c>
      <c r="K731" s="60" t="s">
        <v>3536</v>
      </c>
      <c r="L731" s="60" t="s">
        <v>3542</v>
      </c>
      <c r="M731" s="60" t="s">
        <v>3541</v>
      </c>
      <c r="N731" s="60" t="s">
        <v>290</v>
      </c>
      <c r="O731" s="60" t="s">
        <v>3536</v>
      </c>
      <c r="P731" s="60" t="s">
        <v>290</v>
      </c>
      <c r="Q731" s="60" t="s">
        <v>290</v>
      </c>
      <c r="R731" s="60" t="s">
        <v>290</v>
      </c>
      <c r="S731" s="73"/>
      <c r="T731" s="60" t="s">
        <v>290</v>
      </c>
      <c r="U731" s="73">
        <v>44712</v>
      </c>
      <c r="V731" s="60" t="s">
        <v>290</v>
      </c>
    </row>
    <row r="732" spans="1:22" ht="14.5">
      <c r="A732" s="60" t="s">
        <v>1150</v>
      </c>
      <c r="B732" s="60" t="s">
        <v>1131</v>
      </c>
      <c r="C732" s="60" t="s">
        <v>1132</v>
      </c>
      <c r="D732" s="60" t="s">
        <v>1384</v>
      </c>
      <c r="E732" s="60" t="s">
        <v>2253</v>
      </c>
      <c r="F732" s="73">
        <v>44592</v>
      </c>
      <c r="G732" s="61">
        <v>4124.2700000000004</v>
      </c>
      <c r="H732" s="61">
        <v>346232.47</v>
      </c>
      <c r="I732" s="60" t="s">
        <v>20</v>
      </c>
      <c r="J732" s="60" t="s">
        <v>1385</v>
      </c>
      <c r="K732" s="60" t="s">
        <v>1151</v>
      </c>
      <c r="L732" s="60" t="s">
        <v>2254</v>
      </c>
      <c r="M732" s="60" t="s">
        <v>2253</v>
      </c>
      <c r="N732" s="60" t="s">
        <v>290</v>
      </c>
      <c r="O732" s="60" t="s">
        <v>1151</v>
      </c>
      <c r="P732" s="60" t="s">
        <v>290</v>
      </c>
      <c r="Q732" s="60" t="s">
        <v>290</v>
      </c>
      <c r="R732" s="60" t="s">
        <v>290</v>
      </c>
      <c r="S732" s="73"/>
      <c r="T732" s="60" t="s">
        <v>290</v>
      </c>
      <c r="U732" s="73">
        <v>44592</v>
      </c>
      <c r="V732" s="60" t="s">
        <v>290</v>
      </c>
    </row>
    <row r="733" spans="1:22" ht="14.5">
      <c r="A733" s="60" t="s">
        <v>1150</v>
      </c>
      <c r="B733" s="60" t="s">
        <v>1131</v>
      </c>
      <c r="C733" s="60" t="s">
        <v>1132</v>
      </c>
      <c r="D733" s="60" t="s">
        <v>1384</v>
      </c>
      <c r="E733" s="60" t="s">
        <v>2256</v>
      </c>
      <c r="F733" s="73">
        <v>44651</v>
      </c>
      <c r="G733" s="61">
        <v>5773.5</v>
      </c>
      <c r="H733" s="61">
        <v>484685.33</v>
      </c>
      <c r="I733" s="60" t="s">
        <v>20</v>
      </c>
      <c r="J733" s="60" t="s">
        <v>1385</v>
      </c>
      <c r="K733" s="60" t="s">
        <v>1151</v>
      </c>
      <c r="L733" s="60" t="s">
        <v>2255</v>
      </c>
      <c r="M733" s="60" t="s">
        <v>2256</v>
      </c>
      <c r="N733" s="60" t="s">
        <v>290</v>
      </c>
      <c r="O733" s="60" t="s">
        <v>1151</v>
      </c>
      <c r="P733" s="60" t="s">
        <v>290</v>
      </c>
      <c r="Q733" s="60" t="s">
        <v>290</v>
      </c>
      <c r="R733" s="60" t="s">
        <v>290</v>
      </c>
      <c r="S733" s="73"/>
      <c r="T733" s="60" t="s">
        <v>290</v>
      </c>
      <c r="U733" s="73">
        <v>44651</v>
      </c>
      <c r="V733" s="60" t="s">
        <v>290</v>
      </c>
    </row>
    <row r="734" spans="1:22" ht="14.5">
      <c r="A734" s="60" t="s">
        <v>1150</v>
      </c>
      <c r="B734" s="60" t="s">
        <v>1131</v>
      </c>
      <c r="C734" s="60" t="s">
        <v>1132</v>
      </c>
      <c r="D734" s="60" t="s">
        <v>1384</v>
      </c>
      <c r="E734" s="60" t="s">
        <v>2257</v>
      </c>
      <c r="F734" s="73">
        <v>44681</v>
      </c>
      <c r="G734" s="61">
        <v>10956.15</v>
      </c>
      <c r="H734" s="61">
        <v>919768.79</v>
      </c>
      <c r="I734" s="60" t="s">
        <v>20</v>
      </c>
      <c r="J734" s="60" t="s">
        <v>1385</v>
      </c>
      <c r="K734" s="60" t="s">
        <v>1151</v>
      </c>
      <c r="L734" s="60" t="s">
        <v>2258</v>
      </c>
      <c r="M734" s="60" t="s">
        <v>2257</v>
      </c>
      <c r="N734" s="60" t="s">
        <v>290</v>
      </c>
      <c r="O734" s="60" t="s">
        <v>1151</v>
      </c>
      <c r="P734" s="60" t="s">
        <v>290</v>
      </c>
      <c r="Q734" s="60" t="s">
        <v>290</v>
      </c>
      <c r="R734" s="60" t="s">
        <v>290</v>
      </c>
      <c r="S734" s="73"/>
      <c r="T734" s="60" t="s">
        <v>290</v>
      </c>
      <c r="U734" s="73">
        <v>44681</v>
      </c>
      <c r="V734" s="60" t="s">
        <v>290</v>
      </c>
    </row>
    <row r="735" spans="1:22" ht="14.5">
      <c r="A735" s="60" t="s">
        <v>1150</v>
      </c>
      <c r="B735" s="60" t="s">
        <v>1143</v>
      </c>
      <c r="C735" s="60" t="s">
        <v>1132</v>
      </c>
      <c r="D735" s="60" t="s">
        <v>1384</v>
      </c>
      <c r="E735" s="60" t="s">
        <v>3543</v>
      </c>
      <c r="F735" s="73">
        <v>44712</v>
      </c>
      <c r="G735" s="61">
        <v>2767.58</v>
      </c>
      <c r="H735" s="61">
        <v>232338.34</v>
      </c>
      <c r="I735" s="60" t="s">
        <v>20</v>
      </c>
      <c r="J735" s="60" t="s">
        <v>1385</v>
      </c>
      <c r="K735" s="60" t="s">
        <v>1151</v>
      </c>
      <c r="L735" s="60" t="s">
        <v>3544</v>
      </c>
      <c r="M735" s="60" t="s">
        <v>3543</v>
      </c>
      <c r="N735" s="60" t="s">
        <v>290</v>
      </c>
      <c r="O735" s="60" t="s">
        <v>1151</v>
      </c>
      <c r="P735" s="60" t="s">
        <v>290</v>
      </c>
      <c r="Q735" s="60" t="s">
        <v>290</v>
      </c>
      <c r="R735" s="60" t="s">
        <v>290</v>
      </c>
      <c r="S735" s="73"/>
      <c r="T735" s="60" t="s">
        <v>290</v>
      </c>
      <c r="U735" s="73">
        <v>44712</v>
      </c>
      <c r="V735" s="60" t="s">
        <v>290</v>
      </c>
    </row>
    <row r="736" spans="1:22" ht="14.5">
      <c r="A736" s="60" t="s">
        <v>1150</v>
      </c>
      <c r="B736" s="60" t="s">
        <v>1143</v>
      </c>
      <c r="C736" s="60" t="s">
        <v>1132</v>
      </c>
      <c r="D736" s="60" t="s">
        <v>1384</v>
      </c>
      <c r="E736" s="60" t="s">
        <v>3545</v>
      </c>
      <c r="F736" s="73">
        <v>44742</v>
      </c>
      <c r="G736" s="61">
        <v>3874.88</v>
      </c>
      <c r="H736" s="61">
        <v>358426.4</v>
      </c>
      <c r="I736" s="60" t="s">
        <v>20</v>
      </c>
      <c r="J736" s="60" t="s">
        <v>1385</v>
      </c>
      <c r="K736" s="60" t="s">
        <v>1151</v>
      </c>
      <c r="L736" s="60" t="s">
        <v>3546</v>
      </c>
      <c r="M736" s="60" t="s">
        <v>3545</v>
      </c>
      <c r="N736" s="60" t="s">
        <v>290</v>
      </c>
      <c r="O736" s="60" t="s">
        <v>1151</v>
      </c>
      <c r="P736" s="60" t="s">
        <v>290</v>
      </c>
      <c r="Q736" s="60" t="s">
        <v>290</v>
      </c>
      <c r="R736" s="60" t="s">
        <v>290</v>
      </c>
      <c r="S736" s="73"/>
      <c r="T736" s="60" t="s">
        <v>290</v>
      </c>
      <c r="U736" s="73">
        <v>44742</v>
      </c>
      <c r="V736" s="60" t="s">
        <v>290</v>
      </c>
    </row>
    <row r="737" spans="1:22" ht="14.5">
      <c r="A737" s="60" t="s">
        <v>1150</v>
      </c>
      <c r="B737" s="60" t="s">
        <v>1131</v>
      </c>
      <c r="C737" s="60" t="s">
        <v>1132</v>
      </c>
      <c r="D737" s="60" t="s">
        <v>1384</v>
      </c>
      <c r="E737" s="60" t="s">
        <v>2259</v>
      </c>
      <c r="F737" s="73">
        <v>44668</v>
      </c>
      <c r="G737" s="61">
        <v>1091.25</v>
      </c>
      <c r="H737" s="61">
        <v>93029.06</v>
      </c>
      <c r="I737" s="60" t="s">
        <v>20</v>
      </c>
      <c r="J737" s="60" t="s">
        <v>2260</v>
      </c>
      <c r="K737" s="60" t="s">
        <v>2261</v>
      </c>
      <c r="L737" s="60" t="s">
        <v>2262</v>
      </c>
      <c r="M737" s="60" t="s">
        <v>2259</v>
      </c>
      <c r="N737" s="60" t="s">
        <v>290</v>
      </c>
      <c r="O737" s="60" t="s">
        <v>2261</v>
      </c>
      <c r="P737" s="60" t="s">
        <v>290</v>
      </c>
      <c r="Q737" s="60" t="s">
        <v>290</v>
      </c>
      <c r="R737" s="60" t="s">
        <v>290</v>
      </c>
      <c r="S737" s="73"/>
      <c r="T737" s="60" t="s">
        <v>290</v>
      </c>
      <c r="U737" s="73">
        <v>44668</v>
      </c>
      <c r="V737" s="60" t="s">
        <v>290</v>
      </c>
    </row>
    <row r="738" spans="1:22" ht="14.5">
      <c r="A738" s="60" t="s">
        <v>1148</v>
      </c>
      <c r="B738" s="60" t="s">
        <v>1131</v>
      </c>
      <c r="C738" s="60" t="s">
        <v>1132</v>
      </c>
      <c r="D738" s="60" t="s">
        <v>1384</v>
      </c>
      <c r="E738" s="60" t="s">
        <v>2263</v>
      </c>
      <c r="F738" s="73">
        <v>44681</v>
      </c>
      <c r="G738" s="61">
        <v>3515.1</v>
      </c>
      <c r="H738" s="61">
        <v>298959.26</v>
      </c>
      <c r="I738" s="60" t="s">
        <v>20</v>
      </c>
      <c r="J738" s="60" t="s">
        <v>2264</v>
      </c>
      <c r="K738" s="60" t="s">
        <v>2265</v>
      </c>
      <c r="L738" s="60" t="s">
        <v>2266</v>
      </c>
      <c r="M738" s="60" t="s">
        <v>2263</v>
      </c>
      <c r="N738" s="60" t="s">
        <v>290</v>
      </c>
      <c r="O738" s="60" t="s">
        <v>2265</v>
      </c>
      <c r="P738" s="60" t="s">
        <v>290</v>
      </c>
      <c r="Q738" s="60" t="s">
        <v>290</v>
      </c>
      <c r="R738" s="60" t="s">
        <v>290</v>
      </c>
      <c r="S738" s="73"/>
      <c r="T738" s="60" t="s">
        <v>290</v>
      </c>
      <c r="U738" s="73">
        <v>44681</v>
      </c>
      <c r="V738" s="60" t="s">
        <v>290</v>
      </c>
    </row>
    <row r="739" spans="1:22" ht="14.5">
      <c r="A739" s="60" t="s">
        <v>1148</v>
      </c>
      <c r="B739" s="60" t="s">
        <v>1131</v>
      </c>
      <c r="C739" s="60" t="s">
        <v>1132</v>
      </c>
      <c r="D739" s="60" t="s">
        <v>1384</v>
      </c>
      <c r="E739" s="60" t="s">
        <v>2267</v>
      </c>
      <c r="F739" s="73">
        <v>44681</v>
      </c>
      <c r="G739" s="61">
        <v>10824.8</v>
      </c>
      <c r="H739" s="61">
        <v>920649.24</v>
      </c>
      <c r="I739" s="60" t="s">
        <v>20</v>
      </c>
      <c r="J739" s="60" t="s">
        <v>2264</v>
      </c>
      <c r="K739" s="60" t="s">
        <v>2265</v>
      </c>
      <c r="L739" s="60" t="s">
        <v>2268</v>
      </c>
      <c r="M739" s="60" t="s">
        <v>2267</v>
      </c>
      <c r="N739" s="60" t="s">
        <v>290</v>
      </c>
      <c r="O739" s="60" t="s">
        <v>2265</v>
      </c>
      <c r="P739" s="60" t="s">
        <v>290</v>
      </c>
      <c r="Q739" s="60" t="s">
        <v>290</v>
      </c>
      <c r="R739" s="60" t="s">
        <v>290</v>
      </c>
      <c r="S739" s="73"/>
      <c r="T739" s="60" t="s">
        <v>290</v>
      </c>
      <c r="U739" s="73">
        <v>44681</v>
      </c>
      <c r="V739" s="60" t="s">
        <v>290</v>
      </c>
    </row>
    <row r="740" spans="1:22" ht="14.5">
      <c r="A740" s="60" t="s">
        <v>1150</v>
      </c>
      <c r="B740" s="60" t="s">
        <v>1131</v>
      </c>
      <c r="C740" s="60" t="s">
        <v>1132</v>
      </c>
      <c r="D740" s="60" t="s">
        <v>1384</v>
      </c>
      <c r="E740" s="60" t="s">
        <v>3547</v>
      </c>
      <c r="F740" s="73">
        <v>44742</v>
      </c>
      <c r="G740" s="61">
        <v>9002.1299999999992</v>
      </c>
      <c r="H740" s="61">
        <v>832697.03</v>
      </c>
      <c r="I740" s="60" t="s">
        <v>20</v>
      </c>
      <c r="J740" s="60" t="s">
        <v>3548</v>
      </c>
      <c r="K740" s="60" t="s">
        <v>3549</v>
      </c>
      <c r="L740" s="60" t="s">
        <v>3550</v>
      </c>
      <c r="M740" s="60" t="s">
        <v>3547</v>
      </c>
      <c r="N740" s="60" t="s">
        <v>290</v>
      </c>
      <c r="O740" s="60" t="s">
        <v>3549</v>
      </c>
      <c r="P740" s="60" t="s">
        <v>290</v>
      </c>
      <c r="Q740" s="60" t="s">
        <v>290</v>
      </c>
      <c r="R740" s="60" t="s">
        <v>290</v>
      </c>
      <c r="S740" s="73"/>
      <c r="T740" s="60" t="s">
        <v>290</v>
      </c>
      <c r="U740" s="73">
        <v>44742</v>
      </c>
      <c r="V740" s="60" t="s">
        <v>290</v>
      </c>
    </row>
    <row r="741" spans="1:22" ht="14.5">
      <c r="A741" s="60" t="s">
        <v>1150</v>
      </c>
      <c r="B741" s="60" t="s">
        <v>1131</v>
      </c>
      <c r="C741" s="60" t="s">
        <v>1132</v>
      </c>
      <c r="D741" s="60" t="s">
        <v>1384</v>
      </c>
      <c r="E741" s="60" t="s">
        <v>2269</v>
      </c>
      <c r="F741" s="73">
        <v>44620</v>
      </c>
      <c r="G741" s="61">
        <v>28883.52</v>
      </c>
      <c r="H741" s="61">
        <v>2456543.38</v>
      </c>
      <c r="I741" s="60" t="s">
        <v>20</v>
      </c>
      <c r="J741" s="60" t="s">
        <v>2270</v>
      </c>
      <c r="K741" s="60" t="s">
        <v>2271</v>
      </c>
      <c r="L741" s="60" t="s">
        <v>2272</v>
      </c>
      <c r="M741" s="60" t="s">
        <v>2269</v>
      </c>
      <c r="N741" s="60" t="s">
        <v>290</v>
      </c>
      <c r="O741" s="60" t="s">
        <v>2271</v>
      </c>
      <c r="P741" s="60" t="s">
        <v>290</v>
      </c>
      <c r="Q741" s="60" t="s">
        <v>290</v>
      </c>
      <c r="R741" s="60" t="s">
        <v>290</v>
      </c>
      <c r="S741" s="73"/>
      <c r="T741" s="60" t="s">
        <v>290</v>
      </c>
      <c r="U741" s="73">
        <v>44620</v>
      </c>
      <c r="V741" s="60" t="s">
        <v>290</v>
      </c>
    </row>
    <row r="742" spans="1:22" ht="14.5">
      <c r="A742" s="60" t="s">
        <v>1148</v>
      </c>
      <c r="B742" s="60" t="s">
        <v>1131</v>
      </c>
      <c r="C742" s="60" t="s">
        <v>1132</v>
      </c>
      <c r="D742" s="60" t="s">
        <v>1384</v>
      </c>
      <c r="E742" s="60" t="s">
        <v>2273</v>
      </c>
      <c r="F742" s="73">
        <v>44629</v>
      </c>
      <c r="G742" s="61">
        <v>47020.58</v>
      </c>
      <c r="H742" s="61">
        <v>3999100.33</v>
      </c>
      <c r="I742" s="60" t="s">
        <v>20</v>
      </c>
      <c r="J742" s="60" t="s">
        <v>2274</v>
      </c>
      <c r="K742" s="60" t="s">
        <v>2275</v>
      </c>
      <c r="L742" s="60" t="s">
        <v>2276</v>
      </c>
      <c r="M742" s="60" t="s">
        <v>2273</v>
      </c>
      <c r="N742" s="60" t="s">
        <v>290</v>
      </c>
      <c r="O742" s="60" t="s">
        <v>2275</v>
      </c>
      <c r="P742" s="60" t="s">
        <v>290</v>
      </c>
      <c r="Q742" s="60" t="s">
        <v>290</v>
      </c>
      <c r="R742" s="60" t="s">
        <v>290</v>
      </c>
      <c r="S742" s="73"/>
      <c r="T742" s="60" t="s">
        <v>290</v>
      </c>
      <c r="U742" s="73">
        <v>44629</v>
      </c>
      <c r="V742" s="60" t="s">
        <v>290</v>
      </c>
    </row>
    <row r="743" spans="1:22" ht="14.5">
      <c r="A743" s="60" t="s">
        <v>1148</v>
      </c>
      <c r="B743" s="60" t="s">
        <v>1131</v>
      </c>
      <c r="C743" s="60" t="s">
        <v>1132</v>
      </c>
      <c r="D743" s="60" t="s">
        <v>1384</v>
      </c>
      <c r="E743" s="60" t="s">
        <v>2277</v>
      </c>
      <c r="F743" s="73">
        <v>44635</v>
      </c>
      <c r="G743" s="61">
        <v>17790.37</v>
      </c>
      <c r="H743" s="61">
        <v>1513070.97</v>
      </c>
      <c r="I743" s="60" t="s">
        <v>20</v>
      </c>
      <c r="J743" s="60" t="s">
        <v>2274</v>
      </c>
      <c r="K743" s="60" t="s">
        <v>2275</v>
      </c>
      <c r="L743" s="60" t="s">
        <v>2278</v>
      </c>
      <c r="M743" s="60" t="s">
        <v>2277</v>
      </c>
      <c r="N743" s="60" t="s">
        <v>290</v>
      </c>
      <c r="O743" s="60" t="s">
        <v>2275</v>
      </c>
      <c r="P743" s="60" t="s">
        <v>290</v>
      </c>
      <c r="Q743" s="60" t="s">
        <v>290</v>
      </c>
      <c r="R743" s="60" t="s">
        <v>290</v>
      </c>
      <c r="S743" s="73"/>
      <c r="T743" s="60" t="s">
        <v>290</v>
      </c>
      <c r="U743" s="73">
        <v>44635</v>
      </c>
      <c r="V743" s="60" t="s">
        <v>290</v>
      </c>
    </row>
    <row r="744" spans="1:22" ht="14.5">
      <c r="A744" s="60" t="s">
        <v>1148</v>
      </c>
      <c r="B744" s="60" t="s">
        <v>1131</v>
      </c>
      <c r="C744" s="60" t="s">
        <v>1132</v>
      </c>
      <c r="D744" s="60" t="s">
        <v>1384</v>
      </c>
      <c r="E744" s="60" t="s">
        <v>2279</v>
      </c>
      <c r="F744" s="73">
        <v>44661</v>
      </c>
      <c r="G744" s="61">
        <v>27564.560000000001</v>
      </c>
      <c r="H744" s="61">
        <v>2344365.83</v>
      </c>
      <c r="I744" s="60" t="s">
        <v>20</v>
      </c>
      <c r="J744" s="60" t="s">
        <v>2274</v>
      </c>
      <c r="K744" s="60" t="s">
        <v>2275</v>
      </c>
      <c r="L744" s="60" t="s">
        <v>2280</v>
      </c>
      <c r="M744" s="60" t="s">
        <v>2279</v>
      </c>
      <c r="N744" s="60" t="s">
        <v>290</v>
      </c>
      <c r="O744" s="60" t="s">
        <v>2275</v>
      </c>
      <c r="P744" s="60" t="s">
        <v>290</v>
      </c>
      <c r="Q744" s="60" t="s">
        <v>290</v>
      </c>
      <c r="R744" s="60" t="s">
        <v>290</v>
      </c>
      <c r="S744" s="73"/>
      <c r="T744" s="60" t="s">
        <v>290</v>
      </c>
      <c r="U744" s="73">
        <v>44661</v>
      </c>
      <c r="V744" s="60" t="s">
        <v>290</v>
      </c>
    </row>
    <row r="745" spans="1:22" ht="14.5">
      <c r="A745" s="60" t="s">
        <v>1148</v>
      </c>
      <c r="B745" s="60" t="s">
        <v>1131</v>
      </c>
      <c r="C745" s="60" t="s">
        <v>1132</v>
      </c>
      <c r="D745" s="60" t="s">
        <v>1384</v>
      </c>
      <c r="E745" s="60" t="s">
        <v>3551</v>
      </c>
      <c r="F745" s="73">
        <v>44698</v>
      </c>
      <c r="G745" s="61">
        <v>30617.13</v>
      </c>
      <c r="H745" s="61">
        <v>2603986.91</v>
      </c>
      <c r="I745" s="60" t="s">
        <v>20</v>
      </c>
      <c r="J745" s="60" t="s">
        <v>2274</v>
      </c>
      <c r="K745" s="60" t="s">
        <v>2275</v>
      </c>
      <c r="L745" s="60" t="s">
        <v>3552</v>
      </c>
      <c r="M745" s="60" t="s">
        <v>3551</v>
      </c>
      <c r="N745" s="60" t="s">
        <v>290</v>
      </c>
      <c r="O745" s="60" t="s">
        <v>2275</v>
      </c>
      <c r="P745" s="60" t="s">
        <v>290</v>
      </c>
      <c r="Q745" s="60" t="s">
        <v>290</v>
      </c>
      <c r="R745" s="60" t="s">
        <v>290</v>
      </c>
      <c r="S745" s="73"/>
      <c r="T745" s="60" t="s">
        <v>290</v>
      </c>
      <c r="U745" s="73">
        <v>44698</v>
      </c>
      <c r="V745" s="60" t="s">
        <v>290</v>
      </c>
    </row>
    <row r="746" spans="1:22" ht="14.5">
      <c r="A746" s="60" t="s">
        <v>1148</v>
      </c>
      <c r="B746" s="60" t="s">
        <v>1131</v>
      </c>
      <c r="C746" s="60" t="s">
        <v>1132</v>
      </c>
      <c r="D746" s="60" t="s">
        <v>1384</v>
      </c>
      <c r="E746" s="60" t="s">
        <v>3553</v>
      </c>
      <c r="F746" s="73">
        <v>44712</v>
      </c>
      <c r="G746" s="61">
        <v>28664.84</v>
      </c>
      <c r="H746" s="61">
        <v>2437944.64</v>
      </c>
      <c r="I746" s="60" t="s">
        <v>20</v>
      </c>
      <c r="J746" s="60" t="s">
        <v>2274</v>
      </c>
      <c r="K746" s="60" t="s">
        <v>2275</v>
      </c>
      <c r="L746" s="60" t="s">
        <v>3554</v>
      </c>
      <c r="M746" s="60" t="s">
        <v>3553</v>
      </c>
      <c r="N746" s="60" t="s">
        <v>290</v>
      </c>
      <c r="O746" s="60" t="s">
        <v>2275</v>
      </c>
      <c r="P746" s="60" t="s">
        <v>290</v>
      </c>
      <c r="Q746" s="60" t="s">
        <v>290</v>
      </c>
      <c r="R746" s="60" t="s">
        <v>290</v>
      </c>
      <c r="S746" s="73"/>
      <c r="T746" s="60" t="s">
        <v>290</v>
      </c>
      <c r="U746" s="73">
        <v>44712</v>
      </c>
      <c r="V746" s="60" t="s">
        <v>290</v>
      </c>
    </row>
    <row r="747" spans="1:22" ht="14.5">
      <c r="A747" s="60" t="s">
        <v>1148</v>
      </c>
      <c r="B747" s="60" t="s">
        <v>1131</v>
      </c>
      <c r="C747" s="60" t="s">
        <v>1132</v>
      </c>
      <c r="D747" s="60" t="s">
        <v>1384</v>
      </c>
      <c r="E747" s="60" t="s">
        <v>3555</v>
      </c>
      <c r="F747" s="73">
        <v>44742</v>
      </c>
      <c r="G747" s="61">
        <v>28376.35</v>
      </c>
      <c r="H747" s="61">
        <v>2624812.38</v>
      </c>
      <c r="I747" s="60" t="s">
        <v>20</v>
      </c>
      <c r="J747" s="60" t="s">
        <v>2274</v>
      </c>
      <c r="K747" s="60" t="s">
        <v>2275</v>
      </c>
      <c r="L747" s="60" t="s">
        <v>3556</v>
      </c>
      <c r="M747" s="60" t="s">
        <v>3555</v>
      </c>
      <c r="N747" s="60" t="s">
        <v>290</v>
      </c>
      <c r="O747" s="60" t="s">
        <v>2275</v>
      </c>
      <c r="P747" s="60" t="s">
        <v>290</v>
      </c>
      <c r="Q747" s="60" t="s">
        <v>290</v>
      </c>
      <c r="R747" s="60" t="s">
        <v>290</v>
      </c>
      <c r="S747" s="73"/>
      <c r="T747" s="60" t="s">
        <v>290</v>
      </c>
      <c r="U747" s="73">
        <v>44742</v>
      </c>
      <c r="V747" s="60" t="s">
        <v>290</v>
      </c>
    </row>
    <row r="748" spans="1:22" ht="14.5">
      <c r="A748" s="60" t="s">
        <v>1204</v>
      </c>
      <c r="B748" s="60" t="s">
        <v>1131</v>
      </c>
      <c r="C748" s="60" t="s">
        <v>593</v>
      </c>
      <c r="D748" s="60" t="s">
        <v>1338</v>
      </c>
      <c r="E748" s="60" t="s">
        <v>3557</v>
      </c>
      <c r="F748" s="73">
        <v>44741</v>
      </c>
      <c r="G748" s="61">
        <v>-26.77</v>
      </c>
      <c r="H748" s="61">
        <v>-2359.7800000000002</v>
      </c>
      <c r="I748" s="60" t="s">
        <v>20</v>
      </c>
      <c r="J748" s="60" t="s">
        <v>3558</v>
      </c>
      <c r="K748" s="60" t="s">
        <v>657</v>
      </c>
      <c r="L748" s="60" t="s">
        <v>3559</v>
      </c>
      <c r="M748" s="60" t="s">
        <v>3557</v>
      </c>
      <c r="N748" s="60" t="s">
        <v>675</v>
      </c>
      <c r="O748" s="60" t="s">
        <v>290</v>
      </c>
      <c r="P748" s="60" t="s">
        <v>658</v>
      </c>
      <c r="Q748" s="60" t="s">
        <v>290</v>
      </c>
      <c r="R748" s="60" t="s">
        <v>1136</v>
      </c>
      <c r="S748" s="73"/>
      <c r="T748" s="60" t="s">
        <v>290</v>
      </c>
      <c r="U748" s="73">
        <v>44741</v>
      </c>
      <c r="V748" s="60" t="s">
        <v>675</v>
      </c>
    </row>
    <row r="749" spans="1:22" ht="14.5">
      <c r="A749" s="60" t="s">
        <v>1204</v>
      </c>
      <c r="B749" s="60" t="s">
        <v>1131</v>
      </c>
      <c r="C749" s="60" t="s">
        <v>593</v>
      </c>
      <c r="D749" s="60" t="s">
        <v>1338</v>
      </c>
      <c r="E749" s="60" t="s">
        <v>3560</v>
      </c>
      <c r="F749" s="73">
        <v>44742</v>
      </c>
      <c r="G749" s="61">
        <v>-1196.28</v>
      </c>
      <c r="H749" s="61">
        <v>-105452.08</v>
      </c>
      <c r="I749" s="60" t="s">
        <v>20</v>
      </c>
      <c r="J749" s="60" t="s">
        <v>3558</v>
      </c>
      <c r="K749" s="60" t="s">
        <v>657</v>
      </c>
      <c r="L749" s="60" t="s">
        <v>3561</v>
      </c>
      <c r="M749" s="60" t="s">
        <v>3560</v>
      </c>
      <c r="N749" s="60" t="s">
        <v>675</v>
      </c>
      <c r="O749" s="60" t="s">
        <v>290</v>
      </c>
      <c r="P749" s="60" t="s">
        <v>658</v>
      </c>
      <c r="Q749" s="60" t="s">
        <v>290</v>
      </c>
      <c r="R749" s="60" t="s">
        <v>1136</v>
      </c>
      <c r="S749" s="73"/>
      <c r="T749" s="60" t="s">
        <v>290</v>
      </c>
      <c r="U749" s="73">
        <v>44742</v>
      </c>
      <c r="V749" s="60" t="s">
        <v>675</v>
      </c>
    </row>
    <row r="750" spans="1:22" ht="14.5">
      <c r="A750" s="60" t="s">
        <v>1130</v>
      </c>
      <c r="B750" s="60" t="s">
        <v>1131</v>
      </c>
      <c r="C750" s="60" t="s">
        <v>1132</v>
      </c>
      <c r="D750" s="60" t="s">
        <v>1384</v>
      </c>
      <c r="E750" s="60" t="s">
        <v>2281</v>
      </c>
      <c r="F750" s="73">
        <v>44657</v>
      </c>
      <c r="G750" s="61">
        <v>43.4</v>
      </c>
      <c r="H750" s="61">
        <v>3699.85</v>
      </c>
      <c r="I750" s="60" t="s">
        <v>20</v>
      </c>
      <c r="J750" s="60" t="s">
        <v>1142</v>
      </c>
      <c r="K750" s="60" t="s">
        <v>660</v>
      </c>
      <c r="L750" s="60" t="s">
        <v>2282</v>
      </c>
      <c r="M750" s="60" t="s">
        <v>2281</v>
      </c>
      <c r="N750" s="60" t="s">
        <v>290</v>
      </c>
      <c r="O750" s="60" t="s">
        <v>735</v>
      </c>
      <c r="P750" s="60" t="s">
        <v>290</v>
      </c>
      <c r="Q750" s="60" t="s">
        <v>290</v>
      </c>
      <c r="R750" s="60" t="s">
        <v>1136</v>
      </c>
      <c r="S750" s="73"/>
      <c r="T750" s="60" t="s">
        <v>290</v>
      </c>
      <c r="U750" s="73">
        <v>44657</v>
      </c>
      <c r="V750" s="60" t="s">
        <v>735</v>
      </c>
    </row>
    <row r="751" spans="1:22" ht="14.5">
      <c r="A751" s="60" t="s">
        <v>1130</v>
      </c>
      <c r="B751" s="60" t="s">
        <v>1131</v>
      </c>
      <c r="C751" s="60" t="s">
        <v>1132</v>
      </c>
      <c r="D751" s="60" t="s">
        <v>1384</v>
      </c>
      <c r="E751" s="60" t="s">
        <v>2283</v>
      </c>
      <c r="F751" s="73">
        <v>44657</v>
      </c>
      <c r="G751" s="61">
        <v>43.4</v>
      </c>
      <c r="H751" s="61">
        <v>3699.85</v>
      </c>
      <c r="I751" s="60" t="s">
        <v>20</v>
      </c>
      <c r="J751" s="60" t="s">
        <v>1142</v>
      </c>
      <c r="K751" s="60" t="s">
        <v>660</v>
      </c>
      <c r="L751" s="60" t="s">
        <v>2284</v>
      </c>
      <c r="M751" s="60" t="s">
        <v>2283</v>
      </c>
      <c r="N751" s="60" t="s">
        <v>290</v>
      </c>
      <c r="O751" s="60" t="s">
        <v>735</v>
      </c>
      <c r="P751" s="60" t="s">
        <v>290</v>
      </c>
      <c r="Q751" s="60" t="s">
        <v>290</v>
      </c>
      <c r="R751" s="60" t="s">
        <v>1136</v>
      </c>
      <c r="S751" s="73"/>
      <c r="T751" s="60" t="s">
        <v>290</v>
      </c>
      <c r="U751" s="73">
        <v>44657</v>
      </c>
      <c r="V751" s="60" t="s">
        <v>735</v>
      </c>
    </row>
    <row r="752" spans="1:22" ht="14.5">
      <c r="A752" s="60" t="s">
        <v>1130</v>
      </c>
      <c r="B752" s="60" t="s">
        <v>1131</v>
      </c>
      <c r="C752" s="60" t="s">
        <v>1132</v>
      </c>
      <c r="D752" s="60" t="s">
        <v>1384</v>
      </c>
      <c r="E752" s="60" t="s">
        <v>2285</v>
      </c>
      <c r="F752" s="73">
        <v>44667</v>
      </c>
      <c r="G752" s="61">
        <v>21.7</v>
      </c>
      <c r="H752" s="61">
        <v>1849.93</v>
      </c>
      <c r="I752" s="60" t="s">
        <v>20</v>
      </c>
      <c r="J752" s="60" t="s">
        <v>1142</v>
      </c>
      <c r="K752" s="60" t="s">
        <v>660</v>
      </c>
      <c r="L752" s="60" t="s">
        <v>2286</v>
      </c>
      <c r="M752" s="60" t="s">
        <v>2285</v>
      </c>
      <c r="N752" s="60" t="s">
        <v>290</v>
      </c>
      <c r="O752" s="60" t="s">
        <v>735</v>
      </c>
      <c r="P752" s="60" t="s">
        <v>290</v>
      </c>
      <c r="Q752" s="60" t="s">
        <v>290</v>
      </c>
      <c r="R752" s="60" t="s">
        <v>1136</v>
      </c>
      <c r="S752" s="73"/>
      <c r="T752" s="60" t="s">
        <v>290</v>
      </c>
      <c r="U752" s="73">
        <v>44657</v>
      </c>
      <c r="V752" s="60" t="s">
        <v>735</v>
      </c>
    </row>
    <row r="753" spans="1:22" ht="14.5">
      <c r="A753" s="60" t="s">
        <v>1130</v>
      </c>
      <c r="B753" s="60" t="s">
        <v>1131</v>
      </c>
      <c r="C753" s="60" t="s">
        <v>1132</v>
      </c>
      <c r="D753" s="60" t="s">
        <v>1384</v>
      </c>
      <c r="E753" s="60" t="s">
        <v>2287</v>
      </c>
      <c r="F753" s="73">
        <v>44657</v>
      </c>
      <c r="G753" s="61">
        <v>21.7</v>
      </c>
      <c r="H753" s="61">
        <v>1849.93</v>
      </c>
      <c r="I753" s="60" t="s">
        <v>20</v>
      </c>
      <c r="J753" s="60" t="s">
        <v>1142</v>
      </c>
      <c r="K753" s="60" t="s">
        <v>660</v>
      </c>
      <c r="L753" s="60" t="s">
        <v>2288</v>
      </c>
      <c r="M753" s="60" t="s">
        <v>2287</v>
      </c>
      <c r="N753" s="60" t="s">
        <v>290</v>
      </c>
      <c r="O753" s="60" t="s">
        <v>735</v>
      </c>
      <c r="P753" s="60" t="s">
        <v>290</v>
      </c>
      <c r="Q753" s="60" t="s">
        <v>290</v>
      </c>
      <c r="R753" s="60" t="s">
        <v>1136</v>
      </c>
      <c r="S753" s="73"/>
      <c r="T753" s="60" t="s">
        <v>290</v>
      </c>
      <c r="U753" s="73">
        <v>44657</v>
      </c>
      <c r="V753" s="60" t="s">
        <v>735</v>
      </c>
    </row>
    <row r="754" spans="1:22" ht="14.5">
      <c r="A754" s="60" t="s">
        <v>1130</v>
      </c>
      <c r="B754" s="60" t="s">
        <v>1131</v>
      </c>
      <c r="C754" s="60" t="s">
        <v>1132</v>
      </c>
      <c r="D754" s="60" t="s">
        <v>1384</v>
      </c>
      <c r="E754" s="60" t="s">
        <v>2289</v>
      </c>
      <c r="F754" s="73">
        <v>44658</v>
      </c>
      <c r="G754" s="61">
        <v>21.7</v>
      </c>
      <c r="H754" s="61">
        <v>1849.93</v>
      </c>
      <c r="I754" s="60" t="s">
        <v>20</v>
      </c>
      <c r="J754" s="60" t="s">
        <v>1142</v>
      </c>
      <c r="K754" s="60" t="s">
        <v>660</v>
      </c>
      <c r="L754" s="60" t="s">
        <v>2290</v>
      </c>
      <c r="M754" s="60" t="s">
        <v>2289</v>
      </c>
      <c r="N754" s="60" t="s">
        <v>290</v>
      </c>
      <c r="O754" s="60" t="s">
        <v>735</v>
      </c>
      <c r="P754" s="60" t="s">
        <v>290</v>
      </c>
      <c r="Q754" s="60" t="s">
        <v>290</v>
      </c>
      <c r="R754" s="60" t="s">
        <v>1136</v>
      </c>
      <c r="S754" s="73"/>
      <c r="T754" s="60" t="s">
        <v>290</v>
      </c>
      <c r="U754" s="73">
        <v>44658</v>
      </c>
      <c r="V754" s="60" t="s">
        <v>735</v>
      </c>
    </row>
    <row r="755" spans="1:22" ht="14.5">
      <c r="A755" s="60" t="s">
        <v>1130</v>
      </c>
      <c r="B755" s="60" t="s">
        <v>1131</v>
      </c>
      <c r="C755" s="60" t="s">
        <v>1132</v>
      </c>
      <c r="D755" s="60" t="s">
        <v>1384</v>
      </c>
      <c r="E755" s="60" t="s">
        <v>2291</v>
      </c>
      <c r="F755" s="73">
        <v>44658</v>
      </c>
      <c r="G755" s="61">
        <v>65.099999999999994</v>
      </c>
      <c r="H755" s="61">
        <v>5549.78</v>
      </c>
      <c r="I755" s="60" t="s">
        <v>20</v>
      </c>
      <c r="J755" s="60" t="s">
        <v>1142</v>
      </c>
      <c r="K755" s="60" t="s">
        <v>660</v>
      </c>
      <c r="L755" s="60" t="s">
        <v>2292</v>
      </c>
      <c r="M755" s="60" t="s">
        <v>2291</v>
      </c>
      <c r="N755" s="60" t="s">
        <v>290</v>
      </c>
      <c r="O755" s="60" t="s">
        <v>735</v>
      </c>
      <c r="P755" s="60" t="s">
        <v>290</v>
      </c>
      <c r="Q755" s="60" t="s">
        <v>290</v>
      </c>
      <c r="R755" s="60" t="s">
        <v>1136</v>
      </c>
      <c r="S755" s="73"/>
      <c r="T755" s="60" t="s">
        <v>290</v>
      </c>
      <c r="U755" s="73">
        <v>44658</v>
      </c>
      <c r="V755" s="60" t="s">
        <v>735</v>
      </c>
    </row>
    <row r="756" spans="1:22" ht="14.5">
      <c r="A756" s="60" t="s">
        <v>1130</v>
      </c>
      <c r="B756" s="60" t="s">
        <v>1131</v>
      </c>
      <c r="C756" s="60" t="s">
        <v>1132</v>
      </c>
      <c r="D756" s="60" t="s">
        <v>1384</v>
      </c>
      <c r="E756" s="60" t="s">
        <v>2293</v>
      </c>
      <c r="F756" s="73">
        <v>44667</v>
      </c>
      <c r="G756" s="61">
        <v>32.549999999999997</v>
      </c>
      <c r="H756" s="61">
        <v>2774.89</v>
      </c>
      <c r="I756" s="60" t="s">
        <v>20</v>
      </c>
      <c r="J756" s="60" t="s">
        <v>1142</v>
      </c>
      <c r="K756" s="60" t="s">
        <v>660</v>
      </c>
      <c r="L756" s="60" t="s">
        <v>2294</v>
      </c>
      <c r="M756" s="60" t="s">
        <v>2293</v>
      </c>
      <c r="N756" s="60" t="s">
        <v>290</v>
      </c>
      <c r="O756" s="60" t="s">
        <v>735</v>
      </c>
      <c r="P756" s="60" t="s">
        <v>290</v>
      </c>
      <c r="Q756" s="60" t="s">
        <v>290</v>
      </c>
      <c r="R756" s="60" t="s">
        <v>1136</v>
      </c>
      <c r="S756" s="73"/>
      <c r="T756" s="60" t="s">
        <v>290</v>
      </c>
      <c r="U756" s="73">
        <v>44667</v>
      </c>
      <c r="V756" s="60" t="s">
        <v>735</v>
      </c>
    </row>
    <row r="757" spans="1:22" ht="14.5">
      <c r="A757" s="60" t="s">
        <v>1130</v>
      </c>
      <c r="B757" s="60" t="s">
        <v>1131</v>
      </c>
      <c r="C757" s="60" t="s">
        <v>1132</v>
      </c>
      <c r="D757" s="60" t="s">
        <v>1384</v>
      </c>
      <c r="E757" s="60" t="s">
        <v>2295</v>
      </c>
      <c r="F757" s="73">
        <v>44668</v>
      </c>
      <c r="G757" s="61">
        <v>66.38</v>
      </c>
      <c r="H757" s="61">
        <v>5658.9</v>
      </c>
      <c r="I757" s="60" t="s">
        <v>20</v>
      </c>
      <c r="J757" s="60" t="s">
        <v>1142</v>
      </c>
      <c r="K757" s="60" t="s">
        <v>660</v>
      </c>
      <c r="L757" s="60" t="s">
        <v>2296</v>
      </c>
      <c r="M757" s="60" t="s">
        <v>2295</v>
      </c>
      <c r="N757" s="60" t="s">
        <v>290</v>
      </c>
      <c r="O757" s="60" t="s">
        <v>735</v>
      </c>
      <c r="P757" s="60" t="s">
        <v>290</v>
      </c>
      <c r="Q757" s="60" t="s">
        <v>290</v>
      </c>
      <c r="R757" s="60" t="s">
        <v>1136</v>
      </c>
      <c r="S757" s="73"/>
      <c r="T757" s="60" t="s">
        <v>290</v>
      </c>
      <c r="U757" s="73">
        <v>44668</v>
      </c>
      <c r="V757" s="60" t="s">
        <v>735</v>
      </c>
    </row>
    <row r="758" spans="1:22" ht="14.5">
      <c r="A758" s="60" t="s">
        <v>1130</v>
      </c>
      <c r="B758" s="60" t="s">
        <v>1131</v>
      </c>
      <c r="C758" s="60" t="s">
        <v>1132</v>
      </c>
      <c r="D758" s="60" t="s">
        <v>1384</v>
      </c>
      <c r="E758" s="60" t="s">
        <v>3562</v>
      </c>
      <c r="F758" s="73">
        <v>44695</v>
      </c>
      <c r="G758" s="61">
        <v>56</v>
      </c>
      <c r="H758" s="61">
        <v>4788</v>
      </c>
      <c r="I758" s="60" t="s">
        <v>20</v>
      </c>
      <c r="J758" s="60" t="s">
        <v>1142</v>
      </c>
      <c r="K758" s="60" t="s">
        <v>660</v>
      </c>
      <c r="L758" s="60" t="s">
        <v>3563</v>
      </c>
      <c r="M758" s="60" t="s">
        <v>3562</v>
      </c>
      <c r="N758" s="60" t="s">
        <v>290</v>
      </c>
      <c r="O758" s="60" t="s">
        <v>735</v>
      </c>
      <c r="P758" s="60" t="s">
        <v>290</v>
      </c>
      <c r="Q758" s="60" t="s">
        <v>290</v>
      </c>
      <c r="R758" s="60" t="s">
        <v>1136</v>
      </c>
      <c r="S758" s="73"/>
      <c r="T758" s="60" t="s">
        <v>290</v>
      </c>
      <c r="U758" s="73">
        <v>44695</v>
      </c>
      <c r="V758" s="60" t="s">
        <v>735</v>
      </c>
    </row>
    <row r="759" spans="1:22" ht="14.5">
      <c r="A759" s="60" t="s">
        <v>1130</v>
      </c>
      <c r="B759" s="60" t="s">
        <v>1131</v>
      </c>
      <c r="C759" s="60" t="s">
        <v>1132</v>
      </c>
      <c r="D759" s="60" t="s">
        <v>1384</v>
      </c>
      <c r="E759" s="60" t="s">
        <v>3564</v>
      </c>
      <c r="F759" s="73">
        <v>44695</v>
      </c>
      <c r="G759" s="61">
        <v>2226</v>
      </c>
      <c r="H759" s="61">
        <v>190323</v>
      </c>
      <c r="I759" s="60" t="s">
        <v>20</v>
      </c>
      <c r="J759" s="60" t="s">
        <v>1142</v>
      </c>
      <c r="K759" s="60" t="s">
        <v>660</v>
      </c>
      <c r="L759" s="60" t="s">
        <v>3565</v>
      </c>
      <c r="M759" s="60" t="s">
        <v>3564</v>
      </c>
      <c r="N759" s="60" t="s">
        <v>290</v>
      </c>
      <c r="O759" s="60" t="s">
        <v>735</v>
      </c>
      <c r="P759" s="60" t="s">
        <v>290</v>
      </c>
      <c r="Q759" s="60" t="s">
        <v>290</v>
      </c>
      <c r="R759" s="60" t="s">
        <v>1136</v>
      </c>
      <c r="S759" s="73"/>
      <c r="T759" s="60" t="s">
        <v>290</v>
      </c>
      <c r="U759" s="73">
        <v>44695</v>
      </c>
      <c r="V759" s="60" t="s">
        <v>735</v>
      </c>
    </row>
    <row r="760" spans="1:22" ht="14.5">
      <c r="A760" s="60" t="s">
        <v>1130</v>
      </c>
      <c r="B760" s="60" t="s">
        <v>1131</v>
      </c>
      <c r="C760" s="60" t="s">
        <v>1132</v>
      </c>
      <c r="D760" s="60" t="s">
        <v>1384</v>
      </c>
      <c r="E760" s="60" t="s">
        <v>3566</v>
      </c>
      <c r="F760" s="73">
        <v>44695</v>
      </c>
      <c r="G760" s="61">
        <v>50</v>
      </c>
      <c r="H760" s="61">
        <v>4275</v>
      </c>
      <c r="I760" s="60" t="s">
        <v>20</v>
      </c>
      <c r="J760" s="60" t="s">
        <v>1142</v>
      </c>
      <c r="K760" s="60" t="s">
        <v>660</v>
      </c>
      <c r="L760" s="60" t="s">
        <v>3567</v>
      </c>
      <c r="M760" s="60" t="s">
        <v>3566</v>
      </c>
      <c r="N760" s="60" t="s">
        <v>290</v>
      </c>
      <c r="O760" s="60" t="s">
        <v>735</v>
      </c>
      <c r="P760" s="60" t="s">
        <v>290</v>
      </c>
      <c r="Q760" s="60" t="s">
        <v>290</v>
      </c>
      <c r="R760" s="60" t="s">
        <v>1136</v>
      </c>
      <c r="S760" s="73"/>
      <c r="T760" s="60" t="s">
        <v>290</v>
      </c>
      <c r="U760" s="73">
        <v>44695</v>
      </c>
      <c r="V760" s="60" t="s">
        <v>735</v>
      </c>
    </row>
    <row r="761" spans="1:22" ht="14.5">
      <c r="A761" s="60" t="s">
        <v>1130</v>
      </c>
      <c r="B761" s="60" t="s">
        <v>1131</v>
      </c>
      <c r="C761" s="60" t="s">
        <v>1132</v>
      </c>
      <c r="D761" s="60" t="s">
        <v>1384</v>
      </c>
      <c r="E761" s="60" t="s">
        <v>3568</v>
      </c>
      <c r="F761" s="73">
        <v>44697</v>
      </c>
      <c r="G761" s="61">
        <v>202</v>
      </c>
      <c r="H761" s="61">
        <v>17271</v>
      </c>
      <c r="I761" s="60" t="s">
        <v>20</v>
      </c>
      <c r="J761" s="60" t="s">
        <v>1142</v>
      </c>
      <c r="K761" s="60" t="s">
        <v>660</v>
      </c>
      <c r="L761" s="60" t="s">
        <v>3569</v>
      </c>
      <c r="M761" s="60" t="s">
        <v>3568</v>
      </c>
      <c r="N761" s="60" t="s">
        <v>290</v>
      </c>
      <c r="O761" s="60" t="s">
        <v>735</v>
      </c>
      <c r="P761" s="60" t="s">
        <v>290</v>
      </c>
      <c r="Q761" s="60" t="s">
        <v>290</v>
      </c>
      <c r="R761" s="60" t="s">
        <v>1136</v>
      </c>
      <c r="S761" s="73"/>
      <c r="T761" s="60" t="s">
        <v>290</v>
      </c>
      <c r="U761" s="73">
        <v>44697</v>
      </c>
      <c r="V761" s="60" t="s">
        <v>735</v>
      </c>
    </row>
    <row r="762" spans="1:22" ht="14.5">
      <c r="A762" s="60" t="s">
        <v>1130</v>
      </c>
      <c r="B762" s="60" t="s">
        <v>1131</v>
      </c>
      <c r="C762" s="60" t="s">
        <v>1132</v>
      </c>
      <c r="D762" s="60" t="s">
        <v>1384</v>
      </c>
      <c r="E762" s="60" t="s">
        <v>3570</v>
      </c>
      <c r="F762" s="73">
        <v>44695</v>
      </c>
      <c r="G762" s="61">
        <v>171</v>
      </c>
      <c r="H762" s="61">
        <v>14620.5</v>
      </c>
      <c r="I762" s="60" t="s">
        <v>20</v>
      </c>
      <c r="J762" s="60" t="s">
        <v>1142</v>
      </c>
      <c r="K762" s="60" t="s">
        <v>660</v>
      </c>
      <c r="L762" s="60" t="s">
        <v>3571</v>
      </c>
      <c r="M762" s="60" t="s">
        <v>3570</v>
      </c>
      <c r="N762" s="60" t="s">
        <v>290</v>
      </c>
      <c r="O762" s="60" t="s">
        <v>735</v>
      </c>
      <c r="P762" s="60" t="s">
        <v>290</v>
      </c>
      <c r="Q762" s="60" t="s">
        <v>290</v>
      </c>
      <c r="R762" s="60" t="s">
        <v>1136</v>
      </c>
      <c r="S762" s="73"/>
      <c r="T762" s="60" t="s">
        <v>290</v>
      </c>
      <c r="U762" s="73">
        <v>44695</v>
      </c>
      <c r="V762" s="60" t="s">
        <v>735</v>
      </c>
    </row>
    <row r="763" spans="1:22" ht="14.5">
      <c r="A763" s="60" t="s">
        <v>1130</v>
      </c>
      <c r="B763" s="60" t="s">
        <v>1131</v>
      </c>
      <c r="C763" s="60" t="s">
        <v>1132</v>
      </c>
      <c r="D763" s="60" t="s">
        <v>1384</v>
      </c>
      <c r="E763" s="60" t="s">
        <v>3572</v>
      </c>
      <c r="F763" s="73">
        <v>44697</v>
      </c>
      <c r="G763" s="61">
        <v>6</v>
      </c>
      <c r="H763" s="61">
        <v>513</v>
      </c>
      <c r="I763" s="60" t="s">
        <v>20</v>
      </c>
      <c r="J763" s="60" t="s">
        <v>1142</v>
      </c>
      <c r="K763" s="60" t="s">
        <v>660</v>
      </c>
      <c r="L763" s="60" t="s">
        <v>3573</v>
      </c>
      <c r="M763" s="60" t="s">
        <v>3572</v>
      </c>
      <c r="N763" s="60" t="s">
        <v>290</v>
      </c>
      <c r="O763" s="60" t="s">
        <v>735</v>
      </c>
      <c r="P763" s="60" t="s">
        <v>290</v>
      </c>
      <c r="Q763" s="60" t="s">
        <v>290</v>
      </c>
      <c r="R763" s="60" t="s">
        <v>1136</v>
      </c>
      <c r="S763" s="73"/>
      <c r="T763" s="60" t="s">
        <v>290</v>
      </c>
      <c r="U763" s="73">
        <v>44697</v>
      </c>
      <c r="V763" s="60" t="s">
        <v>735</v>
      </c>
    </row>
    <row r="764" spans="1:22" ht="14.5">
      <c r="A764" s="60" t="s">
        <v>1130</v>
      </c>
      <c r="B764" s="60" t="s">
        <v>1131</v>
      </c>
      <c r="C764" s="60" t="s">
        <v>1132</v>
      </c>
      <c r="D764" s="60" t="s">
        <v>1384</v>
      </c>
      <c r="E764" s="60" t="s">
        <v>3574</v>
      </c>
      <c r="F764" s="73">
        <v>44695</v>
      </c>
      <c r="G764" s="61">
        <v>137</v>
      </c>
      <c r="H764" s="61">
        <v>11713.5</v>
      </c>
      <c r="I764" s="60" t="s">
        <v>20</v>
      </c>
      <c r="J764" s="60" t="s">
        <v>1142</v>
      </c>
      <c r="K764" s="60" t="s">
        <v>660</v>
      </c>
      <c r="L764" s="60" t="s">
        <v>3575</v>
      </c>
      <c r="M764" s="60" t="s">
        <v>3574</v>
      </c>
      <c r="N764" s="60" t="s">
        <v>290</v>
      </c>
      <c r="O764" s="60" t="s">
        <v>735</v>
      </c>
      <c r="P764" s="60" t="s">
        <v>290</v>
      </c>
      <c r="Q764" s="60" t="s">
        <v>290</v>
      </c>
      <c r="R764" s="60" t="s">
        <v>1136</v>
      </c>
      <c r="S764" s="73"/>
      <c r="T764" s="60" t="s">
        <v>290</v>
      </c>
      <c r="U764" s="73">
        <v>44695</v>
      </c>
      <c r="V764" s="60" t="s">
        <v>735</v>
      </c>
    </row>
    <row r="765" spans="1:22" ht="14.5">
      <c r="A765" s="60" t="s">
        <v>1130</v>
      </c>
      <c r="B765" s="60" t="s">
        <v>1131</v>
      </c>
      <c r="C765" s="60" t="s">
        <v>1132</v>
      </c>
      <c r="D765" s="60" t="s">
        <v>1384</v>
      </c>
      <c r="E765" s="60" t="s">
        <v>3576</v>
      </c>
      <c r="F765" s="73">
        <v>44695</v>
      </c>
      <c r="G765" s="61">
        <v>100</v>
      </c>
      <c r="H765" s="61">
        <v>8550</v>
      </c>
      <c r="I765" s="60" t="s">
        <v>20</v>
      </c>
      <c r="J765" s="60" t="s">
        <v>1142</v>
      </c>
      <c r="K765" s="60" t="s">
        <v>660</v>
      </c>
      <c r="L765" s="60" t="s">
        <v>3577</v>
      </c>
      <c r="M765" s="60" t="s">
        <v>3576</v>
      </c>
      <c r="N765" s="60" t="s">
        <v>290</v>
      </c>
      <c r="O765" s="60" t="s">
        <v>735</v>
      </c>
      <c r="P765" s="60" t="s">
        <v>290</v>
      </c>
      <c r="Q765" s="60" t="s">
        <v>290</v>
      </c>
      <c r="R765" s="60" t="s">
        <v>1136</v>
      </c>
      <c r="S765" s="73"/>
      <c r="T765" s="60" t="s">
        <v>290</v>
      </c>
      <c r="U765" s="73">
        <v>44695</v>
      </c>
      <c r="V765" s="60" t="s">
        <v>735</v>
      </c>
    </row>
    <row r="766" spans="1:22" ht="14.5">
      <c r="A766" s="60" t="s">
        <v>1130</v>
      </c>
      <c r="B766" s="60" t="s">
        <v>1131</v>
      </c>
      <c r="C766" s="60" t="s">
        <v>1132</v>
      </c>
      <c r="D766" s="60" t="s">
        <v>1384</v>
      </c>
      <c r="E766" s="60" t="s">
        <v>3578</v>
      </c>
      <c r="F766" s="73">
        <v>44695</v>
      </c>
      <c r="G766" s="61">
        <v>1534</v>
      </c>
      <c r="H766" s="61">
        <v>131157</v>
      </c>
      <c r="I766" s="60" t="s">
        <v>20</v>
      </c>
      <c r="J766" s="60" t="s">
        <v>1142</v>
      </c>
      <c r="K766" s="60" t="s">
        <v>660</v>
      </c>
      <c r="L766" s="60" t="s">
        <v>3579</v>
      </c>
      <c r="M766" s="60" t="s">
        <v>3578</v>
      </c>
      <c r="N766" s="60" t="s">
        <v>290</v>
      </c>
      <c r="O766" s="60" t="s">
        <v>735</v>
      </c>
      <c r="P766" s="60" t="s">
        <v>290</v>
      </c>
      <c r="Q766" s="60" t="s">
        <v>290</v>
      </c>
      <c r="R766" s="60" t="s">
        <v>1136</v>
      </c>
      <c r="S766" s="73"/>
      <c r="T766" s="60" t="s">
        <v>290</v>
      </c>
      <c r="U766" s="73">
        <v>44695</v>
      </c>
      <c r="V766" s="60" t="s">
        <v>735</v>
      </c>
    </row>
    <row r="767" spans="1:22" ht="14.5">
      <c r="A767" s="60" t="s">
        <v>1130</v>
      </c>
      <c r="B767" s="60" t="s">
        <v>1131</v>
      </c>
      <c r="C767" s="60" t="s">
        <v>1132</v>
      </c>
      <c r="D767" s="60" t="s">
        <v>1384</v>
      </c>
      <c r="E767" s="60" t="s">
        <v>3580</v>
      </c>
      <c r="F767" s="73">
        <v>44697</v>
      </c>
      <c r="G767" s="61">
        <v>127</v>
      </c>
      <c r="H767" s="61">
        <v>10858.5</v>
      </c>
      <c r="I767" s="60" t="s">
        <v>20</v>
      </c>
      <c r="J767" s="60" t="s">
        <v>1142</v>
      </c>
      <c r="K767" s="60" t="s">
        <v>660</v>
      </c>
      <c r="L767" s="60" t="s">
        <v>3581</v>
      </c>
      <c r="M767" s="60" t="s">
        <v>3580</v>
      </c>
      <c r="N767" s="60" t="s">
        <v>290</v>
      </c>
      <c r="O767" s="60" t="s">
        <v>735</v>
      </c>
      <c r="P767" s="60" t="s">
        <v>290</v>
      </c>
      <c r="Q767" s="60" t="s">
        <v>290</v>
      </c>
      <c r="R767" s="60" t="s">
        <v>1136</v>
      </c>
      <c r="S767" s="73"/>
      <c r="T767" s="60" t="s">
        <v>290</v>
      </c>
      <c r="U767" s="73">
        <v>44697</v>
      </c>
      <c r="V767" s="60" t="s">
        <v>735</v>
      </c>
    </row>
    <row r="768" spans="1:22" ht="14.5">
      <c r="A768" s="60" t="s">
        <v>1130</v>
      </c>
      <c r="B768" s="60" t="s">
        <v>1131</v>
      </c>
      <c r="C768" s="60" t="s">
        <v>1132</v>
      </c>
      <c r="D768" s="60" t="s">
        <v>1384</v>
      </c>
      <c r="E768" s="60" t="s">
        <v>3582</v>
      </c>
      <c r="F768" s="73">
        <v>44695</v>
      </c>
      <c r="G768" s="61">
        <v>171</v>
      </c>
      <c r="H768" s="61">
        <v>14620.5</v>
      </c>
      <c r="I768" s="60" t="s">
        <v>20</v>
      </c>
      <c r="J768" s="60" t="s">
        <v>1142</v>
      </c>
      <c r="K768" s="60" t="s">
        <v>660</v>
      </c>
      <c r="L768" s="60" t="s">
        <v>3583</v>
      </c>
      <c r="M768" s="60" t="s">
        <v>3582</v>
      </c>
      <c r="N768" s="60" t="s">
        <v>290</v>
      </c>
      <c r="O768" s="60" t="s">
        <v>735</v>
      </c>
      <c r="P768" s="60" t="s">
        <v>290</v>
      </c>
      <c r="Q768" s="60" t="s">
        <v>290</v>
      </c>
      <c r="R768" s="60" t="s">
        <v>1136</v>
      </c>
      <c r="S768" s="73"/>
      <c r="T768" s="60" t="s">
        <v>290</v>
      </c>
      <c r="U768" s="73">
        <v>44695</v>
      </c>
      <c r="V768" s="60" t="s">
        <v>735</v>
      </c>
    </row>
    <row r="769" spans="1:22" ht="14.5">
      <c r="A769" s="60" t="s">
        <v>1130</v>
      </c>
      <c r="B769" s="60" t="s">
        <v>1131</v>
      </c>
      <c r="C769" s="60" t="s">
        <v>1132</v>
      </c>
      <c r="D769" s="60" t="s">
        <v>1384</v>
      </c>
      <c r="E769" s="60" t="s">
        <v>3584</v>
      </c>
      <c r="F769" s="73">
        <v>44695</v>
      </c>
      <c r="G769" s="61">
        <v>6</v>
      </c>
      <c r="H769" s="61">
        <v>513</v>
      </c>
      <c r="I769" s="60" t="s">
        <v>20</v>
      </c>
      <c r="J769" s="60" t="s">
        <v>1142</v>
      </c>
      <c r="K769" s="60" t="s">
        <v>660</v>
      </c>
      <c r="L769" s="60" t="s">
        <v>3585</v>
      </c>
      <c r="M769" s="60" t="s">
        <v>3584</v>
      </c>
      <c r="N769" s="60" t="s">
        <v>290</v>
      </c>
      <c r="O769" s="60" t="s">
        <v>735</v>
      </c>
      <c r="P769" s="60" t="s">
        <v>290</v>
      </c>
      <c r="Q769" s="60" t="s">
        <v>290</v>
      </c>
      <c r="R769" s="60" t="s">
        <v>1136</v>
      </c>
      <c r="S769" s="73"/>
      <c r="T769" s="60" t="s">
        <v>290</v>
      </c>
      <c r="U769" s="73">
        <v>44695</v>
      </c>
      <c r="V769" s="60" t="s">
        <v>735</v>
      </c>
    </row>
    <row r="770" spans="1:22" ht="14.5">
      <c r="A770" s="60" t="s">
        <v>1130</v>
      </c>
      <c r="B770" s="60" t="s">
        <v>1131</v>
      </c>
      <c r="C770" s="60" t="s">
        <v>1132</v>
      </c>
      <c r="D770" s="60" t="s">
        <v>1384</v>
      </c>
      <c r="E770" s="60" t="s">
        <v>3586</v>
      </c>
      <c r="F770" s="73">
        <v>44695</v>
      </c>
      <c r="G770" s="61">
        <v>87</v>
      </c>
      <c r="H770" s="61">
        <v>7438.5</v>
      </c>
      <c r="I770" s="60" t="s">
        <v>20</v>
      </c>
      <c r="J770" s="60" t="s">
        <v>1142</v>
      </c>
      <c r="K770" s="60" t="s">
        <v>660</v>
      </c>
      <c r="L770" s="60" t="s">
        <v>3587</v>
      </c>
      <c r="M770" s="60" t="s">
        <v>3586</v>
      </c>
      <c r="N770" s="60" t="s">
        <v>290</v>
      </c>
      <c r="O770" s="60" t="s">
        <v>735</v>
      </c>
      <c r="P770" s="60" t="s">
        <v>290</v>
      </c>
      <c r="Q770" s="60" t="s">
        <v>290</v>
      </c>
      <c r="R770" s="60" t="s">
        <v>1136</v>
      </c>
      <c r="S770" s="73"/>
      <c r="T770" s="60" t="s">
        <v>290</v>
      </c>
      <c r="U770" s="73">
        <v>44695</v>
      </c>
      <c r="V770" s="60" t="s">
        <v>735</v>
      </c>
    </row>
    <row r="771" spans="1:22" ht="14.5">
      <c r="A771" s="60" t="s">
        <v>1130</v>
      </c>
      <c r="B771" s="60" t="s">
        <v>1131</v>
      </c>
      <c r="C771" s="60" t="s">
        <v>1132</v>
      </c>
      <c r="D771" s="60" t="s">
        <v>1384</v>
      </c>
      <c r="E771" s="60" t="s">
        <v>3588</v>
      </c>
      <c r="F771" s="73">
        <v>44695</v>
      </c>
      <c r="G771" s="61">
        <v>6</v>
      </c>
      <c r="H771" s="61">
        <v>513</v>
      </c>
      <c r="I771" s="60" t="s">
        <v>20</v>
      </c>
      <c r="J771" s="60" t="s">
        <v>1142</v>
      </c>
      <c r="K771" s="60" t="s">
        <v>660</v>
      </c>
      <c r="L771" s="60" t="s">
        <v>3589</v>
      </c>
      <c r="M771" s="60" t="s">
        <v>3588</v>
      </c>
      <c r="N771" s="60" t="s">
        <v>290</v>
      </c>
      <c r="O771" s="60" t="s">
        <v>735</v>
      </c>
      <c r="P771" s="60" t="s">
        <v>290</v>
      </c>
      <c r="Q771" s="60" t="s">
        <v>290</v>
      </c>
      <c r="R771" s="60" t="s">
        <v>1136</v>
      </c>
      <c r="S771" s="73"/>
      <c r="T771" s="60" t="s">
        <v>290</v>
      </c>
      <c r="U771" s="73">
        <v>44695</v>
      </c>
      <c r="V771" s="60" t="s">
        <v>735</v>
      </c>
    </row>
    <row r="772" spans="1:22" ht="14.5">
      <c r="A772" s="60" t="s">
        <v>1130</v>
      </c>
      <c r="B772" s="60" t="s">
        <v>1131</v>
      </c>
      <c r="C772" s="60" t="s">
        <v>1132</v>
      </c>
      <c r="D772" s="60" t="s">
        <v>1384</v>
      </c>
      <c r="E772" s="60" t="s">
        <v>3590</v>
      </c>
      <c r="F772" s="73">
        <v>44695</v>
      </c>
      <c r="G772" s="61">
        <v>137</v>
      </c>
      <c r="H772" s="61">
        <v>11713.5</v>
      </c>
      <c r="I772" s="60" t="s">
        <v>20</v>
      </c>
      <c r="J772" s="60" t="s">
        <v>1142</v>
      </c>
      <c r="K772" s="60" t="s">
        <v>660</v>
      </c>
      <c r="L772" s="60" t="s">
        <v>3591</v>
      </c>
      <c r="M772" s="60" t="s">
        <v>3590</v>
      </c>
      <c r="N772" s="60" t="s">
        <v>290</v>
      </c>
      <c r="O772" s="60" t="s">
        <v>735</v>
      </c>
      <c r="P772" s="60" t="s">
        <v>290</v>
      </c>
      <c r="Q772" s="60" t="s">
        <v>290</v>
      </c>
      <c r="R772" s="60" t="s">
        <v>1136</v>
      </c>
      <c r="S772" s="73"/>
      <c r="T772" s="60" t="s">
        <v>290</v>
      </c>
      <c r="U772" s="73">
        <v>44695</v>
      </c>
      <c r="V772" s="60" t="s">
        <v>735</v>
      </c>
    </row>
    <row r="773" spans="1:22" ht="14.5">
      <c r="A773" s="60" t="s">
        <v>1130</v>
      </c>
      <c r="B773" s="60" t="s">
        <v>1131</v>
      </c>
      <c r="C773" s="60" t="s">
        <v>1132</v>
      </c>
      <c r="D773" s="60" t="s">
        <v>1384</v>
      </c>
      <c r="E773" s="60" t="s">
        <v>3592</v>
      </c>
      <c r="F773" s="73">
        <v>44695</v>
      </c>
      <c r="G773" s="61">
        <v>240</v>
      </c>
      <c r="H773" s="61">
        <v>20520</v>
      </c>
      <c r="I773" s="60" t="s">
        <v>20</v>
      </c>
      <c r="J773" s="60" t="s">
        <v>1142</v>
      </c>
      <c r="K773" s="60" t="s">
        <v>660</v>
      </c>
      <c r="L773" s="60" t="s">
        <v>3593</v>
      </c>
      <c r="M773" s="60" t="s">
        <v>3592</v>
      </c>
      <c r="N773" s="60" t="s">
        <v>290</v>
      </c>
      <c r="O773" s="60" t="s">
        <v>735</v>
      </c>
      <c r="P773" s="60" t="s">
        <v>290</v>
      </c>
      <c r="Q773" s="60" t="s">
        <v>290</v>
      </c>
      <c r="R773" s="60" t="s">
        <v>1136</v>
      </c>
      <c r="S773" s="73"/>
      <c r="T773" s="60" t="s">
        <v>290</v>
      </c>
      <c r="U773" s="73">
        <v>44695</v>
      </c>
      <c r="V773" s="60" t="s">
        <v>735</v>
      </c>
    </row>
    <row r="774" spans="1:22" ht="14.5">
      <c r="A774" s="60" t="s">
        <v>1130</v>
      </c>
      <c r="B774" s="60" t="s">
        <v>1131</v>
      </c>
      <c r="C774" s="60" t="s">
        <v>1132</v>
      </c>
      <c r="D774" s="60" t="s">
        <v>1384</v>
      </c>
      <c r="E774" s="60" t="s">
        <v>3594</v>
      </c>
      <c r="F774" s="73">
        <v>44695</v>
      </c>
      <c r="G774" s="61">
        <v>3580</v>
      </c>
      <c r="H774" s="61">
        <v>306090</v>
      </c>
      <c r="I774" s="60" t="s">
        <v>20</v>
      </c>
      <c r="J774" s="60" t="s">
        <v>1142</v>
      </c>
      <c r="K774" s="60" t="s">
        <v>660</v>
      </c>
      <c r="L774" s="60" t="s">
        <v>3595</v>
      </c>
      <c r="M774" s="60" t="s">
        <v>3594</v>
      </c>
      <c r="N774" s="60" t="s">
        <v>290</v>
      </c>
      <c r="O774" s="60" t="s">
        <v>735</v>
      </c>
      <c r="P774" s="60" t="s">
        <v>290</v>
      </c>
      <c r="Q774" s="60" t="s">
        <v>290</v>
      </c>
      <c r="R774" s="60" t="s">
        <v>1136</v>
      </c>
      <c r="S774" s="73"/>
      <c r="T774" s="60" t="s">
        <v>290</v>
      </c>
      <c r="U774" s="73">
        <v>44695</v>
      </c>
      <c r="V774" s="60" t="s">
        <v>735</v>
      </c>
    </row>
    <row r="775" spans="1:22" ht="14.5">
      <c r="A775" s="60" t="s">
        <v>1130</v>
      </c>
      <c r="B775" s="60" t="s">
        <v>1131</v>
      </c>
      <c r="C775" s="60" t="s">
        <v>1132</v>
      </c>
      <c r="D775" s="60" t="s">
        <v>1384</v>
      </c>
      <c r="E775" s="60" t="s">
        <v>3596</v>
      </c>
      <c r="F775" s="73">
        <v>44695</v>
      </c>
      <c r="G775" s="61">
        <v>240</v>
      </c>
      <c r="H775" s="61">
        <v>20520</v>
      </c>
      <c r="I775" s="60" t="s">
        <v>20</v>
      </c>
      <c r="J775" s="60" t="s">
        <v>1142</v>
      </c>
      <c r="K775" s="60" t="s">
        <v>660</v>
      </c>
      <c r="L775" s="60" t="s">
        <v>3597</v>
      </c>
      <c r="M775" s="60" t="s">
        <v>3596</v>
      </c>
      <c r="N775" s="60" t="s">
        <v>290</v>
      </c>
      <c r="O775" s="60" t="s">
        <v>735</v>
      </c>
      <c r="P775" s="60" t="s">
        <v>290</v>
      </c>
      <c r="Q775" s="60" t="s">
        <v>290</v>
      </c>
      <c r="R775" s="60" t="s">
        <v>1136</v>
      </c>
      <c r="S775" s="73"/>
      <c r="T775" s="60" t="s">
        <v>290</v>
      </c>
      <c r="U775" s="73">
        <v>44695</v>
      </c>
      <c r="V775" s="60" t="s">
        <v>735</v>
      </c>
    </row>
    <row r="776" spans="1:22" ht="14.5">
      <c r="A776" s="60" t="s">
        <v>1130</v>
      </c>
      <c r="B776" s="60" t="s">
        <v>1131</v>
      </c>
      <c r="C776" s="60" t="s">
        <v>1132</v>
      </c>
      <c r="D776" s="60" t="s">
        <v>1384</v>
      </c>
      <c r="E776" s="60" t="s">
        <v>3598</v>
      </c>
      <c r="F776" s="73">
        <v>44695</v>
      </c>
      <c r="G776" s="61">
        <v>4566</v>
      </c>
      <c r="H776" s="61">
        <v>390393</v>
      </c>
      <c r="I776" s="60" t="s">
        <v>20</v>
      </c>
      <c r="J776" s="60" t="s">
        <v>1142</v>
      </c>
      <c r="K776" s="60" t="s">
        <v>660</v>
      </c>
      <c r="L776" s="60" t="s">
        <v>3599</v>
      </c>
      <c r="M776" s="60" t="s">
        <v>3598</v>
      </c>
      <c r="N776" s="60" t="s">
        <v>290</v>
      </c>
      <c r="O776" s="60" t="s">
        <v>735</v>
      </c>
      <c r="P776" s="60" t="s">
        <v>290</v>
      </c>
      <c r="Q776" s="60" t="s">
        <v>290</v>
      </c>
      <c r="R776" s="60" t="s">
        <v>1136</v>
      </c>
      <c r="S776" s="73"/>
      <c r="T776" s="60" t="s">
        <v>290</v>
      </c>
      <c r="U776" s="73">
        <v>44695</v>
      </c>
      <c r="V776" s="60" t="s">
        <v>735</v>
      </c>
    </row>
    <row r="777" spans="1:22" ht="14.5">
      <c r="A777" s="60" t="s">
        <v>1130</v>
      </c>
      <c r="B777" s="60" t="s">
        <v>1131</v>
      </c>
      <c r="C777" s="60" t="s">
        <v>1132</v>
      </c>
      <c r="D777" s="60" t="s">
        <v>1384</v>
      </c>
      <c r="E777" s="60" t="s">
        <v>3600</v>
      </c>
      <c r="F777" s="73">
        <v>44695</v>
      </c>
      <c r="G777" s="61">
        <v>428</v>
      </c>
      <c r="H777" s="61">
        <v>36594</v>
      </c>
      <c r="I777" s="60" t="s">
        <v>20</v>
      </c>
      <c r="J777" s="60" t="s">
        <v>1142</v>
      </c>
      <c r="K777" s="60" t="s">
        <v>660</v>
      </c>
      <c r="L777" s="60" t="s">
        <v>3601</v>
      </c>
      <c r="M777" s="60" t="s">
        <v>3600</v>
      </c>
      <c r="N777" s="60" t="s">
        <v>290</v>
      </c>
      <c r="O777" s="60" t="s">
        <v>735</v>
      </c>
      <c r="P777" s="60" t="s">
        <v>290</v>
      </c>
      <c r="Q777" s="60" t="s">
        <v>290</v>
      </c>
      <c r="R777" s="60" t="s">
        <v>1136</v>
      </c>
      <c r="S777" s="73"/>
      <c r="T777" s="60" t="s">
        <v>290</v>
      </c>
      <c r="U777" s="73">
        <v>44695</v>
      </c>
      <c r="V777" s="60" t="s">
        <v>735</v>
      </c>
    </row>
    <row r="778" spans="1:22" ht="14.5">
      <c r="A778" s="60" t="s">
        <v>1130</v>
      </c>
      <c r="B778" s="60" t="s">
        <v>1131</v>
      </c>
      <c r="C778" s="60" t="s">
        <v>1132</v>
      </c>
      <c r="D778" s="60" t="s">
        <v>1384</v>
      </c>
      <c r="E778" s="60" t="s">
        <v>3602</v>
      </c>
      <c r="F778" s="73">
        <v>44695</v>
      </c>
      <c r="G778" s="61">
        <v>2403</v>
      </c>
      <c r="H778" s="61">
        <v>205456.5</v>
      </c>
      <c r="I778" s="60" t="s">
        <v>20</v>
      </c>
      <c r="J778" s="60" t="s">
        <v>1142</v>
      </c>
      <c r="K778" s="60" t="s">
        <v>660</v>
      </c>
      <c r="L778" s="60" t="s">
        <v>3603</v>
      </c>
      <c r="M778" s="60" t="s">
        <v>3602</v>
      </c>
      <c r="N778" s="60" t="s">
        <v>290</v>
      </c>
      <c r="O778" s="60" t="s">
        <v>735</v>
      </c>
      <c r="P778" s="60" t="s">
        <v>290</v>
      </c>
      <c r="Q778" s="60" t="s">
        <v>290</v>
      </c>
      <c r="R778" s="60" t="s">
        <v>1136</v>
      </c>
      <c r="S778" s="73"/>
      <c r="T778" s="60" t="s">
        <v>290</v>
      </c>
      <c r="U778" s="73">
        <v>44695</v>
      </c>
      <c r="V778" s="60" t="s">
        <v>735</v>
      </c>
    </row>
    <row r="779" spans="1:22" ht="14.5">
      <c r="A779" s="60" t="s">
        <v>1130</v>
      </c>
      <c r="B779" s="60" t="s">
        <v>1131</v>
      </c>
      <c r="C779" s="60" t="s">
        <v>1132</v>
      </c>
      <c r="D779" s="60" t="s">
        <v>1384</v>
      </c>
      <c r="E779" s="60" t="s">
        <v>3604</v>
      </c>
      <c r="F779" s="73">
        <v>44695</v>
      </c>
      <c r="G779" s="61">
        <v>240</v>
      </c>
      <c r="H779" s="61">
        <v>20520</v>
      </c>
      <c r="I779" s="60" t="s">
        <v>20</v>
      </c>
      <c r="J779" s="60" t="s">
        <v>1142</v>
      </c>
      <c r="K779" s="60" t="s">
        <v>660</v>
      </c>
      <c r="L779" s="60" t="s">
        <v>3605</v>
      </c>
      <c r="M779" s="60" t="s">
        <v>3604</v>
      </c>
      <c r="N779" s="60" t="s">
        <v>290</v>
      </c>
      <c r="O779" s="60" t="s">
        <v>735</v>
      </c>
      <c r="P779" s="60" t="s">
        <v>290</v>
      </c>
      <c r="Q779" s="60" t="s">
        <v>290</v>
      </c>
      <c r="R779" s="60" t="s">
        <v>1136</v>
      </c>
      <c r="S779" s="73"/>
      <c r="T779" s="60" t="s">
        <v>290</v>
      </c>
      <c r="U779" s="73">
        <v>44695</v>
      </c>
      <c r="V779" s="60" t="s">
        <v>735</v>
      </c>
    </row>
    <row r="780" spans="1:22" ht="14.5">
      <c r="A780" s="60" t="s">
        <v>1130</v>
      </c>
      <c r="B780" s="60" t="s">
        <v>1131</v>
      </c>
      <c r="C780" s="60" t="s">
        <v>1132</v>
      </c>
      <c r="D780" s="60" t="s">
        <v>1384</v>
      </c>
      <c r="E780" s="60" t="s">
        <v>3606</v>
      </c>
      <c r="F780" s="73">
        <v>44695</v>
      </c>
      <c r="G780" s="61">
        <v>171</v>
      </c>
      <c r="H780" s="61">
        <v>14620.5</v>
      </c>
      <c r="I780" s="60" t="s">
        <v>20</v>
      </c>
      <c r="J780" s="60" t="s">
        <v>1142</v>
      </c>
      <c r="K780" s="60" t="s">
        <v>660</v>
      </c>
      <c r="L780" s="60" t="s">
        <v>3607</v>
      </c>
      <c r="M780" s="60" t="s">
        <v>3606</v>
      </c>
      <c r="N780" s="60" t="s">
        <v>290</v>
      </c>
      <c r="O780" s="60" t="s">
        <v>735</v>
      </c>
      <c r="P780" s="60" t="s">
        <v>290</v>
      </c>
      <c r="Q780" s="60" t="s">
        <v>290</v>
      </c>
      <c r="R780" s="60" t="s">
        <v>1136</v>
      </c>
      <c r="S780" s="73"/>
      <c r="T780" s="60" t="s">
        <v>290</v>
      </c>
      <c r="U780" s="73">
        <v>44695</v>
      </c>
      <c r="V780" s="60" t="s">
        <v>735</v>
      </c>
    </row>
    <row r="781" spans="1:22" ht="14.5">
      <c r="A781" s="60" t="s">
        <v>1130</v>
      </c>
      <c r="B781" s="60" t="s">
        <v>1131</v>
      </c>
      <c r="C781" s="60" t="s">
        <v>1132</v>
      </c>
      <c r="D781" s="60" t="s">
        <v>1384</v>
      </c>
      <c r="E781" s="60" t="s">
        <v>3608</v>
      </c>
      <c r="F781" s="73">
        <v>44695</v>
      </c>
      <c r="G781" s="61">
        <v>171</v>
      </c>
      <c r="H781" s="61">
        <v>14620.5</v>
      </c>
      <c r="I781" s="60" t="s">
        <v>20</v>
      </c>
      <c r="J781" s="60" t="s">
        <v>1142</v>
      </c>
      <c r="K781" s="60" t="s">
        <v>660</v>
      </c>
      <c r="L781" s="60" t="s">
        <v>3609</v>
      </c>
      <c r="M781" s="60" t="s">
        <v>3608</v>
      </c>
      <c r="N781" s="60" t="s">
        <v>290</v>
      </c>
      <c r="O781" s="60" t="s">
        <v>735</v>
      </c>
      <c r="P781" s="60" t="s">
        <v>290</v>
      </c>
      <c r="Q781" s="60" t="s">
        <v>290</v>
      </c>
      <c r="R781" s="60" t="s">
        <v>1136</v>
      </c>
      <c r="S781" s="73"/>
      <c r="T781" s="60" t="s">
        <v>290</v>
      </c>
      <c r="U781" s="73">
        <v>44695</v>
      </c>
      <c r="V781" s="60" t="s">
        <v>735</v>
      </c>
    </row>
    <row r="782" spans="1:22" ht="14.5">
      <c r="A782" s="60" t="s">
        <v>1130</v>
      </c>
      <c r="B782" s="60" t="s">
        <v>1131</v>
      </c>
      <c r="C782" s="60" t="s">
        <v>1132</v>
      </c>
      <c r="D782" s="60" t="s">
        <v>1384</v>
      </c>
      <c r="E782" s="60" t="s">
        <v>3610</v>
      </c>
      <c r="F782" s="73">
        <v>44695</v>
      </c>
      <c r="G782" s="61">
        <v>6</v>
      </c>
      <c r="H782" s="61">
        <v>513</v>
      </c>
      <c r="I782" s="60" t="s">
        <v>20</v>
      </c>
      <c r="J782" s="60" t="s">
        <v>1142</v>
      </c>
      <c r="K782" s="60" t="s">
        <v>660</v>
      </c>
      <c r="L782" s="60" t="s">
        <v>3611</v>
      </c>
      <c r="M782" s="60" t="s">
        <v>3610</v>
      </c>
      <c r="N782" s="60" t="s">
        <v>290</v>
      </c>
      <c r="O782" s="60" t="s">
        <v>735</v>
      </c>
      <c r="P782" s="60" t="s">
        <v>290</v>
      </c>
      <c r="Q782" s="60" t="s">
        <v>290</v>
      </c>
      <c r="R782" s="60" t="s">
        <v>1136</v>
      </c>
      <c r="S782" s="73"/>
      <c r="T782" s="60" t="s">
        <v>290</v>
      </c>
      <c r="U782" s="73">
        <v>44695</v>
      </c>
      <c r="V782" s="60" t="s">
        <v>735</v>
      </c>
    </row>
    <row r="783" spans="1:22" ht="14.5">
      <c r="A783" s="60" t="s">
        <v>1130</v>
      </c>
      <c r="B783" s="60" t="s">
        <v>1131</v>
      </c>
      <c r="C783" s="60" t="s">
        <v>1132</v>
      </c>
      <c r="D783" s="60" t="s">
        <v>1384</v>
      </c>
      <c r="E783" s="60" t="s">
        <v>3612</v>
      </c>
      <c r="F783" s="73">
        <v>44695</v>
      </c>
      <c r="G783" s="61">
        <v>156</v>
      </c>
      <c r="H783" s="61">
        <v>13338</v>
      </c>
      <c r="I783" s="60" t="s">
        <v>20</v>
      </c>
      <c r="J783" s="60" t="s">
        <v>1142</v>
      </c>
      <c r="K783" s="60" t="s">
        <v>660</v>
      </c>
      <c r="L783" s="60" t="s">
        <v>3613</v>
      </c>
      <c r="M783" s="60" t="s">
        <v>3612</v>
      </c>
      <c r="N783" s="60" t="s">
        <v>290</v>
      </c>
      <c r="O783" s="60" t="s">
        <v>735</v>
      </c>
      <c r="P783" s="60" t="s">
        <v>290</v>
      </c>
      <c r="Q783" s="60" t="s">
        <v>290</v>
      </c>
      <c r="R783" s="60" t="s">
        <v>1136</v>
      </c>
      <c r="S783" s="73"/>
      <c r="T783" s="60" t="s">
        <v>290</v>
      </c>
      <c r="U783" s="73">
        <v>44695</v>
      </c>
      <c r="V783" s="60" t="s">
        <v>735</v>
      </c>
    </row>
    <row r="784" spans="1:22" ht="14.5">
      <c r="A784" s="60" t="s">
        <v>1130</v>
      </c>
      <c r="B784" s="60" t="s">
        <v>1131</v>
      </c>
      <c r="C784" s="60" t="s">
        <v>1132</v>
      </c>
      <c r="D784" s="60" t="s">
        <v>1384</v>
      </c>
      <c r="E784" s="60" t="s">
        <v>3614</v>
      </c>
      <c r="F784" s="73">
        <v>44695</v>
      </c>
      <c r="G784" s="61">
        <v>6</v>
      </c>
      <c r="H784" s="61">
        <v>513</v>
      </c>
      <c r="I784" s="60" t="s">
        <v>20</v>
      </c>
      <c r="J784" s="60" t="s">
        <v>1142</v>
      </c>
      <c r="K784" s="60" t="s">
        <v>660</v>
      </c>
      <c r="L784" s="60" t="s">
        <v>3615</v>
      </c>
      <c r="M784" s="60" t="s">
        <v>3614</v>
      </c>
      <c r="N784" s="60" t="s">
        <v>290</v>
      </c>
      <c r="O784" s="60" t="s">
        <v>735</v>
      </c>
      <c r="P784" s="60" t="s">
        <v>290</v>
      </c>
      <c r="Q784" s="60" t="s">
        <v>290</v>
      </c>
      <c r="R784" s="60" t="s">
        <v>1136</v>
      </c>
      <c r="S784" s="73"/>
      <c r="T784" s="60" t="s">
        <v>290</v>
      </c>
      <c r="U784" s="73">
        <v>44695</v>
      </c>
      <c r="V784" s="60" t="s">
        <v>735</v>
      </c>
    </row>
    <row r="785" spans="1:22" ht="14.5">
      <c r="A785" s="60" t="s">
        <v>1130</v>
      </c>
      <c r="B785" s="60" t="s">
        <v>1131</v>
      </c>
      <c r="C785" s="60" t="s">
        <v>1132</v>
      </c>
      <c r="D785" s="60" t="s">
        <v>1384</v>
      </c>
      <c r="E785" s="60" t="s">
        <v>3616</v>
      </c>
      <c r="F785" s="73">
        <v>44695</v>
      </c>
      <c r="G785" s="61">
        <v>100</v>
      </c>
      <c r="H785" s="61">
        <v>8550</v>
      </c>
      <c r="I785" s="60" t="s">
        <v>20</v>
      </c>
      <c r="J785" s="60" t="s">
        <v>1142</v>
      </c>
      <c r="K785" s="60" t="s">
        <v>660</v>
      </c>
      <c r="L785" s="60" t="s">
        <v>3617</v>
      </c>
      <c r="M785" s="60" t="s">
        <v>3616</v>
      </c>
      <c r="N785" s="60" t="s">
        <v>290</v>
      </c>
      <c r="O785" s="60" t="s">
        <v>735</v>
      </c>
      <c r="P785" s="60" t="s">
        <v>290</v>
      </c>
      <c r="Q785" s="60" t="s">
        <v>290</v>
      </c>
      <c r="R785" s="60" t="s">
        <v>1136</v>
      </c>
      <c r="S785" s="73"/>
      <c r="T785" s="60" t="s">
        <v>290</v>
      </c>
      <c r="U785" s="73">
        <v>44695</v>
      </c>
      <c r="V785" s="60" t="s">
        <v>735</v>
      </c>
    </row>
    <row r="786" spans="1:22" ht="14.5">
      <c r="A786" s="60" t="s">
        <v>1130</v>
      </c>
      <c r="B786" s="60" t="s">
        <v>1131</v>
      </c>
      <c r="C786" s="60" t="s">
        <v>1132</v>
      </c>
      <c r="D786" s="60" t="s">
        <v>1384</v>
      </c>
      <c r="E786" s="60" t="s">
        <v>3618</v>
      </c>
      <c r="F786" s="73">
        <v>44695</v>
      </c>
      <c r="G786" s="61">
        <v>81</v>
      </c>
      <c r="H786" s="61">
        <v>6925.5</v>
      </c>
      <c r="I786" s="60" t="s">
        <v>20</v>
      </c>
      <c r="J786" s="60" t="s">
        <v>1142</v>
      </c>
      <c r="K786" s="60" t="s">
        <v>660</v>
      </c>
      <c r="L786" s="60" t="s">
        <v>3619</v>
      </c>
      <c r="M786" s="60" t="s">
        <v>3618</v>
      </c>
      <c r="N786" s="60" t="s">
        <v>290</v>
      </c>
      <c r="O786" s="60" t="s">
        <v>735</v>
      </c>
      <c r="P786" s="60" t="s">
        <v>290</v>
      </c>
      <c r="Q786" s="60" t="s">
        <v>290</v>
      </c>
      <c r="R786" s="60" t="s">
        <v>1136</v>
      </c>
      <c r="S786" s="73"/>
      <c r="T786" s="60" t="s">
        <v>290</v>
      </c>
      <c r="U786" s="73">
        <v>44695</v>
      </c>
      <c r="V786" s="60" t="s">
        <v>735</v>
      </c>
    </row>
    <row r="787" spans="1:22" ht="14.5">
      <c r="A787" s="60" t="s">
        <v>1130</v>
      </c>
      <c r="B787" s="60" t="s">
        <v>1131</v>
      </c>
      <c r="C787" s="60" t="s">
        <v>1132</v>
      </c>
      <c r="D787" s="60" t="s">
        <v>1384</v>
      </c>
      <c r="E787" s="60" t="s">
        <v>3620</v>
      </c>
      <c r="F787" s="73">
        <v>44695</v>
      </c>
      <c r="G787" s="61">
        <v>6</v>
      </c>
      <c r="H787" s="61">
        <v>513</v>
      </c>
      <c r="I787" s="60" t="s">
        <v>20</v>
      </c>
      <c r="J787" s="60" t="s">
        <v>1142</v>
      </c>
      <c r="K787" s="60" t="s">
        <v>660</v>
      </c>
      <c r="L787" s="60" t="s">
        <v>3621</v>
      </c>
      <c r="M787" s="60" t="s">
        <v>3620</v>
      </c>
      <c r="N787" s="60" t="s">
        <v>290</v>
      </c>
      <c r="O787" s="60" t="s">
        <v>735</v>
      </c>
      <c r="P787" s="60" t="s">
        <v>290</v>
      </c>
      <c r="Q787" s="60" t="s">
        <v>290</v>
      </c>
      <c r="R787" s="60" t="s">
        <v>1136</v>
      </c>
      <c r="S787" s="73"/>
      <c r="T787" s="60" t="s">
        <v>290</v>
      </c>
      <c r="U787" s="73">
        <v>44695</v>
      </c>
      <c r="V787" s="60" t="s">
        <v>735</v>
      </c>
    </row>
    <row r="788" spans="1:22" ht="14.5">
      <c r="A788" s="60" t="s">
        <v>1130</v>
      </c>
      <c r="B788" s="60" t="s">
        <v>1131</v>
      </c>
      <c r="C788" s="60" t="s">
        <v>1132</v>
      </c>
      <c r="D788" s="60" t="s">
        <v>1384</v>
      </c>
      <c r="E788" s="60" t="s">
        <v>3622</v>
      </c>
      <c r="F788" s="73">
        <v>44695</v>
      </c>
      <c r="G788" s="61">
        <v>6</v>
      </c>
      <c r="H788" s="61">
        <v>513</v>
      </c>
      <c r="I788" s="60" t="s">
        <v>20</v>
      </c>
      <c r="J788" s="60" t="s">
        <v>1142</v>
      </c>
      <c r="K788" s="60" t="s">
        <v>660</v>
      </c>
      <c r="L788" s="60" t="s">
        <v>3623</v>
      </c>
      <c r="M788" s="60" t="s">
        <v>3622</v>
      </c>
      <c r="N788" s="60" t="s">
        <v>290</v>
      </c>
      <c r="O788" s="60" t="s">
        <v>735</v>
      </c>
      <c r="P788" s="60" t="s">
        <v>290</v>
      </c>
      <c r="Q788" s="60" t="s">
        <v>290</v>
      </c>
      <c r="R788" s="60" t="s">
        <v>1136</v>
      </c>
      <c r="S788" s="73"/>
      <c r="T788" s="60" t="s">
        <v>290</v>
      </c>
      <c r="U788" s="73">
        <v>44695</v>
      </c>
      <c r="V788" s="60" t="s">
        <v>735</v>
      </c>
    </row>
    <row r="789" spans="1:22" ht="14.5">
      <c r="A789" s="60" t="s">
        <v>1130</v>
      </c>
      <c r="B789" s="60" t="s">
        <v>1131</v>
      </c>
      <c r="C789" s="60" t="s">
        <v>1132</v>
      </c>
      <c r="D789" s="60" t="s">
        <v>1384</v>
      </c>
      <c r="E789" s="60" t="s">
        <v>3624</v>
      </c>
      <c r="F789" s="73">
        <v>44695</v>
      </c>
      <c r="G789" s="61">
        <v>6</v>
      </c>
      <c r="H789" s="61">
        <v>513</v>
      </c>
      <c r="I789" s="60" t="s">
        <v>20</v>
      </c>
      <c r="J789" s="60" t="s">
        <v>1142</v>
      </c>
      <c r="K789" s="60" t="s">
        <v>660</v>
      </c>
      <c r="L789" s="60" t="s">
        <v>3625</v>
      </c>
      <c r="M789" s="60" t="s">
        <v>3624</v>
      </c>
      <c r="N789" s="60" t="s">
        <v>290</v>
      </c>
      <c r="O789" s="60" t="s">
        <v>735</v>
      </c>
      <c r="P789" s="60" t="s">
        <v>290</v>
      </c>
      <c r="Q789" s="60" t="s">
        <v>290</v>
      </c>
      <c r="R789" s="60" t="s">
        <v>1136</v>
      </c>
      <c r="S789" s="73"/>
      <c r="T789" s="60" t="s">
        <v>290</v>
      </c>
      <c r="U789" s="73">
        <v>44695</v>
      </c>
      <c r="V789" s="60" t="s">
        <v>735</v>
      </c>
    </row>
    <row r="790" spans="1:22" ht="14.5">
      <c r="A790" s="60" t="s">
        <v>1130</v>
      </c>
      <c r="B790" s="60" t="s">
        <v>1131</v>
      </c>
      <c r="C790" s="60" t="s">
        <v>1132</v>
      </c>
      <c r="D790" s="60" t="s">
        <v>1384</v>
      </c>
      <c r="E790" s="60" t="s">
        <v>3626</v>
      </c>
      <c r="F790" s="73">
        <v>44695</v>
      </c>
      <c r="G790" s="61">
        <v>156</v>
      </c>
      <c r="H790" s="61">
        <v>13338</v>
      </c>
      <c r="I790" s="60" t="s">
        <v>20</v>
      </c>
      <c r="J790" s="60" t="s">
        <v>1142</v>
      </c>
      <c r="K790" s="60" t="s">
        <v>660</v>
      </c>
      <c r="L790" s="60" t="s">
        <v>3627</v>
      </c>
      <c r="M790" s="60" t="s">
        <v>3626</v>
      </c>
      <c r="N790" s="60" t="s">
        <v>290</v>
      </c>
      <c r="O790" s="60" t="s">
        <v>735</v>
      </c>
      <c r="P790" s="60" t="s">
        <v>290</v>
      </c>
      <c r="Q790" s="60" t="s">
        <v>290</v>
      </c>
      <c r="R790" s="60" t="s">
        <v>1136</v>
      </c>
      <c r="S790" s="73"/>
      <c r="T790" s="60" t="s">
        <v>290</v>
      </c>
      <c r="U790" s="73">
        <v>44695</v>
      </c>
      <c r="V790" s="60" t="s">
        <v>735</v>
      </c>
    </row>
    <row r="791" spans="1:22" ht="14.5">
      <c r="A791" s="60" t="s">
        <v>1130</v>
      </c>
      <c r="B791" s="60" t="s">
        <v>1131</v>
      </c>
      <c r="C791" s="60" t="s">
        <v>1132</v>
      </c>
      <c r="D791" s="60" t="s">
        <v>1384</v>
      </c>
      <c r="E791" s="60" t="s">
        <v>3628</v>
      </c>
      <c r="F791" s="73">
        <v>44695</v>
      </c>
      <c r="G791" s="61">
        <v>100</v>
      </c>
      <c r="H791" s="61">
        <v>8550</v>
      </c>
      <c r="I791" s="60" t="s">
        <v>20</v>
      </c>
      <c r="J791" s="60" t="s">
        <v>1142</v>
      </c>
      <c r="K791" s="60" t="s">
        <v>660</v>
      </c>
      <c r="L791" s="60" t="s">
        <v>3629</v>
      </c>
      <c r="M791" s="60" t="s">
        <v>3628</v>
      </c>
      <c r="N791" s="60" t="s">
        <v>290</v>
      </c>
      <c r="O791" s="60" t="s">
        <v>735</v>
      </c>
      <c r="P791" s="60" t="s">
        <v>290</v>
      </c>
      <c r="Q791" s="60" t="s">
        <v>290</v>
      </c>
      <c r="R791" s="60" t="s">
        <v>1136</v>
      </c>
      <c r="S791" s="73"/>
      <c r="T791" s="60" t="s">
        <v>290</v>
      </c>
      <c r="U791" s="73">
        <v>44695</v>
      </c>
      <c r="V791" s="60" t="s">
        <v>735</v>
      </c>
    </row>
    <row r="792" spans="1:22" ht="14.5">
      <c r="A792" s="60" t="s">
        <v>1130</v>
      </c>
      <c r="B792" s="60" t="s">
        <v>1131</v>
      </c>
      <c r="C792" s="60" t="s">
        <v>1132</v>
      </c>
      <c r="D792" s="60" t="s">
        <v>1384</v>
      </c>
      <c r="E792" s="60" t="s">
        <v>3630</v>
      </c>
      <c r="F792" s="73">
        <v>44695</v>
      </c>
      <c r="G792" s="61">
        <v>81</v>
      </c>
      <c r="H792" s="61">
        <v>6925.5</v>
      </c>
      <c r="I792" s="60" t="s">
        <v>20</v>
      </c>
      <c r="J792" s="60" t="s">
        <v>1142</v>
      </c>
      <c r="K792" s="60" t="s">
        <v>660</v>
      </c>
      <c r="L792" s="60" t="s">
        <v>3631</v>
      </c>
      <c r="M792" s="60" t="s">
        <v>3630</v>
      </c>
      <c r="N792" s="60" t="s">
        <v>290</v>
      </c>
      <c r="O792" s="60" t="s">
        <v>735</v>
      </c>
      <c r="P792" s="60" t="s">
        <v>290</v>
      </c>
      <c r="Q792" s="60" t="s">
        <v>290</v>
      </c>
      <c r="R792" s="60" t="s">
        <v>1136</v>
      </c>
      <c r="S792" s="73"/>
      <c r="T792" s="60" t="s">
        <v>290</v>
      </c>
      <c r="U792" s="73">
        <v>44695</v>
      </c>
      <c r="V792" s="60" t="s">
        <v>735</v>
      </c>
    </row>
    <row r="793" spans="1:22" ht="14.5">
      <c r="A793" s="60" t="s">
        <v>1130</v>
      </c>
      <c r="B793" s="60" t="s">
        <v>1131</v>
      </c>
      <c r="C793" s="60" t="s">
        <v>1132</v>
      </c>
      <c r="D793" s="60" t="s">
        <v>1384</v>
      </c>
      <c r="E793" s="60" t="s">
        <v>3632</v>
      </c>
      <c r="F793" s="73">
        <v>44695</v>
      </c>
      <c r="G793" s="61">
        <v>6</v>
      </c>
      <c r="H793" s="61">
        <v>513</v>
      </c>
      <c r="I793" s="60" t="s">
        <v>20</v>
      </c>
      <c r="J793" s="60" t="s">
        <v>1142</v>
      </c>
      <c r="K793" s="60" t="s">
        <v>660</v>
      </c>
      <c r="L793" s="60" t="s">
        <v>3633</v>
      </c>
      <c r="M793" s="60" t="s">
        <v>3632</v>
      </c>
      <c r="N793" s="60" t="s">
        <v>290</v>
      </c>
      <c r="O793" s="60" t="s">
        <v>735</v>
      </c>
      <c r="P793" s="60" t="s">
        <v>290</v>
      </c>
      <c r="Q793" s="60" t="s">
        <v>290</v>
      </c>
      <c r="R793" s="60" t="s">
        <v>1136</v>
      </c>
      <c r="S793" s="73"/>
      <c r="T793" s="60" t="s">
        <v>290</v>
      </c>
      <c r="U793" s="73">
        <v>44695</v>
      </c>
      <c r="V793" s="60" t="s">
        <v>735</v>
      </c>
    </row>
    <row r="794" spans="1:22" ht="14.5">
      <c r="A794" s="60" t="s">
        <v>1130</v>
      </c>
      <c r="B794" s="60" t="s">
        <v>1131</v>
      </c>
      <c r="C794" s="60" t="s">
        <v>1132</v>
      </c>
      <c r="D794" s="60" t="s">
        <v>1384</v>
      </c>
      <c r="E794" s="60" t="s">
        <v>3634</v>
      </c>
      <c r="F794" s="73">
        <v>44695</v>
      </c>
      <c r="G794" s="61">
        <v>6</v>
      </c>
      <c r="H794" s="61">
        <v>513</v>
      </c>
      <c r="I794" s="60" t="s">
        <v>20</v>
      </c>
      <c r="J794" s="60" t="s">
        <v>1142</v>
      </c>
      <c r="K794" s="60" t="s">
        <v>660</v>
      </c>
      <c r="L794" s="60" t="s">
        <v>3635</v>
      </c>
      <c r="M794" s="60" t="s">
        <v>3634</v>
      </c>
      <c r="N794" s="60" t="s">
        <v>290</v>
      </c>
      <c r="O794" s="60" t="s">
        <v>735</v>
      </c>
      <c r="P794" s="60" t="s">
        <v>290</v>
      </c>
      <c r="Q794" s="60" t="s">
        <v>290</v>
      </c>
      <c r="R794" s="60" t="s">
        <v>1136</v>
      </c>
      <c r="S794" s="73"/>
      <c r="T794" s="60" t="s">
        <v>290</v>
      </c>
      <c r="U794" s="73">
        <v>44695</v>
      </c>
      <c r="V794" s="60" t="s">
        <v>735</v>
      </c>
    </row>
    <row r="795" spans="1:22" ht="14.5">
      <c r="A795" s="60" t="s">
        <v>1130</v>
      </c>
      <c r="B795" s="60" t="s">
        <v>1131</v>
      </c>
      <c r="C795" s="60" t="s">
        <v>1132</v>
      </c>
      <c r="D795" s="60" t="s">
        <v>1384</v>
      </c>
      <c r="E795" s="60" t="s">
        <v>3636</v>
      </c>
      <c r="F795" s="73">
        <v>44695</v>
      </c>
      <c r="G795" s="61">
        <v>6</v>
      </c>
      <c r="H795" s="61">
        <v>513</v>
      </c>
      <c r="I795" s="60" t="s">
        <v>20</v>
      </c>
      <c r="J795" s="60" t="s">
        <v>1142</v>
      </c>
      <c r="K795" s="60" t="s">
        <v>660</v>
      </c>
      <c r="L795" s="60" t="s">
        <v>3637</v>
      </c>
      <c r="M795" s="60" t="s">
        <v>3636</v>
      </c>
      <c r="N795" s="60" t="s">
        <v>290</v>
      </c>
      <c r="O795" s="60" t="s">
        <v>735</v>
      </c>
      <c r="P795" s="60" t="s">
        <v>290</v>
      </c>
      <c r="Q795" s="60" t="s">
        <v>290</v>
      </c>
      <c r="R795" s="60" t="s">
        <v>1136</v>
      </c>
      <c r="S795" s="73"/>
      <c r="T795" s="60" t="s">
        <v>290</v>
      </c>
      <c r="U795" s="73">
        <v>44695</v>
      </c>
      <c r="V795" s="60" t="s">
        <v>735</v>
      </c>
    </row>
    <row r="796" spans="1:22" ht="14.5">
      <c r="A796" s="60" t="s">
        <v>1130</v>
      </c>
      <c r="B796" s="60" t="s">
        <v>1131</v>
      </c>
      <c r="C796" s="60" t="s">
        <v>1132</v>
      </c>
      <c r="D796" s="60" t="s">
        <v>1384</v>
      </c>
      <c r="E796" s="60" t="s">
        <v>3638</v>
      </c>
      <c r="F796" s="73">
        <v>44696</v>
      </c>
      <c r="G796" s="61">
        <v>1148</v>
      </c>
      <c r="H796" s="61">
        <v>98154</v>
      </c>
      <c r="I796" s="60" t="s">
        <v>20</v>
      </c>
      <c r="J796" s="60" t="s">
        <v>1142</v>
      </c>
      <c r="K796" s="60" t="s">
        <v>660</v>
      </c>
      <c r="L796" s="60" t="s">
        <v>3639</v>
      </c>
      <c r="M796" s="60" t="s">
        <v>3638</v>
      </c>
      <c r="N796" s="60" t="s">
        <v>290</v>
      </c>
      <c r="O796" s="60" t="s">
        <v>735</v>
      </c>
      <c r="P796" s="60" t="s">
        <v>290</v>
      </c>
      <c r="Q796" s="60" t="s">
        <v>290</v>
      </c>
      <c r="R796" s="60" t="s">
        <v>1136</v>
      </c>
      <c r="S796" s="73"/>
      <c r="T796" s="60" t="s">
        <v>290</v>
      </c>
      <c r="U796" s="73">
        <v>44696</v>
      </c>
      <c r="V796" s="60" t="s">
        <v>735</v>
      </c>
    </row>
    <row r="797" spans="1:22" ht="14.5">
      <c r="A797" s="60" t="s">
        <v>1130</v>
      </c>
      <c r="B797" s="60" t="s">
        <v>1131</v>
      </c>
      <c r="C797" s="60" t="s">
        <v>1132</v>
      </c>
      <c r="D797" s="60" t="s">
        <v>1384</v>
      </c>
      <c r="E797" s="60" t="s">
        <v>3640</v>
      </c>
      <c r="F797" s="73">
        <v>44695</v>
      </c>
      <c r="G797" s="61">
        <v>206</v>
      </c>
      <c r="H797" s="61">
        <v>17613</v>
      </c>
      <c r="I797" s="60" t="s">
        <v>20</v>
      </c>
      <c r="J797" s="60" t="s">
        <v>1142</v>
      </c>
      <c r="K797" s="60" t="s">
        <v>660</v>
      </c>
      <c r="L797" s="60" t="s">
        <v>3641</v>
      </c>
      <c r="M797" s="60" t="s">
        <v>3640</v>
      </c>
      <c r="N797" s="60" t="s">
        <v>290</v>
      </c>
      <c r="O797" s="60" t="s">
        <v>735</v>
      </c>
      <c r="P797" s="60" t="s">
        <v>290</v>
      </c>
      <c r="Q797" s="60" t="s">
        <v>290</v>
      </c>
      <c r="R797" s="60" t="s">
        <v>1136</v>
      </c>
      <c r="S797" s="73"/>
      <c r="T797" s="60" t="s">
        <v>290</v>
      </c>
      <c r="U797" s="73">
        <v>44695</v>
      </c>
      <c r="V797" s="60" t="s">
        <v>735</v>
      </c>
    </row>
    <row r="798" spans="1:22" ht="14.5">
      <c r="A798" s="60" t="s">
        <v>1130</v>
      </c>
      <c r="B798" s="60" t="s">
        <v>1131</v>
      </c>
      <c r="C798" s="60" t="s">
        <v>1132</v>
      </c>
      <c r="D798" s="60" t="s">
        <v>1384</v>
      </c>
      <c r="E798" s="60" t="s">
        <v>3642</v>
      </c>
      <c r="F798" s="73">
        <v>44695</v>
      </c>
      <c r="G798" s="61">
        <v>1534</v>
      </c>
      <c r="H798" s="61">
        <v>131157</v>
      </c>
      <c r="I798" s="60" t="s">
        <v>20</v>
      </c>
      <c r="J798" s="60" t="s">
        <v>1142</v>
      </c>
      <c r="K798" s="60" t="s">
        <v>660</v>
      </c>
      <c r="L798" s="60" t="s">
        <v>3643</v>
      </c>
      <c r="M798" s="60" t="s">
        <v>3642</v>
      </c>
      <c r="N798" s="60" t="s">
        <v>290</v>
      </c>
      <c r="O798" s="60" t="s">
        <v>735</v>
      </c>
      <c r="P798" s="60" t="s">
        <v>290</v>
      </c>
      <c r="Q798" s="60" t="s">
        <v>290</v>
      </c>
      <c r="R798" s="60" t="s">
        <v>1136</v>
      </c>
      <c r="S798" s="73"/>
      <c r="T798" s="60" t="s">
        <v>290</v>
      </c>
      <c r="U798" s="73">
        <v>44695</v>
      </c>
      <c r="V798" s="60" t="s">
        <v>735</v>
      </c>
    </row>
    <row r="799" spans="1:22" ht="14.5">
      <c r="A799" s="60" t="s">
        <v>1130</v>
      </c>
      <c r="B799" s="60" t="s">
        <v>1131</v>
      </c>
      <c r="C799" s="60" t="s">
        <v>1132</v>
      </c>
      <c r="D799" s="60" t="s">
        <v>1384</v>
      </c>
      <c r="E799" s="60" t="s">
        <v>3644</v>
      </c>
      <c r="F799" s="73">
        <v>44695</v>
      </c>
      <c r="G799" s="61">
        <v>1378</v>
      </c>
      <c r="H799" s="61">
        <v>117819</v>
      </c>
      <c r="I799" s="60" t="s">
        <v>20</v>
      </c>
      <c r="J799" s="60" t="s">
        <v>1142</v>
      </c>
      <c r="K799" s="60" t="s">
        <v>660</v>
      </c>
      <c r="L799" s="60" t="s">
        <v>3645</v>
      </c>
      <c r="M799" s="60" t="s">
        <v>3644</v>
      </c>
      <c r="N799" s="60" t="s">
        <v>290</v>
      </c>
      <c r="O799" s="60" t="s">
        <v>735</v>
      </c>
      <c r="P799" s="60" t="s">
        <v>290</v>
      </c>
      <c r="Q799" s="60" t="s">
        <v>290</v>
      </c>
      <c r="R799" s="60" t="s">
        <v>1136</v>
      </c>
      <c r="S799" s="73"/>
      <c r="T799" s="60" t="s">
        <v>290</v>
      </c>
      <c r="U799" s="73">
        <v>44695</v>
      </c>
      <c r="V799" s="60" t="s">
        <v>735</v>
      </c>
    </row>
    <row r="800" spans="1:22" ht="14.5">
      <c r="A800" s="60" t="s">
        <v>1130</v>
      </c>
      <c r="B800" s="60" t="s">
        <v>1131</v>
      </c>
      <c r="C800" s="60" t="s">
        <v>1132</v>
      </c>
      <c r="D800" s="60" t="s">
        <v>1384</v>
      </c>
      <c r="E800" s="60" t="s">
        <v>3646</v>
      </c>
      <c r="F800" s="73">
        <v>44695</v>
      </c>
      <c r="G800" s="61">
        <v>156</v>
      </c>
      <c r="H800" s="61">
        <v>13338</v>
      </c>
      <c r="I800" s="60" t="s">
        <v>20</v>
      </c>
      <c r="J800" s="60" t="s">
        <v>1142</v>
      </c>
      <c r="K800" s="60" t="s">
        <v>660</v>
      </c>
      <c r="L800" s="60" t="s">
        <v>3647</v>
      </c>
      <c r="M800" s="60" t="s">
        <v>3646</v>
      </c>
      <c r="N800" s="60" t="s">
        <v>290</v>
      </c>
      <c r="O800" s="60" t="s">
        <v>735</v>
      </c>
      <c r="P800" s="60" t="s">
        <v>290</v>
      </c>
      <c r="Q800" s="60" t="s">
        <v>290</v>
      </c>
      <c r="R800" s="60" t="s">
        <v>1136</v>
      </c>
      <c r="S800" s="73"/>
      <c r="T800" s="60" t="s">
        <v>290</v>
      </c>
      <c r="U800" s="73">
        <v>44695</v>
      </c>
      <c r="V800" s="60" t="s">
        <v>735</v>
      </c>
    </row>
    <row r="801" spans="1:22" ht="14.5">
      <c r="A801" s="60" t="s">
        <v>1130</v>
      </c>
      <c r="B801" s="60" t="s">
        <v>1131</v>
      </c>
      <c r="C801" s="60" t="s">
        <v>1132</v>
      </c>
      <c r="D801" s="60" t="s">
        <v>1384</v>
      </c>
      <c r="E801" s="60" t="s">
        <v>3648</v>
      </c>
      <c r="F801" s="73">
        <v>44695</v>
      </c>
      <c r="G801" s="61">
        <v>1500</v>
      </c>
      <c r="H801" s="61">
        <v>128250</v>
      </c>
      <c r="I801" s="60" t="s">
        <v>20</v>
      </c>
      <c r="J801" s="60" t="s">
        <v>1142</v>
      </c>
      <c r="K801" s="60" t="s">
        <v>660</v>
      </c>
      <c r="L801" s="60" t="s">
        <v>3649</v>
      </c>
      <c r="M801" s="60" t="s">
        <v>3648</v>
      </c>
      <c r="N801" s="60" t="s">
        <v>290</v>
      </c>
      <c r="O801" s="60" t="s">
        <v>735</v>
      </c>
      <c r="P801" s="60" t="s">
        <v>290</v>
      </c>
      <c r="Q801" s="60" t="s">
        <v>290</v>
      </c>
      <c r="R801" s="60" t="s">
        <v>1136</v>
      </c>
      <c r="S801" s="73"/>
      <c r="T801" s="60" t="s">
        <v>290</v>
      </c>
      <c r="U801" s="73">
        <v>44695</v>
      </c>
      <c r="V801" s="60" t="s">
        <v>735</v>
      </c>
    </row>
    <row r="802" spans="1:22" ht="14.5">
      <c r="A802" s="60" t="s">
        <v>1130</v>
      </c>
      <c r="B802" s="60" t="s">
        <v>1131</v>
      </c>
      <c r="C802" s="60" t="s">
        <v>1132</v>
      </c>
      <c r="D802" s="60" t="s">
        <v>1384</v>
      </c>
      <c r="E802" s="60" t="s">
        <v>3650</v>
      </c>
      <c r="F802" s="73">
        <v>44695</v>
      </c>
      <c r="G802" s="61">
        <v>1290</v>
      </c>
      <c r="H802" s="61">
        <v>110295</v>
      </c>
      <c r="I802" s="60" t="s">
        <v>20</v>
      </c>
      <c r="J802" s="60" t="s">
        <v>1142</v>
      </c>
      <c r="K802" s="60" t="s">
        <v>660</v>
      </c>
      <c r="L802" s="60" t="s">
        <v>3651</v>
      </c>
      <c r="M802" s="60" t="s">
        <v>3650</v>
      </c>
      <c r="N802" s="60" t="s">
        <v>290</v>
      </c>
      <c r="O802" s="60" t="s">
        <v>735</v>
      </c>
      <c r="P802" s="60" t="s">
        <v>290</v>
      </c>
      <c r="Q802" s="60" t="s">
        <v>290</v>
      </c>
      <c r="R802" s="60" t="s">
        <v>1136</v>
      </c>
      <c r="S802" s="73"/>
      <c r="T802" s="60" t="s">
        <v>290</v>
      </c>
      <c r="U802" s="73">
        <v>44695</v>
      </c>
      <c r="V802" s="60" t="s">
        <v>735</v>
      </c>
    </row>
    <row r="803" spans="1:22" ht="14.5">
      <c r="A803" s="60" t="s">
        <v>1130</v>
      </c>
      <c r="B803" s="60" t="s">
        <v>1131</v>
      </c>
      <c r="C803" s="60" t="s">
        <v>1132</v>
      </c>
      <c r="D803" s="60" t="s">
        <v>1384</v>
      </c>
      <c r="E803" s="60" t="s">
        <v>3652</v>
      </c>
      <c r="F803" s="73">
        <v>44695</v>
      </c>
      <c r="G803" s="61">
        <v>69</v>
      </c>
      <c r="H803" s="61">
        <v>5899.5</v>
      </c>
      <c r="I803" s="60" t="s">
        <v>20</v>
      </c>
      <c r="J803" s="60" t="s">
        <v>1142</v>
      </c>
      <c r="K803" s="60" t="s">
        <v>660</v>
      </c>
      <c r="L803" s="60" t="s">
        <v>3653</v>
      </c>
      <c r="M803" s="60" t="s">
        <v>3652</v>
      </c>
      <c r="N803" s="60" t="s">
        <v>290</v>
      </c>
      <c r="O803" s="60" t="s">
        <v>735</v>
      </c>
      <c r="P803" s="60" t="s">
        <v>290</v>
      </c>
      <c r="Q803" s="60" t="s">
        <v>290</v>
      </c>
      <c r="R803" s="60" t="s">
        <v>1136</v>
      </c>
      <c r="S803" s="73"/>
      <c r="T803" s="60" t="s">
        <v>290</v>
      </c>
      <c r="U803" s="73">
        <v>44695</v>
      </c>
      <c r="V803" s="60" t="s">
        <v>735</v>
      </c>
    </row>
    <row r="804" spans="1:22" ht="14.5">
      <c r="A804" s="60" t="s">
        <v>1130</v>
      </c>
      <c r="B804" s="60" t="s">
        <v>1131</v>
      </c>
      <c r="C804" s="60" t="s">
        <v>1132</v>
      </c>
      <c r="D804" s="60" t="s">
        <v>1384</v>
      </c>
      <c r="E804" s="60" t="s">
        <v>3654</v>
      </c>
      <c r="F804" s="73">
        <v>44695</v>
      </c>
      <c r="G804" s="61">
        <v>137</v>
      </c>
      <c r="H804" s="61">
        <v>11713.5</v>
      </c>
      <c r="I804" s="60" t="s">
        <v>20</v>
      </c>
      <c r="J804" s="60" t="s">
        <v>1142</v>
      </c>
      <c r="K804" s="60" t="s">
        <v>660</v>
      </c>
      <c r="L804" s="60" t="s">
        <v>3655</v>
      </c>
      <c r="M804" s="60" t="s">
        <v>3654</v>
      </c>
      <c r="N804" s="60" t="s">
        <v>290</v>
      </c>
      <c r="O804" s="60" t="s">
        <v>735</v>
      </c>
      <c r="P804" s="60" t="s">
        <v>290</v>
      </c>
      <c r="Q804" s="60" t="s">
        <v>290</v>
      </c>
      <c r="R804" s="60" t="s">
        <v>1136</v>
      </c>
      <c r="S804" s="73"/>
      <c r="T804" s="60" t="s">
        <v>290</v>
      </c>
      <c r="U804" s="73">
        <v>44695</v>
      </c>
      <c r="V804" s="60" t="s">
        <v>735</v>
      </c>
    </row>
    <row r="805" spans="1:22" ht="14.5">
      <c r="A805" s="60" t="s">
        <v>1130</v>
      </c>
      <c r="B805" s="60" t="s">
        <v>1131</v>
      </c>
      <c r="C805" s="60" t="s">
        <v>1132</v>
      </c>
      <c r="D805" s="60" t="s">
        <v>1384</v>
      </c>
      <c r="E805" s="60" t="s">
        <v>3656</v>
      </c>
      <c r="F805" s="73">
        <v>44695</v>
      </c>
      <c r="G805" s="61">
        <v>3</v>
      </c>
      <c r="H805" s="61">
        <v>256.5</v>
      </c>
      <c r="I805" s="60" t="s">
        <v>20</v>
      </c>
      <c r="J805" s="60" t="s">
        <v>1142</v>
      </c>
      <c r="K805" s="60" t="s">
        <v>660</v>
      </c>
      <c r="L805" s="60" t="s">
        <v>3657</v>
      </c>
      <c r="M805" s="60" t="s">
        <v>3656</v>
      </c>
      <c r="N805" s="60" t="s">
        <v>290</v>
      </c>
      <c r="O805" s="60" t="s">
        <v>735</v>
      </c>
      <c r="P805" s="60" t="s">
        <v>290</v>
      </c>
      <c r="Q805" s="60" t="s">
        <v>290</v>
      </c>
      <c r="R805" s="60" t="s">
        <v>1136</v>
      </c>
      <c r="S805" s="73"/>
      <c r="T805" s="60" t="s">
        <v>290</v>
      </c>
      <c r="U805" s="73">
        <v>44695</v>
      </c>
      <c r="V805" s="60" t="s">
        <v>735</v>
      </c>
    </row>
    <row r="806" spans="1:22" ht="14.5">
      <c r="A806" s="60" t="s">
        <v>1130</v>
      </c>
      <c r="B806" s="60" t="s">
        <v>1131</v>
      </c>
      <c r="C806" s="60" t="s">
        <v>1132</v>
      </c>
      <c r="D806" s="60" t="s">
        <v>1384</v>
      </c>
      <c r="E806" s="60" t="s">
        <v>3658</v>
      </c>
      <c r="F806" s="73">
        <v>44695</v>
      </c>
      <c r="G806" s="61">
        <v>32</v>
      </c>
      <c r="H806" s="61">
        <v>2736</v>
      </c>
      <c r="I806" s="60" t="s">
        <v>20</v>
      </c>
      <c r="J806" s="60" t="s">
        <v>1142</v>
      </c>
      <c r="K806" s="60" t="s">
        <v>660</v>
      </c>
      <c r="L806" s="60" t="s">
        <v>3659</v>
      </c>
      <c r="M806" s="60" t="s">
        <v>3658</v>
      </c>
      <c r="N806" s="60" t="s">
        <v>290</v>
      </c>
      <c r="O806" s="60" t="s">
        <v>735</v>
      </c>
      <c r="P806" s="60" t="s">
        <v>290</v>
      </c>
      <c r="Q806" s="60" t="s">
        <v>290</v>
      </c>
      <c r="R806" s="60" t="s">
        <v>1136</v>
      </c>
      <c r="S806" s="73"/>
      <c r="T806" s="60" t="s">
        <v>290</v>
      </c>
      <c r="U806" s="73">
        <v>44695</v>
      </c>
      <c r="V806" s="60" t="s">
        <v>735</v>
      </c>
    </row>
    <row r="807" spans="1:22" ht="14.5">
      <c r="A807" s="60" t="s">
        <v>1130</v>
      </c>
      <c r="B807" s="60" t="s">
        <v>1131</v>
      </c>
      <c r="C807" s="60" t="s">
        <v>1132</v>
      </c>
      <c r="D807" s="60" t="s">
        <v>1384</v>
      </c>
      <c r="E807" s="60" t="s">
        <v>3660</v>
      </c>
      <c r="F807" s="73">
        <v>44695</v>
      </c>
      <c r="G807" s="61">
        <v>35</v>
      </c>
      <c r="H807" s="61">
        <v>2992.5</v>
      </c>
      <c r="I807" s="60" t="s">
        <v>20</v>
      </c>
      <c r="J807" s="60" t="s">
        <v>1142</v>
      </c>
      <c r="K807" s="60" t="s">
        <v>660</v>
      </c>
      <c r="L807" s="60" t="s">
        <v>3661</v>
      </c>
      <c r="M807" s="60" t="s">
        <v>3660</v>
      </c>
      <c r="N807" s="60" t="s">
        <v>290</v>
      </c>
      <c r="O807" s="60" t="s">
        <v>735</v>
      </c>
      <c r="P807" s="60" t="s">
        <v>290</v>
      </c>
      <c r="Q807" s="60" t="s">
        <v>290</v>
      </c>
      <c r="R807" s="60" t="s">
        <v>1136</v>
      </c>
      <c r="S807" s="73"/>
      <c r="T807" s="60" t="s">
        <v>290</v>
      </c>
      <c r="U807" s="73">
        <v>44695</v>
      </c>
      <c r="V807" s="60" t="s">
        <v>735</v>
      </c>
    </row>
    <row r="808" spans="1:22" ht="14.5">
      <c r="A808" s="60" t="s">
        <v>1130</v>
      </c>
      <c r="B808" s="60" t="s">
        <v>1131</v>
      </c>
      <c r="C808" s="60" t="s">
        <v>1132</v>
      </c>
      <c r="D808" s="60" t="s">
        <v>1384</v>
      </c>
      <c r="E808" s="60" t="s">
        <v>3662</v>
      </c>
      <c r="F808" s="73">
        <v>44695</v>
      </c>
      <c r="G808" s="61">
        <v>3</v>
      </c>
      <c r="H808" s="61">
        <v>256.5</v>
      </c>
      <c r="I808" s="60" t="s">
        <v>20</v>
      </c>
      <c r="J808" s="60" t="s">
        <v>1142</v>
      </c>
      <c r="K808" s="60" t="s">
        <v>660</v>
      </c>
      <c r="L808" s="60" t="s">
        <v>3663</v>
      </c>
      <c r="M808" s="60" t="s">
        <v>3662</v>
      </c>
      <c r="N808" s="60" t="s">
        <v>290</v>
      </c>
      <c r="O808" s="60" t="s">
        <v>735</v>
      </c>
      <c r="P808" s="60" t="s">
        <v>290</v>
      </c>
      <c r="Q808" s="60" t="s">
        <v>290</v>
      </c>
      <c r="R808" s="60" t="s">
        <v>1136</v>
      </c>
      <c r="S808" s="73"/>
      <c r="T808" s="60" t="s">
        <v>290</v>
      </c>
      <c r="U808" s="73">
        <v>44695</v>
      </c>
      <c r="V808" s="60" t="s">
        <v>735</v>
      </c>
    </row>
    <row r="809" spans="1:22" ht="14.5">
      <c r="A809" s="60" t="s">
        <v>1130</v>
      </c>
      <c r="B809" s="60" t="s">
        <v>1131</v>
      </c>
      <c r="C809" s="60" t="s">
        <v>1132</v>
      </c>
      <c r="D809" s="60" t="s">
        <v>1384</v>
      </c>
      <c r="E809" s="60" t="s">
        <v>3664</v>
      </c>
      <c r="F809" s="73">
        <v>44695</v>
      </c>
      <c r="G809" s="61">
        <v>64</v>
      </c>
      <c r="H809" s="61">
        <v>5472</v>
      </c>
      <c r="I809" s="60" t="s">
        <v>20</v>
      </c>
      <c r="J809" s="60" t="s">
        <v>1142</v>
      </c>
      <c r="K809" s="60" t="s">
        <v>660</v>
      </c>
      <c r="L809" s="60" t="s">
        <v>3665</v>
      </c>
      <c r="M809" s="60" t="s">
        <v>3664</v>
      </c>
      <c r="N809" s="60" t="s">
        <v>290</v>
      </c>
      <c r="O809" s="60" t="s">
        <v>735</v>
      </c>
      <c r="P809" s="60" t="s">
        <v>290</v>
      </c>
      <c r="Q809" s="60" t="s">
        <v>290</v>
      </c>
      <c r="R809" s="60" t="s">
        <v>1136</v>
      </c>
      <c r="S809" s="73"/>
      <c r="T809" s="60" t="s">
        <v>290</v>
      </c>
      <c r="U809" s="73">
        <v>44695</v>
      </c>
      <c r="V809" s="60" t="s">
        <v>735</v>
      </c>
    </row>
    <row r="810" spans="1:22" ht="14.5">
      <c r="A810" s="60" t="s">
        <v>1130</v>
      </c>
      <c r="B810" s="60" t="s">
        <v>1131</v>
      </c>
      <c r="C810" s="60" t="s">
        <v>1132</v>
      </c>
      <c r="D810" s="60" t="s">
        <v>1384</v>
      </c>
      <c r="E810" s="60" t="s">
        <v>3666</v>
      </c>
      <c r="F810" s="73">
        <v>44695</v>
      </c>
      <c r="G810" s="61">
        <v>32</v>
      </c>
      <c r="H810" s="61">
        <v>2736</v>
      </c>
      <c r="I810" s="60" t="s">
        <v>20</v>
      </c>
      <c r="J810" s="60" t="s">
        <v>1142</v>
      </c>
      <c r="K810" s="60" t="s">
        <v>660</v>
      </c>
      <c r="L810" s="60" t="s">
        <v>3667</v>
      </c>
      <c r="M810" s="60" t="s">
        <v>3666</v>
      </c>
      <c r="N810" s="60" t="s">
        <v>290</v>
      </c>
      <c r="O810" s="60" t="s">
        <v>735</v>
      </c>
      <c r="P810" s="60" t="s">
        <v>290</v>
      </c>
      <c r="Q810" s="60" t="s">
        <v>290</v>
      </c>
      <c r="R810" s="60" t="s">
        <v>1136</v>
      </c>
      <c r="S810" s="73"/>
      <c r="T810" s="60" t="s">
        <v>290</v>
      </c>
      <c r="U810" s="73">
        <v>44695</v>
      </c>
      <c r="V810" s="60" t="s">
        <v>735</v>
      </c>
    </row>
    <row r="811" spans="1:22" ht="14.5">
      <c r="A811" s="60" t="s">
        <v>1130</v>
      </c>
      <c r="B811" s="60" t="s">
        <v>1131</v>
      </c>
      <c r="C811" s="60" t="s">
        <v>1132</v>
      </c>
      <c r="D811" s="60" t="s">
        <v>1384</v>
      </c>
      <c r="E811" s="60" t="s">
        <v>3668</v>
      </c>
      <c r="F811" s="73">
        <v>44695</v>
      </c>
      <c r="G811" s="61">
        <v>3</v>
      </c>
      <c r="H811" s="61">
        <v>256.5</v>
      </c>
      <c r="I811" s="60" t="s">
        <v>20</v>
      </c>
      <c r="J811" s="60" t="s">
        <v>1142</v>
      </c>
      <c r="K811" s="60" t="s">
        <v>660</v>
      </c>
      <c r="L811" s="60" t="s">
        <v>3669</v>
      </c>
      <c r="M811" s="60" t="s">
        <v>3668</v>
      </c>
      <c r="N811" s="60" t="s">
        <v>290</v>
      </c>
      <c r="O811" s="60" t="s">
        <v>735</v>
      </c>
      <c r="P811" s="60" t="s">
        <v>290</v>
      </c>
      <c r="Q811" s="60" t="s">
        <v>290</v>
      </c>
      <c r="R811" s="60" t="s">
        <v>1136</v>
      </c>
      <c r="S811" s="73"/>
      <c r="T811" s="60" t="s">
        <v>290</v>
      </c>
      <c r="U811" s="73">
        <v>44695</v>
      </c>
      <c r="V811" s="60" t="s">
        <v>735</v>
      </c>
    </row>
    <row r="812" spans="1:22" ht="14.5">
      <c r="A812" s="60" t="s">
        <v>1130</v>
      </c>
      <c r="B812" s="60" t="s">
        <v>1131</v>
      </c>
      <c r="C812" s="60" t="s">
        <v>1132</v>
      </c>
      <c r="D812" s="60" t="s">
        <v>1384</v>
      </c>
      <c r="E812" s="60" t="s">
        <v>3670</v>
      </c>
      <c r="F812" s="73">
        <v>44697</v>
      </c>
      <c r="G812" s="61">
        <v>15</v>
      </c>
      <c r="H812" s="61">
        <v>1282.5</v>
      </c>
      <c r="I812" s="60" t="s">
        <v>20</v>
      </c>
      <c r="J812" s="60" t="s">
        <v>1142</v>
      </c>
      <c r="K812" s="60" t="s">
        <v>660</v>
      </c>
      <c r="L812" s="60" t="s">
        <v>3671</v>
      </c>
      <c r="M812" s="60" t="s">
        <v>3670</v>
      </c>
      <c r="N812" s="60" t="s">
        <v>290</v>
      </c>
      <c r="O812" s="60" t="s">
        <v>735</v>
      </c>
      <c r="P812" s="60" t="s">
        <v>290</v>
      </c>
      <c r="Q812" s="60" t="s">
        <v>290</v>
      </c>
      <c r="R812" s="60" t="s">
        <v>1136</v>
      </c>
      <c r="S812" s="73"/>
      <c r="T812" s="60" t="s">
        <v>290</v>
      </c>
      <c r="U812" s="73">
        <v>44697</v>
      </c>
      <c r="V812" s="60" t="s">
        <v>735</v>
      </c>
    </row>
    <row r="813" spans="1:22" ht="14.5">
      <c r="A813" s="60" t="s">
        <v>1130</v>
      </c>
      <c r="B813" s="60" t="s">
        <v>1131</v>
      </c>
      <c r="C813" s="60" t="s">
        <v>1132</v>
      </c>
      <c r="D813" s="60" t="s">
        <v>1384</v>
      </c>
      <c r="E813" s="60" t="s">
        <v>3672</v>
      </c>
      <c r="F813" s="73">
        <v>44697</v>
      </c>
      <c r="G813" s="61">
        <v>127</v>
      </c>
      <c r="H813" s="61">
        <v>10858.5</v>
      </c>
      <c r="I813" s="60" t="s">
        <v>20</v>
      </c>
      <c r="J813" s="60" t="s">
        <v>1142</v>
      </c>
      <c r="K813" s="60" t="s">
        <v>660</v>
      </c>
      <c r="L813" s="60" t="s">
        <v>3673</v>
      </c>
      <c r="M813" s="60" t="s">
        <v>3672</v>
      </c>
      <c r="N813" s="60" t="s">
        <v>290</v>
      </c>
      <c r="O813" s="60" t="s">
        <v>735</v>
      </c>
      <c r="P813" s="60" t="s">
        <v>290</v>
      </c>
      <c r="Q813" s="60" t="s">
        <v>290</v>
      </c>
      <c r="R813" s="60" t="s">
        <v>1136</v>
      </c>
      <c r="S813" s="73"/>
      <c r="T813" s="60" t="s">
        <v>290</v>
      </c>
      <c r="U813" s="73">
        <v>44697</v>
      </c>
      <c r="V813" s="60" t="s">
        <v>735</v>
      </c>
    </row>
    <row r="814" spans="1:22" ht="14.5">
      <c r="A814" s="60" t="s">
        <v>1130</v>
      </c>
      <c r="B814" s="60" t="s">
        <v>1131</v>
      </c>
      <c r="C814" s="60" t="s">
        <v>1132</v>
      </c>
      <c r="D814" s="60" t="s">
        <v>1384</v>
      </c>
      <c r="E814" s="60" t="s">
        <v>3674</v>
      </c>
      <c r="F814" s="73">
        <v>44697</v>
      </c>
      <c r="G814" s="61">
        <v>112</v>
      </c>
      <c r="H814" s="61">
        <v>9576</v>
      </c>
      <c r="I814" s="60" t="s">
        <v>20</v>
      </c>
      <c r="J814" s="60" t="s">
        <v>1142</v>
      </c>
      <c r="K814" s="60" t="s">
        <v>660</v>
      </c>
      <c r="L814" s="60" t="s">
        <v>3675</v>
      </c>
      <c r="M814" s="60" t="s">
        <v>3674</v>
      </c>
      <c r="N814" s="60" t="s">
        <v>290</v>
      </c>
      <c r="O814" s="60" t="s">
        <v>735</v>
      </c>
      <c r="P814" s="60" t="s">
        <v>290</v>
      </c>
      <c r="Q814" s="60" t="s">
        <v>290</v>
      </c>
      <c r="R814" s="60" t="s">
        <v>1136</v>
      </c>
      <c r="S814" s="73"/>
      <c r="T814" s="60" t="s">
        <v>290</v>
      </c>
      <c r="U814" s="73">
        <v>44697</v>
      </c>
      <c r="V814" s="60" t="s">
        <v>735</v>
      </c>
    </row>
    <row r="815" spans="1:22" ht="14.5">
      <c r="A815" s="60" t="s">
        <v>1130</v>
      </c>
      <c r="B815" s="60" t="s">
        <v>1131</v>
      </c>
      <c r="C815" s="60" t="s">
        <v>1132</v>
      </c>
      <c r="D815" s="60" t="s">
        <v>1384</v>
      </c>
      <c r="E815" s="60" t="s">
        <v>3676</v>
      </c>
      <c r="F815" s="73">
        <v>44697</v>
      </c>
      <c r="G815" s="61">
        <v>15</v>
      </c>
      <c r="H815" s="61">
        <v>1282.5</v>
      </c>
      <c r="I815" s="60" t="s">
        <v>20</v>
      </c>
      <c r="J815" s="60" t="s">
        <v>1142</v>
      </c>
      <c r="K815" s="60" t="s">
        <v>660</v>
      </c>
      <c r="L815" s="60" t="s">
        <v>3677</v>
      </c>
      <c r="M815" s="60" t="s">
        <v>3676</v>
      </c>
      <c r="N815" s="60" t="s">
        <v>290</v>
      </c>
      <c r="O815" s="60" t="s">
        <v>735</v>
      </c>
      <c r="P815" s="60" t="s">
        <v>290</v>
      </c>
      <c r="Q815" s="60" t="s">
        <v>290</v>
      </c>
      <c r="R815" s="60" t="s">
        <v>1136</v>
      </c>
      <c r="S815" s="73"/>
      <c r="T815" s="60" t="s">
        <v>290</v>
      </c>
      <c r="U815" s="73">
        <v>44697</v>
      </c>
      <c r="V815" s="60" t="s">
        <v>735</v>
      </c>
    </row>
    <row r="816" spans="1:22" ht="14.5">
      <c r="A816" s="60" t="s">
        <v>1130</v>
      </c>
      <c r="B816" s="60" t="s">
        <v>1131</v>
      </c>
      <c r="C816" s="60" t="s">
        <v>1132</v>
      </c>
      <c r="D816" s="60" t="s">
        <v>1384</v>
      </c>
      <c r="E816" s="60" t="s">
        <v>3678</v>
      </c>
      <c r="F816" s="73">
        <v>44697</v>
      </c>
      <c r="G816" s="61">
        <v>224</v>
      </c>
      <c r="H816" s="61">
        <v>19152</v>
      </c>
      <c r="I816" s="60" t="s">
        <v>20</v>
      </c>
      <c r="J816" s="60" t="s">
        <v>1142</v>
      </c>
      <c r="K816" s="60" t="s">
        <v>660</v>
      </c>
      <c r="L816" s="60" t="s">
        <v>3679</v>
      </c>
      <c r="M816" s="60" t="s">
        <v>3678</v>
      </c>
      <c r="N816" s="60" t="s">
        <v>290</v>
      </c>
      <c r="O816" s="60" t="s">
        <v>735</v>
      </c>
      <c r="P816" s="60" t="s">
        <v>290</v>
      </c>
      <c r="Q816" s="60" t="s">
        <v>290</v>
      </c>
      <c r="R816" s="60" t="s">
        <v>1136</v>
      </c>
      <c r="S816" s="73"/>
      <c r="T816" s="60" t="s">
        <v>290</v>
      </c>
      <c r="U816" s="73">
        <v>44697</v>
      </c>
      <c r="V816" s="60" t="s">
        <v>735</v>
      </c>
    </row>
    <row r="817" spans="1:22" ht="14.5">
      <c r="A817" s="60" t="s">
        <v>1130</v>
      </c>
      <c r="B817" s="60" t="s">
        <v>1131</v>
      </c>
      <c r="C817" s="60" t="s">
        <v>1132</v>
      </c>
      <c r="D817" s="60" t="s">
        <v>1384</v>
      </c>
      <c r="E817" s="60" t="s">
        <v>3680</v>
      </c>
      <c r="F817" s="73">
        <v>44697</v>
      </c>
      <c r="G817" s="61">
        <v>112</v>
      </c>
      <c r="H817" s="61">
        <v>9576</v>
      </c>
      <c r="I817" s="60" t="s">
        <v>20</v>
      </c>
      <c r="J817" s="60" t="s">
        <v>1142</v>
      </c>
      <c r="K817" s="60" t="s">
        <v>660</v>
      </c>
      <c r="L817" s="60" t="s">
        <v>3681</v>
      </c>
      <c r="M817" s="60" t="s">
        <v>3680</v>
      </c>
      <c r="N817" s="60" t="s">
        <v>290</v>
      </c>
      <c r="O817" s="60" t="s">
        <v>735</v>
      </c>
      <c r="P817" s="60" t="s">
        <v>290</v>
      </c>
      <c r="Q817" s="60" t="s">
        <v>290</v>
      </c>
      <c r="R817" s="60" t="s">
        <v>1136</v>
      </c>
      <c r="S817" s="73"/>
      <c r="T817" s="60" t="s">
        <v>290</v>
      </c>
      <c r="U817" s="73">
        <v>44697</v>
      </c>
      <c r="V817" s="60" t="s">
        <v>735</v>
      </c>
    </row>
    <row r="818" spans="1:22" ht="14.5">
      <c r="A818" s="60" t="s">
        <v>1130</v>
      </c>
      <c r="B818" s="60" t="s">
        <v>1131</v>
      </c>
      <c r="C818" s="60" t="s">
        <v>1132</v>
      </c>
      <c r="D818" s="60" t="s">
        <v>1384</v>
      </c>
      <c r="E818" s="60" t="s">
        <v>3682</v>
      </c>
      <c r="F818" s="73">
        <v>44697</v>
      </c>
      <c r="G818" s="61">
        <v>15</v>
      </c>
      <c r="H818" s="61">
        <v>1282.5</v>
      </c>
      <c r="I818" s="60" t="s">
        <v>20</v>
      </c>
      <c r="J818" s="60" t="s">
        <v>1142</v>
      </c>
      <c r="K818" s="60" t="s">
        <v>660</v>
      </c>
      <c r="L818" s="60" t="s">
        <v>3683</v>
      </c>
      <c r="M818" s="60" t="s">
        <v>3682</v>
      </c>
      <c r="N818" s="60" t="s">
        <v>290</v>
      </c>
      <c r="O818" s="60" t="s">
        <v>735</v>
      </c>
      <c r="P818" s="60" t="s">
        <v>290</v>
      </c>
      <c r="Q818" s="60" t="s">
        <v>290</v>
      </c>
      <c r="R818" s="60" t="s">
        <v>1136</v>
      </c>
      <c r="S818" s="73"/>
      <c r="T818" s="60" t="s">
        <v>290</v>
      </c>
      <c r="U818" s="73">
        <v>44697</v>
      </c>
      <c r="V818" s="60" t="s">
        <v>735</v>
      </c>
    </row>
    <row r="819" spans="1:22" ht="14.5">
      <c r="A819" s="60" t="s">
        <v>1130</v>
      </c>
      <c r="B819" s="60" t="s">
        <v>1131</v>
      </c>
      <c r="C819" s="60" t="s">
        <v>1132</v>
      </c>
      <c r="D819" s="60" t="s">
        <v>1384</v>
      </c>
      <c r="E819" s="60" t="s">
        <v>1133</v>
      </c>
      <c r="F819" s="73">
        <v>43583</v>
      </c>
      <c r="G819" s="61">
        <v>38.5</v>
      </c>
      <c r="H819" s="61">
        <v>3207.05</v>
      </c>
      <c r="I819" s="60" t="s">
        <v>20</v>
      </c>
      <c r="J819" s="60" t="s">
        <v>1134</v>
      </c>
      <c r="K819" s="60" t="s">
        <v>660</v>
      </c>
      <c r="L819" s="60" t="s">
        <v>1135</v>
      </c>
      <c r="M819" s="60" t="s">
        <v>1133</v>
      </c>
      <c r="N819" s="60" t="s">
        <v>290</v>
      </c>
      <c r="O819" s="60" t="s">
        <v>735</v>
      </c>
      <c r="P819" s="60" t="s">
        <v>290</v>
      </c>
      <c r="Q819" s="60" t="s">
        <v>290</v>
      </c>
      <c r="R819" s="60" t="s">
        <v>1136</v>
      </c>
      <c r="S819" s="73"/>
      <c r="T819" s="60" t="s">
        <v>290</v>
      </c>
      <c r="U819" s="73">
        <v>43583</v>
      </c>
      <c r="V819" s="60" t="s">
        <v>735</v>
      </c>
    </row>
    <row r="820" spans="1:22" ht="14.5">
      <c r="A820" s="60" t="s">
        <v>1130</v>
      </c>
      <c r="B820" s="60" t="s">
        <v>1131</v>
      </c>
      <c r="C820" s="60" t="s">
        <v>1132</v>
      </c>
      <c r="D820" s="60" t="s">
        <v>1384</v>
      </c>
      <c r="E820" s="60" t="s">
        <v>1137</v>
      </c>
      <c r="F820" s="73">
        <v>43583</v>
      </c>
      <c r="G820" s="61">
        <v>16.5</v>
      </c>
      <c r="H820" s="61">
        <v>1374.45</v>
      </c>
      <c r="I820" s="60" t="s">
        <v>20</v>
      </c>
      <c r="J820" s="60" t="s">
        <v>1134</v>
      </c>
      <c r="K820" s="60" t="s">
        <v>660</v>
      </c>
      <c r="L820" s="60" t="s">
        <v>1138</v>
      </c>
      <c r="M820" s="60" t="s">
        <v>1137</v>
      </c>
      <c r="N820" s="60" t="s">
        <v>290</v>
      </c>
      <c r="O820" s="60" t="s">
        <v>735</v>
      </c>
      <c r="P820" s="60" t="s">
        <v>290</v>
      </c>
      <c r="Q820" s="60" t="s">
        <v>290</v>
      </c>
      <c r="R820" s="60" t="s">
        <v>1136</v>
      </c>
      <c r="S820" s="73"/>
      <c r="T820" s="60" t="s">
        <v>290</v>
      </c>
      <c r="U820" s="73">
        <v>43583</v>
      </c>
      <c r="V820" s="60" t="s">
        <v>735</v>
      </c>
    </row>
    <row r="821" spans="1:22" ht="14.5">
      <c r="A821" s="60" t="s">
        <v>1130</v>
      </c>
      <c r="B821" s="60" t="s">
        <v>1131</v>
      </c>
      <c r="C821" s="60" t="s">
        <v>1132</v>
      </c>
      <c r="D821" s="60" t="s">
        <v>1384</v>
      </c>
      <c r="E821" s="60" t="s">
        <v>1140</v>
      </c>
      <c r="F821" s="73">
        <v>43730</v>
      </c>
      <c r="G821" s="61">
        <v>6.2</v>
      </c>
      <c r="H821" s="61">
        <v>517.70000000000005</v>
      </c>
      <c r="I821" s="60" t="s">
        <v>20</v>
      </c>
      <c r="J821" s="60" t="s">
        <v>1134</v>
      </c>
      <c r="K821" s="60" t="s">
        <v>660</v>
      </c>
      <c r="L821" s="60" t="s">
        <v>1141</v>
      </c>
      <c r="M821" s="60" t="s">
        <v>1140</v>
      </c>
      <c r="N821" s="60" t="s">
        <v>290</v>
      </c>
      <c r="O821" s="60" t="s">
        <v>735</v>
      </c>
      <c r="P821" s="60" t="s">
        <v>290</v>
      </c>
      <c r="Q821" s="60" t="s">
        <v>290</v>
      </c>
      <c r="R821" s="60" t="s">
        <v>1136</v>
      </c>
      <c r="S821" s="73"/>
      <c r="T821" s="60" t="s">
        <v>290</v>
      </c>
      <c r="U821" s="73">
        <v>43730</v>
      </c>
      <c r="V821" s="60" t="s">
        <v>735</v>
      </c>
    </row>
    <row r="822" spans="1:22" ht="14.5">
      <c r="A822" s="60" t="s">
        <v>1156</v>
      </c>
      <c r="B822" s="60" t="s">
        <v>691</v>
      </c>
      <c r="C822" s="60" t="s">
        <v>688</v>
      </c>
      <c r="D822" s="60" t="s">
        <v>1388</v>
      </c>
      <c r="E822" s="60" t="s">
        <v>1167</v>
      </c>
      <c r="F822" s="73">
        <v>42641</v>
      </c>
      <c r="G822" s="61">
        <v>-268.89999999999998</v>
      </c>
      <c r="H822" s="61">
        <v>-21160</v>
      </c>
      <c r="I822" s="60" t="s">
        <v>271</v>
      </c>
      <c r="J822" s="60" t="s">
        <v>1168</v>
      </c>
      <c r="K822" s="60" t="s">
        <v>1165</v>
      </c>
      <c r="L822" s="60" t="s">
        <v>290</v>
      </c>
      <c r="M822" s="60" t="s">
        <v>1163</v>
      </c>
      <c r="N822" s="60" t="s">
        <v>1165</v>
      </c>
      <c r="O822" s="60" t="s">
        <v>290</v>
      </c>
      <c r="P822" s="60" t="s">
        <v>1144</v>
      </c>
      <c r="Q822" s="60" t="s">
        <v>290</v>
      </c>
      <c r="R822" s="60" t="s">
        <v>1136</v>
      </c>
      <c r="S822" s="73"/>
      <c r="T822" s="60" t="s">
        <v>290</v>
      </c>
      <c r="U822" s="73">
        <v>42641</v>
      </c>
      <c r="V822" s="60" t="s">
        <v>290</v>
      </c>
    </row>
    <row r="823" spans="1:22" ht="14.5">
      <c r="A823" s="60" t="s">
        <v>1130</v>
      </c>
      <c r="B823" s="60" t="s">
        <v>1131</v>
      </c>
      <c r="C823" s="60" t="s">
        <v>1132</v>
      </c>
      <c r="D823" s="60" t="s">
        <v>1384</v>
      </c>
      <c r="E823" s="60" t="s">
        <v>3684</v>
      </c>
      <c r="F823" s="73">
        <v>44725</v>
      </c>
      <c r="G823" s="61">
        <v>7309.5</v>
      </c>
      <c r="H823" s="61">
        <v>644332.43000000005</v>
      </c>
      <c r="I823" s="60" t="s">
        <v>20</v>
      </c>
      <c r="J823" s="60" t="s">
        <v>3685</v>
      </c>
      <c r="K823" s="60" t="s">
        <v>660</v>
      </c>
      <c r="L823" s="60" t="s">
        <v>3686</v>
      </c>
      <c r="M823" s="60" t="s">
        <v>3684</v>
      </c>
      <c r="N823" s="60" t="s">
        <v>290</v>
      </c>
      <c r="O823" s="60" t="s">
        <v>735</v>
      </c>
      <c r="P823" s="60" t="s">
        <v>290</v>
      </c>
      <c r="Q823" s="60" t="s">
        <v>290</v>
      </c>
      <c r="R823" s="60" t="s">
        <v>1136</v>
      </c>
      <c r="S823" s="73"/>
      <c r="T823" s="60" t="s">
        <v>290</v>
      </c>
      <c r="U823" s="73">
        <v>44725</v>
      </c>
      <c r="V823" s="60" t="s">
        <v>735</v>
      </c>
    </row>
    <row r="824" spans="1:22" ht="14.5">
      <c r="A824" s="60" t="s">
        <v>1156</v>
      </c>
      <c r="B824" s="60" t="s">
        <v>691</v>
      </c>
      <c r="C824" s="60" t="s">
        <v>688</v>
      </c>
      <c r="D824" s="60" t="s">
        <v>1324</v>
      </c>
      <c r="E824" s="60" t="s">
        <v>1169</v>
      </c>
      <c r="F824" s="73">
        <v>43278</v>
      </c>
      <c r="G824" s="61">
        <v>48327.96</v>
      </c>
      <c r="H824" s="61">
        <v>4045050</v>
      </c>
      <c r="I824" s="60" t="s">
        <v>271</v>
      </c>
      <c r="J824" s="60" t="s">
        <v>1170</v>
      </c>
      <c r="K824" s="60" t="s">
        <v>662</v>
      </c>
      <c r="L824" s="60" t="s">
        <v>1171</v>
      </c>
      <c r="M824" s="60" t="s">
        <v>1389</v>
      </c>
      <c r="N824" s="60" t="s">
        <v>662</v>
      </c>
      <c r="O824" s="60" t="s">
        <v>290</v>
      </c>
      <c r="P824" s="60" t="s">
        <v>663</v>
      </c>
      <c r="Q824" s="60" t="s">
        <v>290</v>
      </c>
      <c r="R824" s="60" t="s">
        <v>1136</v>
      </c>
      <c r="S824" s="73"/>
      <c r="T824" s="60" t="s">
        <v>290</v>
      </c>
      <c r="U824" s="73">
        <v>43278</v>
      </c>
      <c r="V824" s="60" t="s">
        <v>290</v>
      </c>
    </row>
    <row r="825" spans="1:22" ht="14.5">
      <c r="A825" s="60" t="s">
        <v>1156</v>
      </c>
      <c r="B825" s="60" t="s">
        <v>691</v>
      </c>
      <c r="C825" s="60" t="s">
        <v>674</v>
      </c>
      <c r="D825" s="60" t="s">
        <v>1324</v>
      </c>
      <c r="E825" s="60" t="s">
        <v>1390</v>
      </c>
      <c r="F825" s="73">
        <v>44012</v>
      </c>
      <c r="G825" s="61">
        <v>2964.44</v>
      </c>
      <c r="H825" s="61">
        <v>250000</v>
      </c>
      <c r="I825" s="60" t="s">
        <v>20</v>
      </c>
      <c r="J825" s="60" t="s">
        <v>1391</v>
      </c>
      <c r="K825" s="60" t="s">
        <v>662</v>
      </c>
      <c r="L825" s="60" t="s">
        <v>1392</v>
      </c>
      <c r="M825" s="60" t="s">
        <v>1390</v>
      </c>
      <c r="N825" s="60" t="s">
        <v>662</v>
      </c>
      <c r="O825" s="60" t="s">
        <v>290</v>
      </c>
      <c r="P825" s="60" t="s">
        <v>663</v>
      </c>
      <c r="Q825" s="60" t="s">
        <v>290</v>
      </c>
      <c r="R825" s="60" t="s">
        <v>1145</v>
      </c>
      <c r="S825" s="73"/>
      <c r="T825" s="60" t="s">
        <v>290</v>
      </c>
      <c r="U825" s="73">
        <v>44012</v>
      </c>
      <c r="V825" s="60" t="s">
        <v>290</v>
      </c>
    </row>
    <row r="826" spans="1:22" ht="14.5">
      <c r="A826" s="60" t="s">
        <v>1204</v>
      </c>
      <c r="B826" s="60" t="s">
        <v>1131</v>
      </c>
      <c r="C826" s="60" t="s">
        <v>593</v>
      </c>
      <c r="D826" s="60" t="s">
        <v>1338</v>
      </c>
      <c r="E826" s="60" t="s">
        <v>3687</v>
      </c>
      <c r="F826" s="73">
        <v>44742</v>
      </c>
      <c r="G826" s="61">
        <v>-219.78</v>
      </c>
      <c r="H826" s="61">
        <v>-19373.61</v>
      </c>
      <c r="I826" s="60" t="s">
        <v>20</v>
      </c>
      <c r="J826" s="60" t="s">
        <v>3688</v>
      </c>
      <c r="K826" s="60" t="s">
        <v>657</v>
      </c>
      <c r="L826" s="60" t="s">
        <v>3689</v>
      </c>
      <c r="M826" s="60" t="s">
        <v>3687</v>
      </c>
      <c r="N826" s="60" t="s">
        <v>675</v>
      </c>
      <c r="O826" s="60" t="s">
        <v>290</v>
      </c>
      <c r="P826" s="60" t="s">
        <v>658</v>
      </c>
      <c r="Q826" s="60" t="s">
        <v>290</v>
      </c>
      <c r="R826" s="60" t="s">
        <v>1136</v>
      </c>
      <c r="S826" s="73"/>
      <c r="T826" s="60" t="s">
        <v>290</v>
      </c>
      <c r="U826" s="73">
        <v>44742</v>
      </c>
      <c r="V826" s="60" t="s">
        <v>675</v>
      </c>
    </row>
    <row r="827" spans="1:22" ht="14.5">
      <c r="A827" s="60" t="s">
        <v>1204</v>
      </c>
      <c r="B827" s="60" t="s">
        <v>1131</v>
      </c>
      <c r="C827" s="60" t="s">
        <v>593</v>
      </c>
      <c r="D827" s="60" t="s">
        <v>1338</v>
      </c>
      <c r="E827" s="60" t="s">
        <v>3690</v>
      </c>
      <c r="F827" s="73">
        <v>44734</v>
      </c>
      <c r="G827" s="61">
        <v>-872.37</v>
      </c>
      <c r="H827" s="61">
        <v>-76899.42</v>
      </c>
      <c r="I827" s="60" t="s">
        <v>20</v>
      </c>
      <c r="J827" s="60" t="s">
        <v>2297</v>
      </c>
      <c r="K827" s="60" t="s">
        <v>657</v>
      </c>
      <c r="L827" s="60" t="s">
        <v>3691</v>
      </c>
      <c r="M827" s="60" t="s">
        <v>3690</v>
      </c>
      <c r="N827" s="60" t="s">
        <v>675</v>
      </c>
      <c r="O827" s="60" t="s">
        <v>290</v>
      </c>
      <c r="P827" s="60" t="s">
        <v>658</v>
      </c>
      <c r="Q827" s="60" t="s">
        <v>290</v>
      </c>
      <c r="R827" s="60" t="s">
        <v>1136</v>
      </c>
      <c r="S827" s="73"/>
      <c r="T827" s="60" t="s">
        <v>290</v>
      </c>
      <c r="U827" s="73">
        <v>44734</v>
      </c>
      <c r="V827" s="60" t="s">
        <v>675</v>
      </c>
    </row>
    <row r="828" spans="1:22" ht="14.5">
      <c r="A828" s="60" t="s">
        <v>1204</v>
      </c>
      <c r="B828" s="60" t="s">
        <v>1131</v>
      </c>
      <c r="C828" s="60" t="s">
        <v>593</v>
      </c>
      <c r="D828" s="60" t="s">
        <v>1338</v>
      </c>
      <c r="E828" s="60" t="s">
        <v>3692</v>
      </c>
      <c r="F828" s="73">
        <v>44739</v>
      </c>
      <c r="G828" s="61">
        <v>-32.4</v>
      </c>
      <c r="H828" s="61">
        <v>-2856.06</v>
      </c>
      <c r="I828" s="60" t="s">
        <v>20</v>
      </c>
      <c r="J828" s="60" t="s">
        <v>2297</v>
      </c>
      <c r="K828" s="60" t="s">
        <v>657</v>
      </c>
      <c r="L828" s="60" t="s">
        <v>3693</v>
      </c>
      <c r="M828" s="60" t="s">
        <v>3692</v>
      </c>
      <c r="N828" s="60" t="s">
        <v>675</v>
      </c>
      <c r="O828" s="60" t="s">
        <v>290</v>
      </c>
      <c r="P828" s="60" t="s">
        <v>658</v>
      </c>
      <c r="Q828" s="60" t="s">
        <v>290</v>
      </c>
      <c r="R828" s="60" t="s">
        <v>1136</v>
      </c>
      <c r="S828" s="73"/>
      <c r="T828" s="60" t="s">
        <v>290</v>
      </c>
      <c r="U828" s="73">
        <v>44739</v>
      </c>
      <c r="V828" s="60" t="s">
        <v>675</v>
      </c>
    </row>
    <row r="829" spans="1:22" ht="14.5">
      <c r="A829" s="60" t="s">
        <v>1204</v>
      </c>
      <c r="B829" s="60" t="s">
        <v>1131</v>
      </c>
      <c r="C829" s="60" t="s">
        <v>593</v>
      </c>
      <c r="D829" s="60" t="s">
        <v>1338</v>
      </c>
      <c r="E829" s="60" t="s">
        <v>3694</v>
      </c>
      <c r="F829" s="73">
        <v>44739</v>
      </c>
      <c r="G829" s="61">
        <v>-328</v>
      </c>
      <c r="H829" s="61">
        <v>-28913.200000000001</v>
      </c>
      <c r="I829" s="60" t="s">
        <v>20</v>
      </c>
      <c r="J829" s="60" t="s">
        <v>2298</v>
      </c>
      <c r="K829" s="60" t="s">
        <v>657</v>
      </c>
      <c r="L829" s="60" t="s">
        <v>3695</v>
      </c>
      <c r="M829" s="60" t="s">
        <v>3694</v>
      </c>
      <c r="N829" s="60" t="s">
        <v>675</v>
      </c>
      <c r="O829" s="60" t="s">
        <v>290</v>
      </c>
      <c r="P829" s="60" t="s">
        <v>658</v>
      </c>
      <c r="Q829" s="60" t="s">
        <v>290</v>
      </c>
      <c r="R829" s="60" t="s">
        <v>1136</v>
      </c>
      <c r="S829" s="73"/>
      <c r="T829" s="60" t="s">
        <v>290</v>
      </c>
      <c r="U829" s="73">
        <v>44739</v>
      </c>
      <c r="V829" s="60" t="s">
        <v>675</v>
      </c>
    </row>
    <row r="830" spans="1:22" ht="14.5">
      <c r="A830" s="60" t="s">
        <v>1204</v>
      </c>
      <c r="B830" s="60" t="s">
        <v>1131</v>
      </c>
      <c r="C830" s="60" t="s">
        <v>593</v>
      </c>
      <c r="D830" s="60" t="s">
        <v>1338</v>
      </c>
      <c r="E830" s="60" t="s">
        <v>3696</v>
      </c>
      <c r="F830" s="73">
        <v>44707</v>
      </c>
      <c r="G830" s="61">
        <v>-10599.71</v>
      </c>
      <c r="H830" s="61">
        <v>-906275.21</v>
      </c>
      <c r="I830" s="60" t="s">
        <v>20</v>
      </c>
      <c r="J830" s="60" t="s">
        <v>3697</v>
      </c>
      <c r="K830" s="60" t="s">
        <v>657</v>
      </c>
      <c r="L830" s="60" t="s">
        <v>3698</v>
      </c>
      <c r="M830" s="60" t="s">
        <v>3696</v>
      </c>
      <c r="N830" s="60" t="s">
        <v>675</v>
      </c>
      <c r="O830" s="60" t="s">
        <v>290</v>
      </c>
      <c r="P830" s="60" t="s">
        <v>658</v>
      </c>
      <c r="Q830" s="60" t="s">
        <v>290</v>
      </c>
      <c r="R830" s="60" t="s">
        <v>1136</v>
      </c>
      <c r="S830" s="73"/>
      <c r="T830" s="60" t="s">
        <v>290</v>
      </c>
      <c r="U830" s="73">
        <v>44707</v>
      </c>
      <c r="V830" s="60" t="s">
        <v>675</v>
      </c>
    </row>
    <row r="831" spans="1:22" ht="14.5">
      <c r="A831" s="60" t="s">
        <v>1204</v>
      </c>
      <c r="B831" s="60" t="s">
        <v>1131</v>
      </c>
      <c r="C831" s="60" t="s">
        <v>593</v>
      </c>
      <c r="D831" s="60" t="s">
        <v>1338</v>
      </c>
      <c r="E831" s="60" t="s">
        <v>3699</v>
      </c>
      <c r="F831" s="73">
        <v>44719</v>
      </c>
      <c r="G831" s="61">
        <v>-3017.73</v>
      </c>
      <c r="H831" s="61">
        <v>-266012.90000000002</v>
      </c>
      <c r="I831" s="60" t="s">
        <v>20</v>
      </c>
      <c r="J831" s="60" t="s">
        <v>3697</v>
      </c>
      <c r="K831" s="60" t="s">
        <v>657</v>
      </c>
      <c r="L831" s="60" t="s">
        <v>3700</v>
      </c>
      <c r="M831" s="60" t="s">
        <v>3699</v>
      </c>
      <c r="N831" s="60" t="s">
        <v>675</v>
      </c>
      <c r="O831" s="60" t="s">
        <v>290</v>
      </c>
      <c r="P831" s="60" t="s">
        <v>658</v>
      </c>
      <c r="Q831" s="60" t="s">
        <v>290</v>
      </c>
      <c r="R831" s="60" t="s">
        <v>1136</v>
      </c>
      <c r="S831" s="73"/>
      <c r="T831" s="60" t="s">
        <v>290</v>
      </c>
      <c r="U831" s="73">
        <v>44719</v>
      </c>
      <c r="V831" s="60" t="s">
        <v>675</v>
      </c>
    </row>
    <row r="832" spans="1:22" ht="14.5">
      <c r="A832" s="60" t="s">
        <v>1204</v>
      </c>
      <c r="B832" s="60" t="s">
        <v>1131</v>
      </c>
      <c r="C832" s="60" t="s">
        <v>593</v>
      </c>
      <c r="D832" s="60" t="s">
        <v>1338</v>
      </c>
      <c r="E832" s="60" t="s">
        <v>3701</v>
      </c>
      <c r="F832" s="73">
        <v>44734</v>
      </c>
      <c r="G832" s="61">
        <v>-1513.45</v>
      </c>
      <c r="H832" s="61">
        <v>-133410.62</v>
      </c>
      <c r="I832" s="60" t="s">
        <v>20</v>
      </c>
      <c r="J832" s="60" t="s">
        <v>3702</v>
      </c>
      <c r="K832" s="60" t="s">
        <v>657</v>
      </c>
      <c r="L832" s="60" t="s">
        <v>3703</v>
      </c>
      <c r="M832" s="60" t="s">
        <v>3701</v>
      </c>
      <c r="N832" s="60" t="s">
        <v>675</v>
      </c>
      <c r="O832" s="60" t="s">
        <v>290</v>
      </c>
      <c r="P832" s="60" t="s">
        <v>658</v>
      </c>
      <c r="Q832" s="60" t="s">
        <v>290</v>
      </c>
      <c r="R832" s="60" t="s">
        <v>1136</v>
      </c>
      <c r="S832" s="73"/>
      <c r="T832" s="60" t="s">
        <v>290</v>
      </c>
      <c r="U832" s="73">
        <v>44734</v>
      </c>
      <c r="V832" s="60" t="s">
        <v>675</v>
      </c>
    </row>
    <row r="833" spans="1:22" ht="14.5">
      <c r="A833" s="60" t="s">
        <v>1204</v>
      </c>
      <c r="B833" s="60" t="s">
        <v>1131</v>
      </c>
      <c r="C833" s="60" t="s">
        <v>593</v>
      </c>
      <c r="D833" s="60" t="s">
        <v>1338</v>
      </c>
      <c r="E833" s="60" t="s">
        <v>3704</v>
      </c>
      <c r="F833" s="73">
        <v>44734</v>
      </c>
      <c r="G833" s="61">
        <v>-883.8</v>
      </c>
      <c r="H833" s="61">
        <v>-77906.97</v>
      </c>
      <c r="I833" s="60" t="s">
        <v>20</v>
      </c>
      <c r="J833" s="60" t="s">
        <v>3702</v>
      </c>
      <c r="K833" s="60" t="s">
        <v>657</v>
      </c>
      <c r="L833" s="60" t="s">
        <v>3705</v>
      </c>
      <c r="M833" s="60" t="s">
        <v>3704</v>
      </c>
      <c r="N833" s="60" t="s">
        <v>675</v>
      </c>
      <c r="O833" s="60" t="s">
        <v>290</v>
      </c>
      <c r="P833" s="60" t="s">
        <v>658</v>
      </c>
      <c r="Q833" s="60" t="s">
        <v>290</v>
      </c>
      <c r="R833" s="60" t="s">
        <v>1136</v>
      </c>
      <c r="S833" s="73"/>
      <c r="T833" s="60" t="s">
        <v>290</v>
      </c>
      <c r="U833" s="73">
        <v>44734</v>
      </c>
      <c r="V833" s="60" t="s">
        <v>675</v>
      </c>
    </row>
    <row r="834" spans="1:22" ht="14.5">
      <c r="A834" s="60" t="s">
        <v>1204</v>
      </c>
      <c r="B834" s="60" t="s">
        <v>1131</v>
      </c>
      <c r="C834" s="60" t="s">
        <v>593</v>
      </c>
      <c r="D834" s="60" t="s">
        <v>1338</v>
      </c>
      <c r="E834" s="60" t="s">
        <v>3706</v>
      </c>
      <c r="F834" s="73">
        <v>44735</v>
      </c>
      <c r="G834" s="61">
        <v>-589.20000000000005</v>
      </c>
      <c r="H834" s="61">
        <v>-51937.98</v>
      </c>
      <c r="I834" s="60" t="s">
        <v>20</v>
      </c>
      <c r="J834" s="60" t="s">
        <v>3702</v>
      </c>
      <c r="K834" s="60" t="s">
        <v>657</v>
      </c>
      <c r="L834" s="60" t="s">
        <v>3707</v>
      </c>
      <c r="M834" s="60" t="s">
        <v>3706</v>
      </c>
      <c r="N834" s="60" t="s">
        <v>675</v>
      </c>
      <c r="O834" s="60" t="s">
        <v>290</v>
      </c>
      <c r="P834" s="60" t="s">
        <v>658</v>
      </c>
      <c r="Q834" s="60" t="s">
        <v>290</v>
      </c>
      <c r="R834" s="60" t="s">
        <v>1136</v>
      </c>
      <c r="S834" s="73"/>
      <c r="T834" s="60" t="s">
        <v>290</v>
      </c>
      <c r="U834" s="73">
        <v>44735</v>
      </c>
      <c r="V834" s="60" t="s">
        <v>675</v>
      </c>
    </row>
    <row r="835" spans="1:22" ht="14.5">
      <c r="A835" s="60" t="s">
        <v>1204</v>
      </c>
      <c r="B835" s="60" t="s">
        <v>1131</v>
      </c>
      <c r="C835" s="60" t="s">
        <v>593</v>
      </c>
      <c r="D835" s="60" t="s">
        <v>1338</v>
      </c>
      <c r="E835" s="60" t="s">
        <v>3708</v>
      </c>
      <c r="F835" s="73">
        <v>44719</v>
      </c>
      <c r="G835" s="61">
        <v>-818.29</v>
      </c>
      <c r="H835" s="61">
        <v>-72132.259999999995</v>
      </c>
      <c r="I835" s="60" t="s">
        <v>20</v>
      </c>
      <c r="J835" s="60" t="s">
        <v>2299</v>
      </c>
      <c r="K835" s="60" t="s">
        <v>657</v>
      </c>
      <c r="L835" s="60" t="s">
        <v>3709</v>
      </c>
      <c r="M835" s="60" t="s">
        <v>3708</v>
      </c>
      <c r="N835" s="60" t="s">
        <v>675</v>
      </c>
      <c r="O835" s="60" t="s">
        <v>290</v>
      </c>
      <c r="P835" s="60" t="s">
        <v>658</v>
      </c>
      <c r="Q835" s="60" t="s">
        <v>290</v>
      </c>
      <c r="R835" s="60" t="s">
        <v>1136</v>
      </c>
      <c r="S835" s="73"/>
      <c r="T835" s="60" t="s">
        <v>290</v>
      </c>
      <c r="U835" s="73">
        <v>44719</v>
      </c>
      <c r="V835" s="60" t="s">
        <v>675</v>
      </c>
    </row>
    <row r="836" spans="1:22" ht="14.5">
      <c r="A836" s="60" t="s">
        <v>1204</v>
      </c>
      <c r="B836" s="60" t="s">
        <v>1131</v>
      </c>
      <c r="C836" s="60" t="s">
        <v>593</v>
      </c>
      <c r="D836" s="60" t="s">
        <v>1338</v>
      </c>
      <c r="E836" s="60" t="s">
        <v>3710</v>
      </c>
      <c r="F836" s="73">
        <v>44734</v>
      </c>
      <c r="G836" s="61">
        <v>-1473.75</v>
      </c>
      <c r="H836" s="61">
        <v>-129911.06</v>
      </c>
      <c r="I836" s="60" t="s">
        <v>20</v>
      </c>
      <c r="J836" s="60" t="s">
        <v>2299</v>
      </c>
      <c r="K836" s="60" t="s">
        <v>657</v>
      </c>
      <c r="L836" s="60" t="s">
        <v>3711</v>
      </c>
      <c r="M836" s="60" t="s">
        <v>3710</v>
      </c>
      <c r="N836" s="60" t="s">
        <v>675</v>
      </c>
      <c r="O836" s="60" t="s">
        <v>290</v>
      </c>
      <c r="P836" s="60" t="s">
        <v>658</v>
      </c>
      <c r="Q836" s="60" t="s">
        <v>290</v>
      </c>
      <c r="R836" s="60" t="s">
        <v>1136</v>
      </c>
      <c r="S836" s="73"/>
      <c r="T836" s="60" t="s">
        <v>290</v>
      </c>
      <c r="U836" s="73">
        <v>44734</v>
      </c>
      <c r="V836" s="60" t="s">
        <v>675</v>
      </c>
    </row>
    <row r="837" spans="1:22" ht="14.5">
      <c r="A837" s="60" t="s">
        <v>1204</v>
      </c>
      <c r="B837" s="60" t="s">
        <v>1131</v>
      </c>
      <c r="C837" s="60" t="s">
        <v>593</v>
      </c>
      <c r="D837" s="60" t="s">
        <v>1338</v>
      </c>
      <c r="E837" s="60" t="s">
        <v>3712</v>
      </c>
      <c r="F837" s="73">
        <v>44719</v>
      </c>
      <c r="G837" s="61">
        <v>-1940.14</v>
      </c>
      <c r="H837" s="61">
        <v>-171023.34</v>
      </c>
      <c r="I837" s="60" t="s">
        <v>20</v>
      </c>
      <c r="J837" s="60" t="s">
        <v>3713</v>
      </c>
      <c r="K837" s="60" t="s">
        <v>657</v>
      </c>
      <c r="L837" s="60" t="s">
        <v>3714</v>
      </c>
      <c r="M837" s="60" t="s">
        <v>3712</v>
      </c>
      <c r="N837" s="60" t="s">
        <v>675</v>
      </c>
      <c r="O837" s="60" t="s">
        <v>290</v>
      </c>
      <c r="P837" s="60" t="s">
        <v>658</v>
      </c>
      <c r="Q837" s="60" t="s">
        <v>290</v>
      </c>
      <c r="R837" s="60" t="s">
        <v>1136</v>
      </c>
      <c r="S837" s="73"/>
      <c r="T837" s="60" t="s">
        <v>290</v>
      </c>
      <c r="U837" s="73">
        <v>44719</v>
      </c>
      <c r="V837" s="60" t="s">
        <v>675</v>
      </c>
    </row>
    <row r="838" spans="1:22" ht="14.5">
      <c r="A838" s="60" t="s">
        <v>1204</v>
      </c>
      <c r="B838" s="60" t="s">
        <v>1131</v>
      </c>
      <c r="C838" s="60" t="s">
        <v>593</v>
      </c>
      <c r="D838" s="60" t="s">
        <v>1338</v>
      </c>
      <c r="E838" s="60" t="s">
        <v>3715</v>
      </c>
      <c r="F838" s="73">
        <v>44733</v>
      </c>
      <c r="G838" s="61">
        <v>-20395.2</v>
      </c>
      <c r="H838" s="61">
        <v>-1797836.88</v>
      </c>
      <c r="I838" s="60" t="s">
        <v>20</v>
      </c>
      <c r="J838" s="60" t="s">
        <v>3713</v>
      </c>
      <c r="K838" s="60" t="s">
        <v>657</v>
      </c>
      <c r="L838" s="60" t="s">
        <v>3716</v>
      </c>
      <c r="M838" s="60" t="s">
        <v>3715</v>
      </c>
      <c r="N838" s="60" t="s">
        <v>675</v>
      </c>
      <c r="O838" s="60" t="s">
        <v>290</v>
      </c>
      <c r="P838" s="60" t="s">
        <v>658</v>
      </c>
      <c r="Q838" s="60" t="s">
        <v>290</v>
      </c>
      <c r="R838" s="60" t="s">
        <v>1136</v>
      </c>
      <c r="S838" s="73"/>
      <c r="T838" s="60" t="s">
        <v>290</v>
      </c>
      <c r="U838" s="73">
        <v>44733</v>
      </c>
      <c r="V838" s="60" t="s">
        <v>675</v>
      </c>
    </row>
    <row r="839" spans="1:22" ht="14.5">
      <c r="A839" s="60" t="s">
        <v>1204</v>
      </c>
      <c r="B839" s="60" t="s">
        <v>1131</v>
      </c>
      <c r="C839" s="60" t="s">
        <v>593</v>
      </c>
      <c r="D839" s="60" t="s">
        <v>1338</v>
      </c>
      <c r="E839" s="60" t="s">
        <v>3717</v>
      </c>
      <c r="F839" s="73">
        <v>44719</v>
      </c>
      <c r="G839" s="61">
        <v>-3721.2</v>
      </c>
      <c r="H839" s="61">
        <v>-328023.78000000003</v>
      </c>
      <c r="I839" s="60" t="s">
        <v>20</v>
      </c>
      <c r="J839" s="60" t="s">
        <v>3718</v>
      </c>
      <c r="K839" s="60" t="s">
        <v>657</v>
      </c>
      <c r="L839" s="60" t="s">
        <v>3719</v>
      </c>
      <c r="M839" s="60" t="s">
        <v>3717</v>
      </c>
      <c r="N839" s="60" t="s">
        <v>675</v>
      </c>
      <c r="O839" s="60" t="s">
        <v>290</v>
      </c>
      <c r="P839" s="60" t="s">
        <v>658</v>
      </c>
      <c r="Q839" s="60" t="s">
        <v>290</v>
      </c>
      <c r="R839" s="60" t="s">
        <v>1136</v>
      </c>
      <c r="S839" s="73"/>
      <c r="T839" s="60" t="s">
        <v>290</v>
      </c>
      <c r="U839" s="73">
        <v>44719</v>
      </c>
      <c r="V839" s="60" t="s">
        <v>675</v>
      </c>
    </row>
    <row r="840" spans="1:22" ht="14.5">
      <c r="A840" s="60" t="s">
        <v>1204</v>
      </c>
      <c r="B840" s="60" t="s">
        <v>1131</v>
      </c>
      <c r="C840" s="60" t="s">
        <v>593</v>
      </c>
      <c r="D840" s="60" t="s">
        <v>1338</v>
      </c>
      <c r="E840" s="60" t="s">
        <v>3720</v>
      </c>
      <c r="F840" s="73">
        <v>44733</v>
      </c>
      <c r="G840" s="61">
        <v>-493.75</v>
      </c>
      <c r="H840" s="61">
        <v>-43524.06</v>
      </c>
      <c r="I840" s="60" t="s">
        <v>20</v>
      </c>
      <c r="J840" s="60" t="s">
        <v>3718</v>
      </c>
      <c r="K840" s="60" t="s">
        <v>657</v>
      </c>
      <c r="L840" s="60" t="s">
        <v>3721</v>
      </c>
      <c r="M840" s="60" t="s">
        <v>3720</v>
      </c>
      <c r="N840" s="60" t="s">
        <v>675</v>
      </c>
      <c r="O840" s="60" t="s">
        <v>290</v>
      </c>
      <c r="P840" s="60" t="s">
        <v>658</v>
      </c>
      <c r="Q840" s="60" t="s">
        <v>290</v>
      </c>
      <c r="R840" s="60" t="s">
        <v>1136</v>
      </c>
      <c r="S840" s="73"/>
      <c r="T840" s="60" t="s">
        <v>290</v>
      </c>
      <c r="U840" s="73">
        <v>44733</v>
      </c>
      <c r="V840" s="60" t="s">
        <v>675</v>
      </c>
    </row>
    <row r="841" spans="1:22" ht="14.5">
      <c r="A841" s="60" t="s">
        <v>1204</v>
      </c>
      <c r="B841" s="60" t="s">
        <v>1131</v>
      </c>
      <c r="C841" s="60" t="s">
        <v>593</v>
      </c>
      <c r="D841" s="60" t="s">
        <v>1338</v>
      </c>
      <c r="E841" s="60" t="s">
        <v>3722</v>
      </c>
      <c r="F841" s="73">
        <v>44719</v>
      </c>
      <c r="G841" s="61">
        <v>-5222.78</v>
      </c>
      <c r="H841" s="61">
        <v>-460388.06</v>
      </c>
      <c r="I841" s="60" t="s">
        <v>20</v>
      </c>
      <c r="J841" s="60" t="s">
        <v>3723</v>
      </c>
      <c r="K841" s="60" t="s">
        <v>657</v>
      </c>
      <c r="L841" s="60" t="s">
        <v>3724</v>
      </c>
      <c r="M841" s="60" t="s">
        <v>3722</v>
      </c>
      <c r="N841" s="60" t="s">
        <v>675</v>
      </c>
      <c r="O841" s="60" t="s">
        <v>290</v>
      </c>
      <c r="P841" s="60" t="s">
        <v>658</v>
      </c>
      <c r="Q841" s="60" t="s">
        <v>290</v>
      </c>
      <c r="R841" s="60" t="s">
        <v>1136</v>
      </c>
      <c r="S841" s="73"/>
      <c r="T841" s="60" t="s">
        <v>290</v>
      </c>
      <c r="U841" s="73">
        <v>44719</v>
      </c>
      <c r="V841" s="60" t="s">
        <v>675</v>
      </c>
    </row>
    <row r="842" spans="1:22" ht="14.5">
      <c r="A842" s="60" t="s">
        <v>1204</v>
      </c>
      <c r="B842" s="60" t="s">
        <v>1131</v>
      </c>
      <c r="C842" s="60" t="s">
        <v>593</v>
      </c>
      <c r="D842" s="60" t="s">
        <v>1338</v>
      </c>
      <c r="E842" s="60" t="s">
        <v>3725</v>
      </c>
      <c r="F842" s="73">
        <v>44724</v>
      </c>
      <c r="G842" s="61">
        <v>-7414.47</v>
      </c>
      <c r="H842" s="61">
        <v>-653585.53</v>
      </c>
      <c r="I842" s="60" t="s">
        <v>20</v>
      </c>
      <c r="J842" s="60" t="s">
        <v>3723</v>
      </c>
      <c r="K842" s="60" t="s">
        <v>657</v>
      </c>
      <c r="L842" s="60" t="s">
        <v>3726</v>
      </c>
      <c r="M842" s="60" t="s">
        <v>3725</v>
      </c>
      <c r="N842" s="60" t="s">
        <v>675</v>
      </c>
      <c r="O842" s="60" t="s">
        <v>290</v>
      </c>
      <c r="P842" s="60" t="s">
        <v>658</v>
      </c>
      <c r="Q842" s="60" t="s">
        <v>290</v>
      </c>
      <c r="R842" s="60" t="s">
        <v>1136</v>
      </c>
      <c r="S842" s="73"/>
      <c r="T842" s="60" t="s">
        <v>290</v>
      </c>
      <c r="U842" s="73">
        <v>44724</v>
      </c>
      <c r="V842" s="60" t="s">
        <v>675</v>
      </c>
    </row>
    <row r="843" spans="1:22" ht="14.5">
      <c r="A843" s="60" t="s">
        <v>1204</v>
      </c>
      <c r="B843" s="60" t="s">
        <v>1131</v>
      </c>
      <c r="C843" s="60" t="s">
        <v>593</v>
      </c>
      <c r="D843" s="60" t="s">
        <v>1338</v>
      </c>
      <c r="E843" s="60" t="s">
        <v>3727</v>
      </c>
      <c r="F843" s="73">
        <v>44739</v>
      </c>
      <c r="G843" s="61">
        <v>-313.23</v>
      </c>
      <c r="H843" s="61">
        <v>-27611.22</v>
      </c>
      <c r="I843" s="60" t="s">
        <v>20</v>
      </c>
      <c r="J843" s="60" t="s">
        <v>3723</v>
      </c>
      <c r="K843" s="60" t="s">
        <v>657</v>
      </c>
      <c r="L843" s="60" t="s">
        <v>3728</v>
      </c>
      <c r="M843" s="60" t="s">
        <v>3727</v>
      </c>
      <c r="N843" s="60" t="s">
        <v>675</v>
      </c>
      <c r="O843" s="60" t="s">
        <v>290</v>
      </c>
      <c r="P843" s="60" t="s">
        <v>658</v>
      </c>
      <c r="Q843" s="60" t="s">
        <v>290</v>
      </c>
      <c r="R843" s="60" t="s">
        <v>1136</v>
      </c>
      <c r="S843" s="73"/>
      <c r="T843" s="60" t="s">
        <v>290</v>
      </c>
      <c r="U843" s="73">
        <v>44739</v>
      </c>
      <c r="V843" s="60" t="s">
        <v>675</v>
      </c>
    </row>
    <row r="844" spans="1:22" ht="14.5">
      <c r="A844" s="60" t="s">
        <v>1204</v>
      </c>
      <c r="B844" s="60" t="s">
        <v>1131</v>
      </c>
      <c r="C844" s="60" t="s">
        <v>593</v>
      </c>
      <c r="D844" s="60" t="s">
        <v>1338</v>
      </c>
      <c r="E844" s="60" t="s">
        <v>3729</v>
      </c>
      <c r="F844" s="73">
        <v>44741</v>
      </c>
      <c r="G844" s="61">
        <v>-53.5</v>
      </c>
      <c r="H844" s="61">
        <v>-4716.03</v>
      </c>
      <c r="I844" s="60" t="s">
        <v>20</v>
      </c>
      <c r="J844" s="60" t="s">
        <v>3730</v>
      </c>
      <c r="K844" s="60" t="s">
        <v>657</v>
      </c>
      <c r="L844" s="60" t="s">
        <v>3731</v>
      </c>
      <c r="M844" s="60" t="s">
        <v>3729</v>
      </c>
      <c r="N844" s="60" t="s">
        <v>675</v>
      </c>
      <c r="O844" s="60" t="s">
        <v>290</v>
      </c>
      <c r="P844" s="60" t="s">
        <v>658</v>
      </c>
      <c r="Q844" s="60" t="s">
        <v>290</v>
      </c>
      <c r="R844" s="60" t="s">
        <v>1136</v>
      </c>
      <c r="S844" s="73"/>
      <c r="T844" s="60" t="s">
        <v>290</v>
      </c>
      <c r="U844" s="73">
        <v>44741</v>
      </c>
      <c r="V844" s="60" t="s">
        <v>675</v>
      </c>
    </row>
    <row r="845" spans="1:22" ht="14.5">
      <c r="A845" s="62" t="s">
        <v>290</v>
      </c>
      <c r="B845" s="62" t="s">
        <v>290</v>
      </c>
      <c r="C845" s="62" t="s">
        <v>290</v>
      </c>
      <c r="D845" s="62" t="s">
        <v>290</v>
      </c>
      <c r="E845" s="62" t="s">
        <v>290</v>
      </c>
      <c r="F845" s="74"/>
      <c r="G845" s="63">
        <v>-17788656.620000001</v>
      </c>
      <c r="H845" s="63">
        <v>-1669451076.97</v>
      </c>
      <c r="I845" s="62" t="s">
        <v>290</v>
      </c>
      <c r="J845" s="62" t="s">
        <v>290</v>
      </c>
      <c r="K845" s="62" t="s">
        <v>290</v>
      </c>
      <c r="L845" s="62" t="s">
        <v>290</v>
      </c>
      <c r="M845" s="62" t="s">
        <v>290</v>
      </c>
      <c r="N845" s="62" t="s">
        <v>290</v>
      </c>
      <c r="O845" s="62" t="s">
        <v>290</v>
      </c>
      <c r="P845" s="62" t="s">
        <v>290</v>
      </c>
      <c r="Q845" s="62" t="s">
        <v>290</v>
      </c>
      <c r="R845" s="62" t="s">
        <v>290</v>
      </c>
      <c r="S845" s="74"/>
      <c r="T845" s="62" t="s">
        <v>290</v>
      </c>
      <c r="U845" s="74"/>
      <c r="V845" s="62" t="s">
        <v>290</v>
      </c>
    </row>
  </sheetData>
  <autoFilter ref="A2:V845" xr:uid="{00000000-0009-0000-0000-00000A000000}"/>
  <pageMargins left="0.7" right="0.7" top="0.75" bottom="0.75" header="0.3" footer="0.3"/>
  <pageSetup paperSize="9" orientation="portrait"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8">
    <pageSetUpPr fitToPage="1"/>
  </sheetPr>
  <dimension ref="B2:L75"/>
  <sheetViews>
    <sheetView workbookViewId="0">
      <pane xSplit="3" ySplit="3" topLeftCell="D16" activePane="bottomRight" state="frozen"/>
      <selection activeCell="H544" sqref="H544"/>
      <selection pane="topRight" activeCell="H544" sqref="H544"/>
      <selection pane="bottomLeft" activeCell="H544" sqref="H544"/>
      <selection pane="bottomRight" activeCell="I65" sqref="I65"/>
    </sheetView>
  </sheetViews>
  <sheetFormatPr defaultRowHeight="12.5"/>
  <cols>
    <col min="1" max="1" width="3.453125" style="18" customWidth="1"/>
    <col min="2" max="2" width="9.453125" style="18"/>
    <col min="3" max="3" width="31" style="18" bestFit="1" customWidth="1"/>
    <col min="4" max="4" width="10.54296875" style="18" bestFit="1" customWidth="1"/>
    <col min="5" max="5" width="20.1796875" style="22" customWidth="1"/>
    <col min="6" max="6" width="14.453125" style="18" customWidth="1"/>
    <col min="7" max="7" width="33.453125" style="18" bestFit="1" customWidth="1"/>
    <col min="8" max="8" width="13.54296875" style="18" bestFit="1" customWidth="1"/>
    <col min="9" max="9" width="12" style="18" bestFit="1" customWidth="1"/>
    <col min="10" max="10" width="15" style="18" bestFit="1" customWidth="1"/>
    <col min="11" max="11" width="14.453125" style="18" bestFit="1" customWidth="1"/>
    <col min="12" max="12" width="11.54296875" style="18" bestFit="1" customWidth="1"/>
    <col min="13" max="256" width="9.453125" style="18"/>
    <col min="257" max="257" width="3.453125" style="18" customWidth="1"/>
    <col min="258" max="258" width="9.453125" style="18"/>
    <col min="259" max="259" width="31" style="18" bestFit="1" customWidth="1"/>
    <col min="260" max="260" width="10.54296875" style="18" bestFit="1" customWidth="1"/>
    <col min="261" max="261" width="16.453125" style="18" bestFit="1" customWidth="1"/>
    <col min="262" max="262" width="14.453125" style="18" customWidth="1"/>
    <col min="263" max="263" width="33.453125" style="18" bestFit="1" customWidth="1"/>
    <col min="264" max="264" width="13.54296875" style="18" bestFit="1" customWidth="1"/>
    <col min="265" max="265" width="12" style="18" bestFit="1" customWidth="1"/>
    <col min="266" max="266" width="15" style="18" bestFit="1" customWidth="1"/>
    <col min="267" max="267" width="14.453125" style="18" bestFit="1" customWidth="1"/>
    <col min="268" max="268" width="11.54296875" style="18" bestFit="1" customWidth="1"/>
    <col min="269" max="512" width="9.453125" style="18"/>
    <col min="513" max="513" width="3.453125" style="18" customWidth="1"/>
    <col min="514" max="514" width="9.453125" style="18"/>
    <col min="515" max="515" width="31" style="18" bestFit="1" customWidth="1"/>
    <col min="516" max="516" width="10.54296875" style="18" bestFit="1" customWidth="1"/>
    <col min="517" max="517" width="16.453125" style="18" bestFit="1" customWidth="1"/>
    <col min="518" max="518" width="14.453125" style="18" customWidth="1"/>
    <col min="519" max="519" width="33.453125" style="18" bestFit="1" customWidth="1"/>
    <col min="520" max="520" width="13.54296875" style="18" bestFit="1" customWidth="1"/>
    <col min="521" max="521" width="12" style="18" bestFit="1" customWidth="1"/>
    <col min="522" max="522" width="15" style="18" bestFit="1" customWidth="1"/>
    <col min="523" max="523" width="14.453125" style="18" bestFit="1" customWidth="1"/>
    <col min="524" max="524" width="11.54296875" style="18" bestFit="1" customWidth="1"/>
    <col min="525" max="768" width="9.453125" style="18"/>
    <col min="769" max="769" width="3.453125" style="18" customWidth="1"/>
    <col min="770" max="770" width="9.453125" style="18"/>
    <col min="771" max="771" width="31" style="18" bestFit="1" customWidth="1"/>
    <col min="772" max="772" width="10.54296875" style="18" bestFit="1" customWidth="1"/>
    <col min="773" max="773" width="16.453125" style="18" bestFit="1" customWidth="1"/>
    <col min="774" max="774" width="14.453125" style="18" customWidth="1"/>
    <col min="775" max="775" width="33.453125" style="18" bestFit="1" customWidth="1"/>
    <col min="776" max="776" width="13.54296875" style="18" bestFit="1" customWidth="1"/>
    <col min="777" max="777" width="12" style="18" bestFit="1" customWidth="1"/>
    <col min="778" max="778" width="15" style="18" bestFit="1" customWidth="1"/>
    <col min="779" max="779" width="14.453125" style="18" bestFit="1" customWidth="1"/>
    <col min="780" max="780" width="11.54296875" style="18" bestFit="1" customWidth="1"/>
    <col min="781" max="1024" width="9.453125" style="18"/>
    <col min="1025" max="1025" width="3.453125" style="18" customWidth="1"/>
    <col min="1026" max="1026" width="9.453125" style="18"/>
    <col min="1027" max="1027" width="31" style="18" bestFit="1" customWidth="1"/>
    <col min="1028" max="1028" width="10.54296875" style="18" bestFit="1" customWidth="1"/>
    <col min="1029" max="1029" width="16.453125" style="18" bestFit="1" customWidth="1"/>
    <col min="1030" max="1030" width="14.453125" style="18" customWidth="1"/>
    <col min="1031" max="1031" width="33.453125" style="18" bestFit="1" customWidth="1"/>
    <col min="1032" max="1032" width="13.54296875" style="18" bestFit="1" customWidth="1"/>
    <col min="1033" max="1033" width="12" style="18" bestFit="1" customWidth="1"/>
    <col min="1034" max="1034" width="15" style="18" bestFit="1" customWidth="1"/>
    <col min="1035" max="1035" width="14.453125" style="18" bestFit="1" customWidth="1"/>
    <col min="1036" max="1036" width="11.54296875" style="18" bestFit="1" customWidth="1"/>
    <col min="1037" max="1280" width="9.453125" style="18"/>
    <col min="1281" max="1281" width="3.453125" style="18" customWidth="1"/>
    <col min="1282" max="1282" width="9.453125" style="18"/>
    <col min="1283" max="1283" width="31" style="18" bestFit="1" customWidth="1"/>
    <col min="1284" max="1284" width="10.54296875" style="18" bestFit="1" customWidth="1"/>
    <col min="1285" max="1285" width="16.453125" style="18" bestFit="1" customWidth="1"/>
    <col min="1286" max="1286" width="14.453125" style="18" customWidth="1"/>
    <col min="1287" max="1287" width="33.453125" style="18" bestFit="1" customWidth="1"/>
    <col min="1288" max="1288" width="13.54296875" style="18" bestFit="1" customWidth="1"/>
    <col min="1289" max="1289" width="12" style="18" bestFit="1" customWidth="1"/>
    <col min="1290" max="1290" width="15" style="18" bestFit="1" customWidth="1"/>
    <col min="1291" max="1291" width="14.453125" style="18" bestFit="1" customWidth="1"/>
    <col min="1292" max="1292" width="11.54296875" style="18" bestFit="1" customWidth="1"/>
    <col min="1293" max="1536" width="9.453125" style="18"/>
    <col min="1537" max="1537" width="3.453125" style="18" customWidth="1"/>
    <col min="1538" max="1538" width="9.453125" style="18"/>
    <col min="1539" max="1539" width="31" style="18" bestFit="1" customWidth="1"/>
    <col min="1540" max="1540" width="10.54296875" style="18" bestFit="1" customWidth="1"/>
    <col min="1541" max="1541" width="16.453125" style="18" bestFit="1" customWidth="1"/>
    <col min="1542" max="1542" width="14.453125" style="18" customWidth="1"/>
    <col min="1543" max="1543" width="33.453125" style="18" bestFit="1" customWidth="1"/>
    <col min="1544" max="1544" width="13.54296875" style="18" bestFit="1" customWidth="1"/>
    <col min="1545" max="1545" width="12" style="18" bestFit="1" customWidth="1"/>
    <col min="1546" max="1546" width="15" style="18" bestFit="1" customWidth="1"/>
    <col min="1547" max="1547" width="14.453125" style="18" bestFit="1" customWidth="1"/>
    <col min="1548" max="1548" width="11.54296875" style="18" bestFit="1" customWidth="1"/>
    <col min="1549" max="1792" width="9.453125" style="18"/>
    <col min="1793" max="1793" width="3.453125" style="18" customWidth="1"/>
    <col min="1794" max="1794" width="9.453125" style="18"/>
    <col min="1795" max="1795" width="31" style="18" bestFit="1" customWidth="1"/>
    <col min="1796" max="1796" width="10.54296875" style="18" bestFit="1" customWidth="1"/>
    <col min="1797" max="1797" width="16.453125" style="18" bestFit="1" customWidth="1"/>
    <col min="1798" max="1798" width="14.453125" style="18" customWidth="1"/>
    <col min="1799" max="1799" width="33.453125" style="18" bestFit="1" customWidth="1"/>
    <col min="1800" max="1800" width="13.54296875" style="18" bestFit="1" customWidth="1"/>
    <col min="1801" max="1801" width="12" style="18" bestFit="1" customWidth="1"/>
    <col min="1802" max="1802" width="15" style="18" bestFit="1" customWidth="1"/>
    <col min="1803" max="1803" width="14.453125" style="18" bestFit="1" customWidth="1"/>
    <col min="1804" max="1804" width="11.54296875" style="18" bestFit="1" customWidth="1"/>
    <col min="1805" max="2048" width="9.453125" style="18"/>
    <col min="2049" max="2049" width="3.453125" style="18" customWidth="1"/>
    <col min="2050" max="2050" width="9.453125" style="18"/>
    <col min="2051" max="2051" width="31" style="18" bestFit="1" customWidth="1"/>
    <col min="2052" max="2052" width="10.54296875" style="18" bestFit="1" customWidth="1"/>
    <col min="2053" max="2053" width="16.453125" style="18" bestFit="1" customWidth="1"/>
    <col min="2054" max="2054" width="14.453125" style="18" customWidth="1"/>
    <col min="2055" max="2055" width="33.453125" style="18" bestFit="1" customWidth="1"/>
    <col min="2056" max="2056" width="13.54296875" style="18" bestFit="1" customWidth="1"/>
    <col min="2057" max="2057" width="12" style="18" bestFit="1" customWidth="1"/>
    <col min="2058" max="2058" width="15" style="18" bestFit="1" customWidth="1"/>
    <col min="2059" max="2059" width="14.453125" style="18" bestFit="1" customWidth="1"/>
    <col min="2060" max="2060" width="11.54296875" style="18" bestFit="1" customWidth="1"/>
    <col min="2061" max="2304" width="9.453125" style="18"/>
    <col min="2305" max="2305" width="3.453125" style="18" customWidth="1"/>
    <col min="2306" max="2306" width="9.453125" style="18"/>
    <col min="2307" max="2307" width="31" style="18" bestFit="1" customWidth="1"/>
    <col min="2308" max="2308" width="10.54296875" style="18" bestFit="1" customWidth="1"/>
    <col min="2309" max="2309" width="16.453125" style="18" bestFit="1" customWidth="1"/>
    <col min="2310" max="2310" width="14.453125" style="18" customWidth="1"/>
    <col min="2311" max="2311" width="33.453125" style="18" bestFit="1" customWidth="1"/>
    <col min="2312" max="2312" width="13.54296875" style="18" bestFit="1" customWidth="1"/>
    <col min="2313" max="2313" width="12" style="18" bestFit="1" customWidth="1"/>
    <col min="2314" max="2314" width="15" style="18" bestFit="1" customWidth="1"/>
    <col min="2315" max="2315" width="14.453125" style="18" bestFit="1" customWidth="1"/>
    <col min="2316" max="2316" width="11.54296875" style="18" bestFit="1" customWidth="1"/>
    <col min="2317" max="2560" width="9.453125" style="18"/>
    <col min="2561" max="2561" width="3.453125" style="18" customWidth="1"/>
    <col min="2562" max="2562" width="9.453125" style="18"/>
    <col min="2563" max="2563" width="31" style="18" bestFit="1" customWidth="1"/>
    <col min="2564" max="2564" width="10.54296875" style="18" bestFit="1" customWidth="1"/>
    <col min="2565" max="2565" width="16.453125" style="18" bestFit="1" customWidth="1"/>
    <col min="2566" max="2566" width="14.453125" style="18" customWidth="1"/>
    <col min="2567" max="2567" width="33.453125" style="18" bestFit="1" customWidth="1"/>
    <col min="2568" max="2568" width="13.54296875" style="18" bestFit="1" customWidth="1"/>
    <col min="2569" max="2569" width="12" style="18" bestFit="1" customWidth="1"/>
    <col min="2570" max="2570" width="15" style="18" bestFit="1" customWidth="1"/>
    <col min="2571" max="2571" width="14.453125" style="18" bestFit="1" customWidth="1"/>
    <col min="2572" max="2572" width="11.54296875" style="18" bestFit="1" customWidth="1"/>
    <col min="2573" max="2816" width="9.453125" style="18"/>
    <col min="2817" max="2817" width="3.453125" style="18" customWidth="1"/>
    <col min="2818" max="2818" width="9.453125" style="18"/>
    <col min="2819" max="2819" width="31" style="18" bestFit="1" customWidth="1"/>
    <col min="2820" max="2820" width="10.54296875" style="18" bestFit="1" customWidth="1"/>
    <col min="2821" max="2821" width="16.453125" style="18" bestFit="1" customWidth="1"/>
    <col min="2822" max="2822" width="14.453125" style="18" customWidth="1"/>
    <col min="2823" max="2823" width="33.453125" style="18" bestFit="1" customWidth="1"/>
    <col min="2824" max="2824" width="13.54296875" style="18" bestFit="1" customWidth="1"/>
    <col min="2825" max="2825" width="12" style="18" bestFit="1" customWidth="1"/>
    <col min="2826" max="2826" width="15" style="18" bestFit="1" customWidth="1"/>
    <col min="2827" max="2827" width="14.453125" style="18" bestFit="1" customWidth="1"/>
    <col min="2828" max="2828" width="11.54296875" style="18" bestFit="1" customWidth="1"/>
    <col min="2829" max="3072" width="9.453125" style="18"/>
    <col min="3073" max="3073" width="3.453125" style="18" customWidth="1"/>
    <col min="3074" max="3074" width="9.453125" style="18"/>
    <col min="3075" max="3075" width="31" style="18" bestFit="1" customWidth="1"/>
    <col min="3076" max="3076" width="10.54296875" style="18" bestFit="1" customWidth="1"/>
    <col min="3077" max="3077" width="16.453125" style="18" bestFit="1" customWidth="1"/>
    <col min="3078" max="3078" width="14.453125" style="18" customWidth="1"/>
    <col min="3079" max="3079" width="33.453125" style="18" bestFit="1" customWidth="1"/>
    <col min="3080" max="3080" width="13.54296875" style="18" bestFit="1" customWidth="1"/>
    <col min="3081" max="3081" width="12" style="18" bestFit="1" customWidth="1"/>
    <col min="3082" max="3082" width="15" style="18" bestFit="1" customWidth="1"/>
    <col min="3083" max="3083" width="14.453125" style="18" bestFit="1" customWidth="1"/>
    <col min="3084" max="3084" width="11.54296875" style="18" bestFit="1" customWidth="1"/>
    <col min="3085" max="3328" width="9.453125" style="18"/>
    <col min="3329" max="3329" width="3.453125" style="18" customWidth="1"/>
    <col min="3330" max="3330" width="9.453125" style="18"/>
    <col min="3331" max="3331" width="31" style="18" bestFit="1" customWidth="1"/>
    <col min="3332" max="3332" width="10.54296875" style="18" bestFit="1" customWidth="1"/>
    <col min="3333" max="3333" width="16.453125" style="18" bestFit="1" customWidth="1"/>
    <col min="3334" max="3334" width="14.453125" style="18" customWidth="1"/>
    <col min="3335" max="3335" width="33.453125" style="18" bestFit="1" customWidth="1"/>
    <col min="3336" max="3336" width="13.54296875" style="18" bestFit="1" customWidth="1"/>
    <col min="3337" max="3337" width="12" style="18" bestFit="1" customWidth="1"/>
    <col min="3338" max="3338" width="15" style="18" bestFit="1" customWidth="1"/>
    <col min="3339" max="3339" width="14.453125" style="18" bestFit="1" customWidth="1"/>
    <col min="3340" max="3340" width="11.54296875" style="18" bestFit="1" customWidth="1"/>
    <col min="3341" max="3584" width="9.453125" style="18"/>
    <col min="3585" max="3585" width="3.453125" style="18" customWidth="1"/>
    <col min="3586" max="3586" width="9.453125" style="18"/>
    <col min="3587" max="3587" width="31" style="18" bestFit="1" customWidth="1"/>
    <col min="3588" max="3588" width="10.54296875" style="18" bestFit="1" customWidth="1"/>
    <col min="3589" max="3589" width="16.453125" style="18" bestFit="1" customWidth="1"/>
    <col min="3590" max="3590" width="14.453125" style="18" customWidth="1"/>
    <col min="3591" max="3591" width="33.453125" style="18" bestFit="1" customWidth="1"/>
    <col min="3592" max="3592" width="13.54296875" style="18" bestFit="1" customWidth="1"/>
    <col min="3593" max="3593" width="12" style="18" bestFit="1" customWidth="1"/>
    <col min="3594" max="3594" width="15" style="18" bestFit="1" customWidth="1"/>
    <col min="3595" max="3595" width="14.453125" style="18" bestFit="1" customWidth="1"/>
    <col min="3596" max="3596" width="11.54296875" style="18" bestFit="1" customWidth="1"/>
    <col min="3597" max="3840" width="9.453125" style="18"/>
    <col min="3841" max="3841" width="3.453125" style="18" customWidth="1"/>
    <col min="3842" max="3842" width="9.453125" style="18"/>
    <col min="3843" max="3843" width="31" style="18" bestFit="1" customWidth="1"/>
    <col min="3844" max="3844" width="10.54296875" style="18" bestFit="1" customWidth="1"/>
    <col min="3845" max="3845" width="16.453125" style="18" bestFit="1" customWidth="1"/>
    <col min="3846" max="3846" width="14.453125" style="18" customWidth="1"/>
    <col min="3847" max="3847" width="33.453125" style="18" bestFit="1" customWidth="1"/>
    <col min="3848" max="3848" width="13.54296875" style="18" bestFit="1" customWidth="1"/>
    <col min="3849" max="3849" width="12" style="18" bestFit="1" customWidth="1"/>
    <col min="3850" max="3850" width="15" style="18" bestFit="1" customWidth="1"/>
    <col min="3851" max="3851" width="14.453125" style="18" bestFit="1" customWidth="1"/>
    <col min="3852" max="3852" width="11.54296875" style="18" bestFit="1" customWidth="1"/>
    <col min="3853" max="4096" width="9.453125" style="18"/>
    <col min="4097" max="4097" width="3.453125" style="18" customWidth="1"/>
    <col min="4098" max="4098" width="9.453125" style="18"/>
    <col min="4099" max="4099" width="31" style="18" bestFit="1" customWidth="1"/>
    <col min="4100" max="4100" width="10.54296875" style="18" bestFit="1" customWidth="1"/>
    <col min="4101" max="4101" width="16.453125" style="18" bestFit="1" customWidth="1"/>
    <col min="4102" max="4102" width="14.453125" style="18" customWidth="1"/>
    <col min="4103" max="4103" width="33.453125" style="18" bestFit="1" customWidth="1"/>
    <col min="4104" max="4104" width="13.54296875" style="18" bestFit="1" customWidth="1"/>
    <col min="4105" max="4105" width="12" style="18" bestFit="1" customWidth="1"/>
    <col min="4106" max="4106" width="15" style="18" bestFit="1" customWidth="1"/>
    <col min="4107" max="4107" width="14.453125" style="18" bestFit="1" customWidth="1"/>
    <col min="4108" max="4108" width="11.54296875" style="18" bestFit="1" customWidth="1"/>
    <col min="4109" max="4352" width="9.453125" style="18"/>
    <col min="4353" max="4353" width="3.453125" style="18" customWidth="1"/>
    <col min="4354" max="4354" width="9.453125" style="18"/>
    <col min="4355" max="4355" width="31" style="18" bestFit="1" customWidth="1"/>
    <col min="4356" max="4356" width="10.54296875" style="18" bestFit="1" customWidth="1"/>
    <col min="4357" max="4357" width="16.453125" style="18" bestFit="1" customWidth="1"/>
    <col min="4358" max="4358" width="14.453125" style="18" customWidth="1"/>
    <col min="4359" max="4359" width="33.453125" style="18" bestFit="1" customWidth="1"/>
    <col min="4360" max="4360" width="13.54296875" style="18" bestFit="1" customWidth="1"/>
    <col min="4361" max="4361" width="12" style="18" bestFit="1" customWidth="1"/>
    <col min="4362" max="4362" width="15" style="18" bestFit="1" customWidth="1"/>
    <col min="4363" max="4363" width="14.453125" style="18" bestFit="1" customWidth="1"/>
    <col min="4364" max="4364" width="11.54296875" style="18" bestFit="1" customWidth="1"/>
    <col min="4365" max="4608" width="9.453125" style="18"/>
    <col min="4609" max="4609" width="3.453125" style="18" customWidth="1"/>
    <col min="4610" max="4610" width="9.453125" style="18"/>
    <col min="4611" max="4611" width="31" style="18" bestFit="1" customWidth="1"/>
    <col min="4612" max="4612" width="10.54296875" style="18" bestFit="1" customWidth="1"/>
    <col min="4613" max="4613" width="16.453125" style="18" bestFit="1" customWidth="1"/>
    <col min="4614" max="4614" width="14.453125" style="18" customWidth="1"/>
    <col min="4615" max="4615" width="33.453125" style="18" bestFit="1" customWidth="1"/>
    <col min="4616" max="4616" width="13.54296875" style="18" bestFit="1" customWidth="1"/>
    <col min="4617" max="4617" width="12" style="18" bestFit="1" customWidth="1"/>
    <col min="4618" max="4618" width="15" style="18" bestFit="1" customWidth="1"/>
    <col min="4619" max="4619" width="14.453125" style="18" bestFit="1" customWidth="1"/>
    <col min="4620" max="4620" width="11.54296875" style="18" bestFit="1" customWidth="1"/>
    <col min="4621" max="4864" width="9.453125" style="18"/>
    <col min="4865" max="4865" width="3.453125" style="18" customWidth="1"/>
    <col min="4866" max="4866" width="9.453125" style="18"/>
    <col min="4867" max="4867" width="31" style="18" bestFit="1" customWidth="1"/>
    <col min="4868" max="4868" width="10.54296875" style="18" bestFit="1" customWidth="1"/>
    <col min="4869" max="4869" width="16.453125" style="18" bestFit="1" customWidth="1"/>
    <col min="4870" max="4870" width="14.453125" style="18" customWidth="1"/>
    <col min="4871" max="4871" width="33.453125" style="18" bestFit="1" customWidth="1"/>
    <col min="4872" max="4872" width="13.54296875" style="18" bestFit="1" customWidth="1"/>
    <col min="4873" max="4873" width="12" style="18" bestFit="1" customWidth="1"/>
    <col min="4874" max="4874" width="15" style="18" bestFit="1" customWidth="1"/>
    <col min="4875" max="4875" width="14.453125" style="18" bestFit="1" customWidth="1"/>
    <col min="4876" max="4876" width="11.54296875" style="18" bestFit="1" customWidth="1"/>
    <col min="4877" max="5120" width="9.453125" style="18"/>
    <col min="5121" max="5121" width="3.453125" style="18" customWidth="1"/>
    <col min="5122" max="5122" width="9.453125" style="18"/>
    <col min="5123" max="5123" width="31" style="18" bestFit="1" customWidth="1"/>
    <col min="5124" max="5124" width="10.54296875" style="18" bestFit="1" customWidth="1"/>
    <col min="5125" max="5125" width="16.453125" style="18" bestFit="1" customWidth="1"/>
    <col min="5126" max="5126" width="14.453125" style="18" customWidth="1"/>
    <col min="5127" max="5127" width="33.453125" style="18" bestFit="1" customWidth="1"/>
    <col min="5128" max="5128" width="13.54296875" style="18" bestFit="1" customWidth="1"/>
    <col min="5129" max="5129" width="12" style="18" bestFit="1" customWidth="1"/>
    <col min="5130" max="5130" width="15" style="18" bestFit="1" customWidth="1"/>
    <col min="5131" max="5131" width="14.453125" style="18" bestFit="1" customWidth="1"/>
    <col min="5132" max="5132" width="11.54296875" style="18" bestFit="1" customWidth="1"/>
    <col min="5133" max="5376" width="9.453125" style="18"/>
    <col min="5377" max="5377" width="3.453125" style="18" customWidth="1"/>
    <col min="5378" max="5378" width="9.453125" style="18"/>
    <col min="5379" max="5379" width="31" style="18" bestFit="1" customWidth="1"/>
    <col min="5380" max="5380" width="10.54296875" style="18" bestFit="1" customWidth="1"/>
    <col min="5381" max="5381" width="16.453125" style="18" bestFit="1" customWidth="1"/>
    <col min="5382" max="5382" width="14.453125" style="18" customWidth="1"/>
    <col min="5383" max="5383" width="33.453125" style="18" bestFit="1" customWidth="1"/>
    <col min="5384" max="5384" width="13.54296875" style="18" bestFit="1" customWidth="1"/>
    <col min="5385" max="5385" width="12" style="18" bestFit="1" customWidth="1"/>
    <col min="5386" max="5386" width="15" style="18" bestFit="1" customWidth="1"/>
    <col min="5387" max="5387" width="14.453125" style="18" bestFit="1" customWidth="1"/>
    <col min="5388" max="5388" width="11.54296875" style="18" bestFit="1" customWidth="1"/>
    <col min="5389" max="5632" width="9.453125" style="18"/>
    <col min="5633" max="5633" width="3.453125" style="18" customWidth="1"/>
    <col min="5634" max="5634" width="9.453125" style="18"/>
    <col min="5635" max="5635" width="31" style="18" bestFit="1" customWidth="1"/>
    <col min="5636" max="5636" width="10.54296875" style="18" bestFit="1" customWidth="1"/>
    <col min="5637" max="5637" width="16.453125" style="18" bestFit="1" customWidth="1"/>
    <col min="5638" max="5638" width="14.453125" style="18" customWidth="1"/>
    <col min="5639" max="5639" width="33.453125" style="18" bestFit="1" customWidth="1"/>
    <col min="5640" max="5640" width="13.54296875" style="18" bestFit="1" customWidth="1"/>
    <col min="5641" max="5641" width="12" style="18" bestFit="1" customWidth="1"/>
    <col min="5642" max="5642" width="15" style="18" bestFit="1" customWidth="1"/>
    <col min="5643" max="5643" width="14.453125" style="18" bestFit="1" customWidth="1"/>
    <col min="5644" max="5644" width="11.54296875" style="18" bestFit="1" customWidth="1"/>
    <col min="5645" max="5888" width="9.453125" style="18"/>
    <col min="5889" max="5889" width="3.453125" style="18" customWidth="1"/>
    <col min="5890" max="5890" width="9.453125" style="18"/>
    <col min="5891" max="5891" width="31" style="18" bestFit="1" customWidth="1"/>
    <col min="5892" max="5892" width="10.54296875" style="18" bestFit="1" customWidth="1"/>
    <col min="5893" max="5893" width="16.453125" style="18" bestFit="1" customWidth="1"/>
    <col min="5894" max="5894" width="14.453125" style="18" customWidth="1"/>
    <col min="5895" max="5895" width="33.453125" style="18" bestFit="1" customWidth="1"/>
    <col min="5896" max="5896" width="13.54296875" style="18" bestFit="1" customWidth="1"/>
    <col min="5897" max="5897" width="12" style="18" bestFit="1" customWidth="1"/>
    <col min="5898" max="5898" width="15" style="18" bestFit="1" customWidth="1"/>
    <col min="5899" max="5899" width="14.453125" style="18" bestFit="1" customWidth="1"/>
    <col min="5900" max="5900" width="11.54296875" style="18" bestFit="1" customWidth="1"/>
    <col min="5901" max="6144" width="9.453125" style="18"/>
    <col min="6145" max="6145" width="3.453125" style="18" customWidth="1"/>
    <col min="6146" max="6146" width="9.453125" style="18"/>
    <col min="6147" max="6147" width="31" style="18" bestFit="1" customWidth="1"/>
    <col min="6148" max="6148" width="10.54296875" style="18" bestFit="1" customWidth="1"/>
    <col min="6149" max="6149" width="16.453125" style="18" bestFit="1" customWidth="1"/>
    <col min="6150" max="6150" width="14.453125" style="18" customWidth="1"/>
    <col min="6151" max="6151" width="33.453125" style="18" bestFit="1" customWidth="1"/>
    <col min="6152" max="6152" width="13.54296875" style="18" bestFit="1" customWidth="1"/>
    <col min="6153" max="6153" width="12" style="18" bestFit="1" customWidth="1"/>
    <col min="6154" max="6154" width="15" style="18" bestFit="1" customWidth="1"/>
    <col min="6155" max="6155" width="14.453125" style="18" bestFit="1" customWidth="1"/>
    <col min="6156" max="6156" width="11.54296875" style="18" bestFit="1" customWidth="1"/>
    <col min="6157" max="6400" width="9.453125" style="18"/>
    <col min="6401" max="6401" width="3.453125" style="18" customWidth="1"/>
    <col min="6402" max="6402" width="9.453125" style="18"/>
    <col min="6403" max="6403" width="31" style="18" bestFit="1" customWidth="1"/>
    <col min="6404" max="6404" width="10.54296875" style="18" bestFit="1" customWidth="1"/>
    <col min="6405" max="6405" width="16.453125" style="18" bestFit="1" customWidth="1"/>
    <col min="6406" max="6406" width="14.453125" style="18" customWidth="1"/>
    <col min="6407" max="6407" width="33.453125" style="18" bestFit="1" customWidth="1"/>
    <col min="6408" max="6408" width="13.54296875" style="18" bestFit="1" customWidth="1"/>
    <col min="6409" max="6409" width="12" style="18" bestFit="1" customWidth="1"/>
    <col min="6410" max="6410" width="15" style="18" bestFit="1" customWidth="1"/>
    <col min="6411" max="6411" width="14.453125" style="18" bestFit="1" customWidth="1"/>
    <col min="6412" max="6412" width="11.54296875" style="18" bestFit="1" customWidth="1"/>
    <col min="6413" max="6656" width="9.453125" style="18"/>
    <col min="6657" max="6657" width="3.453125" style="18" customWidth="1"/>
    <col min="6658" max="6658" width="9.453125" style="18"/>
    <col min="6659" max="6659" width="31" style="18" bestFit="1" customWidth="1"/>
    <col min="6660" max="6660" width="10.54296875" style="18" bestFit="1" customWidth="1"/>
    <col min="6661" max="6661" width="16.453125" style="18" bestFit="1" customWidth="1"/>
    <col min="6662" max="6662" width="14.453125" style="18" customWidth="1"/>
    <col min="6663" max="6663" width="33.453125" style="18" bestFit="1" customWidth="1"/>
    <col min="6664" max="6664" width="13.54296875" style="18" bestFit="1" customWidth="1"/>
    <col min="6665" max="6665" width="12" style="18" bestFit="1" customWidth="1"/>
    <col min="6666" max="6666" width="15" style="18" bestFit="1" customWidth="1"/>
    <col min="6667" max="6667" width="14.453125" style="18" bestFit="1" customWidth="1"/>
    <col min="6668" max="6668" width="11.54296875" style="18" bestFit="1" customWidth="1"/>
    <col min="6669" max="6912" width="9.453125" style="18"/>
    <col min="6913" max="6913" width="3.453125" style="18" customWidth="1"/>
    <col min="6914" max="6914" width="9.453125" style="18"/>
    <col min="6915" max="6915" width="31" style="18" bestFit="1" customWidth="1"/>
    <col min="6916" max="6916" width="10.54296875" style="18" bestFit="1" customWidth="1"/>
    <col min="6917" max="6917" width="16.453125" style="18" bestFit="1" customWidth="1"/>
    <col min="6918" max="6918" width="14.453125" style="18" customWidth="1"/>
    <col min="6919" max="6919" width="33.453125" style="18" bestFit="1" customWidth="1"/>
    <col min="6920" max="6920" width="13.54296875" style="18" bestFit="1" customWidth="1"/>
    <col min="6921" max="6921" width="12" style="18" bestFit="1" customWidth="1"/>
    <col min="6922" max="6922" width="15" style="18" bestFit="1" customWidth="1"/>
    <col min="6923" max="6923" width="14.453125" style="18" bestFit="1" customWidth="1"/>
    <col min="6924" max="6924" width="11.54296875" style="18" bestFit="1" customWidth="1"/>
    <col min="6925" max="7168" width="9.453125" style="18"/>
    <col min="7169" max="7169" width="3.453125" style="18" customWidth="1"/>
    <col min="7170" max="7170" width="9.453125" style="18"/>
    <col min="7171" max="7171" width="31" style="18" bestFit="1" customWidth="1"/>
    <col min="7172" max="7172" width="10.54296875" style="18" bestFit="1" customWidth="1"/>
    <col min="7173" max="7173" width="16.453125" style="18" bestFit="1" customWidth="1"/>
    <col min="7174" max="7174" width="14.453125" style="18" customWidth="1"/>
    <col min="7175" max="7175" width="33.453125" style="18" bestFit="1" customWidth="1"/>
    <col min="7176" max="7176" width="13.54296875" style="18" bestFit="1" customWidth="1"/>
    <col min="7177" max="7177" width="12" style="18" bestFit="1" customWidth="1"/>
    <col min="7178" max="7178" width="15" style="18" bestFit="1" customWidth="1"/>
    <col min="7179" max="7179" width="14.453125" style="18" bestFit="1" customWidth="1"/>
    <col min="7180" max="7180" width="11.54296875" style="18" bestFit="1" customWidth="1"/>
    <col min="7181" max="7424" width="9.453125" style="18"/>
    <col min="7425" max="7425" width="3.453125" style="18" customWidth="1"/>
    <col min="7426" max="7426" width="9.453125" style="18"/>
    <col min="7427" max="7427" width="31" style="18" bestFit="1" customWidth="1"/>
    <col min="7428" max="7428" width="10.54296875" style="18" bestFit="1" customWidth="1"/>
    <col min="7429" max="7429" width="16.453125" style="18" bestFit="1" customWidth="1"/>
    <col min="7430" max="7430" width="14.453125" style="18" customWidth="1"/>
    <col min="7431" max="7431" width="33.453125" style="18" bestFit="1" customWidth="1"/>
    <col min="7432" max="7432" width="13.54296875" style="18" bestFit="1" customWidth="1"/>
    <col min="7433" max="7433" width="12" style="18" bestFit="1" customWidth="1"/>
    <col min="7434" max="7434" width="15" style="18" bestFit="1" customWidth="1"/>
    <col min="7435" max="7435" width="14.453125" style="18" bestFit="1" customWidth="1"/>
    <col min="7436" max="7436" width="11.54296875" style="18" bestFit="1" customWidth="1"/>
    <col min="7437" max="7680" width="9.453125" style="18"/>
    <col min="7681" max="7681" width="3.453125" style="18" customWidth="1"/>
    <col min="7682" max="7682" width="9.453125" style="18"/>
    <col min="7683" max="7683" width="31" style="18" bestFit="1" customWidth="1"/>
    <col min="7684" max="7684" width="10.54296875" style="18" bestFit="1" customWidth="1"/>
    <col min="7685" max="7685" width="16.453125" style="18" bestFit="1" customWidth="1"/>
    <col min="7686" max="7686" width="14.453125" style="18" customWidth="1"/>
    <col min="7687" max="7687" width="33.453125" style="18" bestFit="1" customWidth="1"/>
    <col min="7688" max="7688" width="13.54296875" style="18" bestFit="1" customWidth="1"/>
    <col min="7689" max="7689" width="12" style="18" bestFit="1" customWidth="1"/>
    <col min="7690" max="7690" width="15" style="18" bestFit="1" customWidth="1"/>
    <col min="7691" max="7691" width="14.453125" style="18" bestFit="1" customWidth="1"/>
    <col min="7692" max="7692" width="11.54296875" style="18" bestFit="1" customWidth="1"/>
    <col min="7693" max="7936" width="9.453125" style="18"/>
    <col min="7937" max="7937" width="3.453125" style="18" customWidth="1"/>
    <col min="7938" max="7938" width="9.453125" style="18"/>
    <col min="7939" max="7939" width="31" style="18" bestFit="1" customWidth="1"/>
    <col min="7940" max="7940" width="10.54296875" style="18" bestFit="1" customWidth="1"/>
    <col min="7941" max="7941" width="16.453125" style="18" bestFit="1" customWidth="1"/>
    <col min="7942" max="7942" width="14.453125" style="18" customWidth="1"/>
    <col min="7943" max="7943" width="33.453125" style="18" bestFit="1" customWidth="1"/>
    <col min="7944" max="7944" width="13.54296875" style="18" bestFit="1" customWidth="1"/>
    <col min="7945" max="7945" width="12" style="18" bestFit="1" customWidth="1"/>
    <col min="7946" max="7946" width="15" style="18" bestFit="1" customWidth="1"/>
    <col min="7947" max="7947" width="14.453125" style="18" bestFit="1" customWidth="1"/>
    <col min="7948" max="7948" width="11.54296875" style="18" bestFit="1" customWidth="1"/>
    <col min="7949" max="8192" width="9.453125" style="18"/>
    <col min="8193" max="8193" width="3.453125" style="18" customWidth="1"/>
    <col min="8194" max="8194" width="9.453125" style="18"/>
    <col min="8195" max="8195" width="31" style="18" bestFit="1" customWidth="1"/>
    <col min="8196" max="8196" width="10.54296875" style="18" bestFit="1" customWidth="1"/>
    <col min="8197" max="8197" width="16.453125" style="18" bestFit="1" customWidth="1"/>
    <col min="8198" max="8198" width="14.453125" style="18" customWidth="1"/>
    <col min="8199" max="8199" width="33.453125" style="18" bestFit="1" customWidth="1"/>
    <col min="8200" max="8200" width="13.54296875" style="18" bestFit="1" customWidth="1"/>
    <col min="8201" max="8201" width="12" style="18" bestFit="1" customWidth="1"/>
    <col min="8202" max="8202" width="15" style="18" bestFit="1" customWidth="1"/>
    <col min="8203" max="8203" width="14.453125" style="18" bestFit="1" customWidth="1"/>
    <col min="8204" max="8204" width="11.54296875" style="18" bestFit="1" customWidth="1"/>
    <col min="8205" max="8448" width="9.453125" style="18"/>
    <col min="8449" max="8449" width="3.453125" style="18" customWidth="1"/>
    <col min="8450" max="8450" width="9.453125" style="18"/>
    <col min="8451" max="8451" width="31" style="18" bestFit="1" customWidth="1"/>
    <col min="8452" max="8452" width="10.54296875" style="18" bestFit="1" customWidth="1"/>
    <col min="8453" max="8453" width="16.453125" style="18" bestFit="1" customWidth="1"/>
    <col min="8454" max="8454" width="14.453125" style="18" customWidth="1"/>
    <col min="8455" max="8455" width="33.453125" style="18" bestFit="1" customWidth="1"/>
    <col min="8456" max="8456" width="13.54296875" style="18" bestFit="1" customWidth="1"/>
    <col min="8457" max="8457" width="12" style="18" bestFit="1" customWidth="1"/>
    <col min="8458" max="8458" width="15" style="18" bestFit="1" customWidth="1"/>
    <col min="8459" max="8459" width="14.453125" style="18" bestFit="1" customWidth="1"/>
    <col min="8460" max="8460" width="11.54296875" style="18" bestFit="1" customWidth="1"/>
    <col min="8461" max="8704" width="9.453125" style="18"/>
    <col min="8705" max="8705" width="3.453125" style="18" customWidth="1"/>
    <col min="8706" max="8706" width="9.453125" style="18"/>
    <col min="8707" max="8707" width="31" style="18" bestFit="1" customWidth="1"/>
    <col min="8708" max="8708" width="10.54296875" style="18" bestFit="1" customWidth="1"/>
    <col min="8709" max="8709" width="16.453125" style="18" bestFit="1" customWidth="1"/>
    <col min="8710" max="8710" width="14.453125" style="18" customWidth="1"/>
    <col min="8711" max="8711" width="33.453125" style="18" bestFit="1" customWidth="1"/>
    <col min="8712" max="8712" width="13.54296875" style="18" bestFit="1" customWidth="1"/>
    <col min="8713" max="8713" width="12" style="18" bestFit="1" customWidth="1"/>
    <col min="8714" max="8714" width="15" style="18" bestFit="1" customWidth="1"/>
    <col min="8715" max="8715" width="14.453125" style="18" bestFit="1" customWidth="1"/>
    <col min="8716" max="8716" width="11.54296875" style="18" bestFit="1" customWidth="1"/>
    <col min="8717" max="8960" width="9.453125" style="18"/>
    <col min="8961" max="8961" width="3.453125" style="18" customWidth="1"/>
    <col min="8962" max="8962" width="9.453125" style="18"/>
    <col min="8963" max="8963" width="31" style="18" bestFit="1" customWidth="1"/>
    <col min="8964" max="8964" width="10.54296875" style="18" bestFit="1" customWidth="1"/>
    <col min="8965" max="8965" width="16.453125" style="18" bestFit="1" customWidth="1"/>
    <col min="8966" max="8966" width="14.453125" style="18" customWidth="1"/>
    <col min="8967" max="8967" width="33.453125" style="18" bestFit="1" customWidth="1"/>
    <col min="8968" max="8968" width="13.54296875" style="18" bestFit="1" customWidth="1"/>
    <col min="8969" max="8969" width="12" style="18" bestFit="1" customWidth="1"/>
    <col min="8970" max="8970" width="15" style="18" bestFit="1" customWidth="1"/>
    <col min="8971" max="8971" width="14.453125" style="18" bestFit="1" customWidth="1"/>
    <col min="8972" max="8972" width="11.54296875" style="18" bestFit="1" customWidth="1"/>
    <col min="8973" max="9216" width="9.453125" style="18"/>
    <col min="9217" max="9217" width="3.453125" style="18" customWidth="1"/>
    <col min="9218" max="9218" width="9.453125" style="18"/>
    <col min="9219" max="9219" width="31" style="18" bestFit="1" customWidth="1"/>
    <col min="9220" max="9220" width="10.54296875" style="18" bestFit="1" customWidth="1"/>
    <col min="9221" max="9221" width="16.453125" style="18" bestFit="1" customWidth="1"/>
    <col min="9222" max="9222" width="14.453125" style="18" customWidth="1"/>
    <col min="9223" max="9223" width="33.453125" style="18" bestFit="1" customWidth="1"/>
    <col min="9224" max="9224" width="13.54296875" style="18" bestFit="1" customWidth="1"/>
    <col min="9225" max="9225" width="12" style="18" bestFit="1" customWidth="1"/>
    <col min="9226" max="9226" width="15" style="18" bestFit="1" customWidth="1"/>
    <col min="9227" max="9227" width="14.453125" style="18" bestFit="1" customWidth="1"/>
    <col min="9228" max="9228" width="11.54296875" style="18" bestFit="1" customWidth="1"/>
    <col min="9229" max="9472" width="9.453125" style="18"/>
    <col min="9473" max="9473" width="3.453125" style="18" customWidth="1"/>
    <col min="9474" max="9474" width="9.453125" style="18"/>
    <col min="9475" max="9475" width="31" style="18" bestFit="1" customWidth="1"/>
    <col min="9476" max="9476" width="10.54296875" style="18" bestFit="1" customWidth="1"/>
    <col min="9477" max="9477" width="16.453125" style="18" bestFit="1" customWidth="1"/>
    <col min="9478" max="9478" width="14.453125" style="18" customWidth="1"/>
    <col min="9479" max="9479" width="33.453125" style="18" bestFit="1" customWidth="1"/>
    <col min="9480" max="9480" width="13.54296875" style="18" bestFit="1" customWidth="1"/>
    <col min="9481" max="9481" width="12" style="18" bestFit="1" customWidth="1"/>
    <col min="9482" max="9482" width="15" style="18" bestFit="1" customWidth="1"/>
    <col min="9483" max="9483" width="14.453125" style="18" bestFit="1" customWidth="1"/>
    <col min="9484" max="9484" width="11.54296875" style="18" bestFit="1" customWidth="1"/>
    <col min="9485" max="9728" width="9.453125" style="18"/>
    <col min="9729" max="9729" width="3.453125" style="18" customWidth="1"/>
    <col min="9730" max="9730" width="9.453125" style="18"/>
    <col min="9731" max="9731" width="31" style="18" bestFit="1" customWidth="1"/>
    <col min="9732" max="9732" width="10.54296875" style="18" bestFit="1" customWidth="1"/>
    <col min="9733" max="9733" width="16.453125" style="18" bestFit="1" customWidth="1"/>
    <col min="9734" max="9734" width="14.453125" style="18" customWidth="1"/>
    <col min="9735" max="9735" width="33.453125" style="18" bestFit="1" customWidth="1"/>
    <col min="9736" max="9736" width="13.54296875" style="18" bestFit="1" customWidth="1"/>
    <col min="9737" max="9737" width="12" style="18" bestFit="1" customWidth="1"/>
    <col min="9738" max="9738" width="15" style="18" bestFit="1" customWidth="1"/>
    <col min="9739" max="9739" width="14.453125" style="18" bestFit="1" customWidth="1"/>
    <col min="9740" max="9740" width="11.54296875" style="18" bestFit="1" customWidth="1"/>
    <col min="9741" max="9984" width="9.453125" style="18"/>
    <col min="9985" max="9985" width="3.453125" style="18" customWidth="1"/>
    <col min="9986" max="9986" width="9.453125" style="18"/>
    <col min="9987" max="9987" width="31" style="18" bestFit="1" customWidth="1"/>
    <col min="9988" max="9988" width="10.54296875" style="18" bestFit="1" customWidth="1"/>
    <col min="9989" max="9989" width="16.453125" style="18" bestFit="1" customWidth="1"/>
    <col min="9990" max="9990" width="14.453125" style="18" customWidth="1"/>
    <col min="9991" max="9991" width="33.453125" style="18" bestFit="1" customWidth="1"/>
    <col min="9992" max="9992" width="13.54296875" style="18" bestFit="1" customWidth="1"/>
    <col min="9993" max="9993" width="12" style="18" bestFit="1" customWidth="1"/>
    <col min="9994" max="9994" width="15" style="18" bestFit="1" customWidth="1"/>
    <col min="9995" max="9995" width="14.453125" style="18" bestFit="1" customWidth="1"/>
    <col min="9996" max="9996" width="11.54296875" style="18" bestFit="1" customWidth="1"/>
    <col min="9997" max="10240" width="9.453125" style="18"/>
    <col min="10241" max="10241" width="3.453125" style="18" customWidth="1"/>
    <col min="10242" max="10242" width="9.453125" style="18"/>
    <col min="10243" max="10243" width="31" style="18" bestFit="1" customWidth="1"/>
    <col min="10244" max="10244" width="10.54296875" style="18" bestFit="1" customWidth="1"/>
    <col min="10245" max="10245" width="16.453125" style="18" bestFit="1" customWidth="1"/>
    <col min="10246" max="10246" width="14.453125" style="18" customWidth="1"/>
    <col min="10247" max="10247" width="33.453125" style="18" bestFit="1" customWidth="1"/>
    <col min="10248" max="10248" width="13.54296875" style="18" bestFit="1" customWidth="1"/>
    <col min="10249" max="10249" width="12" style="18" bestFit="1" customWidth="1"/>
    <col min="10250" max="10250" width="15" style="18" bestFit="1" customWidth="1"/>
    <col min="10251" max="10251" width="14.453125" style="18" bestFit="1" customWidth="1"/>
    <col min="10252" max="10252" width="11.54296875" style="18" bestFit="1" customWidth="1"/>
    <col min="10253" max="10496" width="9.453125" style="18"/>
    <col min="10497" max="10497" width="3.453125" style="18" customWidth="1"/>
    <col min="10498" max="10498" width="9.453125" style="18"/>
    <col min="10499" max="10499" width="31" style="18" bestFit="1" customWidth="1"/>
    <col min="10500" max="10500" width="10.54296875" style="18" bestFit="1" customWidth="1"/>
    <col min="10501" max="10501" width="16.453125" style="18" bestFit="1" customWidth="1"/>
    <col min="10502" max="10502" width="14.453125" style="18" customWidth="1"/>
    <col min="10503" max="10503" width="33.453125" style="18" bestFit="1" customWidth="1"/>
    <col min="10504" max="10504" width="13.54296875" style="18" bestFit="1" customWidth="1"/>
    <col min="10505" max="10505" width="12" style="18" bestFit="1" customWidth="1"/>
    <col min="10506" max="10506" width="15" style="18" bestFit="1" customWidth="1"/>
    <col min="10507" max="10507" width="14.453125" style="18" bestFit="1" customWidth="1"/>
    <col min="10508" max="10508" width="11.54296875" style="18" bestFit="1" customWidth="1"/>
    <col min="10509" max="10752" width="9.453125" style="18"/>
    <col min="10753" max="10753" width="3.453125" style="18" customWidth="1"/>
    <col min="10754" max="10754" width="9.453125" style="18"/>
    <col min="10755" max="10755" width="31" style="18" bestFit="1" customWidth="1"/>
    <col min="10756" max="10756" width="10.54296875" style="18" bestFit="1" customWidth="1"/>
    <col min="10757" max="10757" width="16.453125" style="18" bestFit="1" customWidth="1"/>
    <col min="10758" max="10758" width="14.453125" style="18" customWidth="1"/>
    <col min="10759" max="10759" width="33.453125" style="18" bestFit="1" customWidth="1"/>
    <col min="10760" max="10760" width="13.54296875" style="18" bestFit="1" customWidth="1"/>
    <col min="10761" max="10761" width="12" style="18" bestFit="1" customWidth="1"/>
    <col min="10762" max="10762" width="15" style="18" bestFit="1" customWidth="1"/>
    <col min="10763" max="10763" width="14.453125" style="18" bestFit="1" customWidth="1"/>
    <col min="10764" max="10764" width="11.54296875" style="18" bestFit="1" customWidth="1"/>
    <col min="10765" max="11008" width="9.453125" style="18"/>
    <col min="11009" max="11009" width="3.453125" style="18" customWidth="1"/>
    <col min="11010" max="11010" width="9.453125" style="18"/>
    <col min="11011" max="11011" width="31" style="18" bestFit="1" customWidth="1"/>
    <col min="11012" max="11012" width="10.54296875" style="18" bestFit="1" customWidth="1"/>
    <col min="11013" max="11013" width="16.453125" style="18" bestFit="1" customWidth="1"/>
    <col min="11014" max="11014" width="14.453125" style="18" customWidth="1"/>
    <col min="11015" max="11015" width="33.453125" style="18" bestFit="1" customWidth="1"/>
    <col min="11016" max="11016" width="13.54296875" style="18" bestFit="1" customWidth="1"/>
    <col min="11017" max="11017" width="12" style="18" bestFit="1" customWidth="1"/>
    <col min="11018" max="11018" width="15" style="18" bestFit="1" customWidth="1"/>
    <col min="11019" max="11019" width="14.453125" style="18" bestFit="1" customWidth="1"/>
    <col min="11020" max="11020" width="11.54296875" style="18" bestFit="1" customWidth="1"/>
    <col min="11021" max="11264" width="9.453125" style="18"/>
    <col min="11265" max="11265" width="3.453125" style="18" customWidth="1"/>
    <col min="11266" max="11266" width="9.453125" style="18"/>
    <col min="11267" max="11267" width="31" style="18" bestFit="1" customWidth="1"/>
    <col min="11268" max="11268" width="10.54296875" style="18" bestFit="1" customWidth="1"/>
    <col min="11269" max="11269" width="16.453125" style="18" bestFit="1" customWidth="1"/>
    <col min="11270" max="11270" width="14.453125" style="18" customWidth="1"/>
    <col min="11271" max="11271" width="33.453125" style="18" bestFit="1" customWidth="1"/>
    <col min="11272" max="11272" width="13.54296875" style="18" bestFit="1" customWidth="1"/>
    <col min="11273" max="11273" width="12" style="18" bestFit="1" customWidth="1"/>
    <col min="11274" max="11274" width="15" style="18" bestFit="1" customWidth="1"/>
    <col min="11275" max="11275" width="14.453125" style="18" bestFit="1" customWidth="1"/>
    <col min="11276" max="11276" width="11.54296875" style="18" bestFit="1" customWidth="1"/>
    <col min="11277" max="11520" width="9.453125" style="18"/>
    <col min="11521" max="11521" width="3.453125" style="18" customWidth="1"/>
    <col min="11522" max="11522" width="9.453125" style="18"/>
    <col min="11523" max="11523" width="31" style="18" bestFit="1" customWidth="1"/>
    <col min="11524" max="11524" width="10.54296875" style="18" bestFit="1" customWidth="1"/>
    <col min="11525" max="11525" width="16.453125" style="18" bestFit="1" customWidth="1"/>
    <col min="11526" max="11526" width="14.453125" style="18" customWidth="1"/>
    <col min="11527" max="11527" width="33.453125" style="18" bestFit="1" customWidth="1"/>
    <col min="11528" max="11528" width="13.54296875" style="18" bestFit="1" customWidth="1"/>
    <col min="11529" max="11529" width="12" style="18" bestFit="1" customWidth="1"/>
    <col min="11530" max="11530" width="15" style="18" bestFit="1" customWidth="1"/>
    <col min="11531" max="11531" width="14.453125" style="18" bestFit="1" customWidth="1"/>
    <col min="11532" max="11532" width="11.54296875" style="18" bestFit="1" customWidth="1"/>
    <col min="11533" max="11776" width="9.453125" style="18"/>
    <col min="11777" max="11777" width="3.453125" style="18" customWidth="1"/>
    <col min="11778" max="11778" width="9.453125" style="18"/>
    <col min="11779" max="11779" width="31" style="18" bestFit="1" customWidth="1"/>
    <col min="11780" max="11780" width="10.54296875" style="18" bestFit="1" customWidth="1"/>
    <col min="11781" max="11781" width="16.453125" style="18" bestFit="1" customWidth="1"/>
    <col min="11782" max="11782" width="14.453125" style="18" customWidth="1"/>
    <col min="11783" max="11783" width="33.453125" style="18" bestFit="1" customWidth="1"/>
    <col min="11784" max="11784" width="13.54296875" style="18" bestFit="1" customWidth="1"/>
    <col min="11785" max="11785" width="12" style="18" bestFit="1" customWidth="1"/>
    <col min="11786" max="11786" width="15" style="18" bestFit="1" customWidth="1"/>
    <col min="11787" max="11787" width="14.453125" style="18" bestFit="1" customWidth="1"/>
    <col min="11788" max="11788" width="11.54296875" style="18" bestFit="1" customWidth="1"/>
    <col min="11789" max="12032" width="9.453125" style="18"/>
    <col min="12033" max="12033" width="3.453125" style="18" customWidth="1"/>
    <col min="12034" max="12034" width="9.453125" style="18"/>
    <col min="12035" max="12035" width="31" style="18" bestFit="1" customWidth="1"/>
    <col min="12036" max="12036" width="10.54296875" style="18" bestFit="1" customWidth="1"/>
    <col min="12037" max="12037" width="16.453125" style="18" bestFit="1" customWidth="1"/>
    <col min="12038" max="12038" width="14.453125" style="18" customWidth="1"/>
    <col min="12039" max="12039" width="33.453125" style="18" bestFit="1" customWidth="1"/>
    <col min="12040" max="12040" width="13.54296875" style="18" bestFit="1" customWidth="1"/>
    <col min="12041" max="12041" width="12" style="18" bestFit="1" customWidth="1"/>
    <col min="12042" max="12042" width="15" style="18" bestFit="1" customWidth="1"/>
    <col min="12043" max="12043" width="14.453125" style="18" bestFit="1" customWidth="1"/>
    <col min="12044" max="12044" width="11.54296875" style="18" bestFit="1" customWidth="1"/>
    <col min="12045" max="12288" width="9.453125" style="18"/>
    <col min="12289" max="12289" width="3.453125" style="18" customWidth="1"/>
    <col min="12290" max="12290" width="9.453125" style="18"/>
    <col min="12291" max="12291" width="31" style="18" bestFit="1" customWidth="1"/>
    <col min="12292" max="12292" width="10.54296875" style="18" bestFit="1" customWidth="1"/>
    <col min="12293" max="12293" width="16.453125" style="18" bestFit="1" customWidth="1"/>
    <col min="12294" max="12294" width="14.453125" style="18" customWidth="1"/>
    <col min="12295" max="12295" width="33.453125" style="18" bestFit="1" customWidth="1"/>
    <col min="12296" max="12296" width="13.54296875" style="18" bestFit="1" customWidth="1"/>
    <col min="12297" max="12297" width="12" style="18" bestFit="1" customWidth="1"/>
    <col min="12298" max="12298" width="15" style="18" bestFit="1" customWidth="1"/>
    <col min="12299" max="12299" width="14.453125" style="18" bestFit="1" customWidth="1"/>
    <col min="12300" max="12300" width="11.54296875" style="18" bestFit="1" customWidth="1"/>
    <col min="12301" max="12544" width="9.453125" style="18"/>
    <col min="12545" max="12545" width="3.453125" style="18" customWidth="1"/>
    <col min="12546" max="12546" width="9.453125" style="18"/>
    <col min="12547" max="12547" width="31" style="18" bestFit="1" customWidth="1"/>
    <col min="12548" max="12548" width="10.54296875" style="18" bestFit="1" customWidth="1"/>
    <col min="12549" max="12549" width="16.453125" style="18" bestFit="1" customWidth="1"/>
    <col min="12550" max="12550" width="14.453125" style="18" customWidth="1"/>
    <col min="12551" max="12551" width="33.453125" style="18" bestFit="1" customWidth="1"/>
    <col min="12552" max="12552" width="13.54296875" style="18" bestFit="1" customWidth="1"/>
    <col min="12553" max="12553" width="12" style="18" bestFit="1" customWidth="1"/>
    <col min="12554" max="12554" width="15" style="18" bestFit="1" customWidth="1"/>
    <col min="12555" max="12555" width="14.453125" style="18" bestFit="1" customWidth="1"/>
    <col min="12556" max="12556" width="11.54296875" style="18" bestFit="1" customWidth="1"/>
    <col min="12557" max="12800" width="9.453125" style="18"/>
    <col min="12801" max="12801" width="3.453125" style="18" customWidth="1"/>
    <col min="12802" max="12802" width="9.453125" style="18"/>
    <col min="12803" max="12803" width="31" style="18" bestFit="1" customWidth="1"/>
    <col min="12804" max="12804" width="10.54296875" style="18" bestFit="1" customWidth="1"/>
    <col min="12805" max="12805" width="16.453125" style="18" bestFit="1" customWidth="1"/>
    <col min="12806" max="12806" width="14.453125" style="18" customWidth="1"/>
    <col min="12807" max="12807" width="33.453125" style="18" bestFit="1" customWidth="1"/>
    <col min="12808" max="12808" width="13.54296875" style="18" bestFit="1" customWidth="1"/>
    <col min="12809" max="12809" width="12" style="18" bestFit="1" customWidth="1"/>
    <col min="12810" max="12810" width="15" style="18" bestFit="1" customWidth="1"/>
    <col min="12811" max="12811" width="14.453125" style="18" bestFit="1" customWidth="1"/>
    <col min="12812" max="12812" width="11.54296875" style="18" bestFit="1" customWidth="1"/>
    <col min="12813" max="13056" width="9.453125" style="18"/>
    <col min="13057" max="13057" width="3.453125" style="18" customWidth="1"/>
    <col min="13058" max="13058" width="9.453125" style="18"/>
    <col min="13059" max="13059" width="31" style="18" bestFit="1" customWidth="1"/>
    <col min="13060" max="13060" width="10.54296875" style="18" bestFit="1" customWidth="1"/>
    <col min="13061" max="13061" width="16.453125" style="18" bestFit="1" customWidth="1"/>
    <col min="13062" max="13062" width="14.453125" style="18" customWidth="1"/>
    <col min="13063" max="13063" width="33.453125" style="18" bestFit="1" customWidth="1"/>
    <col min="13064" max="13064" width="13.54296875" style="18" bestFit="1" customWidth="1"/>
    <col min="13065" max="13065" width="12" style="18" bestFit="1" customWidth="1"/>
    <col min="13066" max="13066" width="15" style="18" bestFit="1" customWidth="1"/>
    <col min="13067" max="13067" width="14.453125" style="18" bestFit="1" customWidth="1"/>
    <col min="13068" max="13068" width="11.54296875" style="18" bestFit="1" customWidth="1"/>
    <col min="13069" max="13312" width="9.453125" style="18"/>
    <col min="13313" max="13313" width="3.453125" style="18" customWidth="1"/>
    <col min="13314" max="13314" width="9.453125" style="18"/>
    <col min="13315" max="13315" width="31" style="18" bestFit="1" customWidth="1"/>
    <col min="13316" max="13316" width="10.54296875" style="18" bestFit="1" customWidth="1"/>
    <col min="13317" max="13317" width="16.453125" style="18" bestFit="1" customWidth="1"/>
    <col min="13318" max="13318" width="14.453125" style="18" customWidth="1"/>
    <col min="13319" max="13319" width="33.453125" style="18" bestFit="1" customWidth="1"/>
    <col min="13320" max="13320" width="13.54296875" style="18" bestFit="1" customWidth="1"/>
    <col min="13321" max="13321" width="12" style="18" bestFit="1" customWidth="1"/>
    <col min="13322" max="13322" width="15" style="18" bestFit="1" customWidth="1"/>
    <col min="13323" max="13323" width="14.453125" style="18" bestFit="1" customWidth="1"/>
    <col min="13324" max="13324" width="11.54296875" style="18" bestFit="1" customWidth="1"/>
    <col min="13325" max="13568" width="9.453125" style="18"/>
    <col min="13569" max="13569" width="3.453125" style="18" customWidth="1"/>
    <col min="13570" max="13570" width="9.453125" style="18"/>
    <col min="13571" max="13571" width="31" style="18" bestFit="1" customWidth="1"/>
    <col min="13572" max="13572" width="10.54296875" style="18" bestFit="1" customWidth="1"/>
    <col min="13573" max="13573" width="16.453125" style="18" bestFit="1" customWidth="1"/>
    <col min="13574" max="13574" width="14.453125" style="18" customWidth="1"/>
    <col min="13575" max="13575" width="33.453125" style="18" bestFit="1" customWidth="1"/>
    <col min="13576" max="13576" width="13.54296875" style="18" bestFit="1" customWidth="1"/>
    <col min="13577" max="13577" width="12" style="18" bestFit="1" customWidth="1"/>
    <col min="13578" max="13578" width="15" style="18" bestFit="1" customWidth="1"/>
    <col min="13579" max="13579" width="14.453125" style="18" bestFit="1" customWidth="1"/>
    <col min="13580" max="13580" width="11.54296875" style="18" bestFit="1" customWidth="1"/>
    <col min="13581" max="13824" width="9.453125" style="18"/>
    <col min="13825" max="13825" width="3.453125" style="18" customWidth="1"/>
    <col min="13826" max="13826" width="9.453125" style="18"/>
    <col min="13827" max="13827" width="31" style="18" bestFit="1" customWidth="1"/>
    <col min="13828" max="13828" width="10.54296875" style="18" bestFit="1" customWidth="1"/>
    <col min="13829" max="13829" width="16.453125" style="18" bestFit="1" customWidth="1"/>
    <col min="13830" max="13830" width="14.453125" style="18" customWidth="1"/>
    <col min="13831" max="13831" width="33.453125" style="18" bestFit="1" customWidth="1"/>
    <col min="13832" max="13832" width="13.54296875" style="18" bestFit="1" customWidth="1"/>
    <col min="13833" max="13833" width="12" style="18" bestFit="1" customWidth="1"/>
    <col min="13834" max="13834" width="15" style="18" bestFit="1" customWidth="1"/>
    <col min="13835" max="13835" width="14.453125" style="18" bestFit="1" customWidth="1"/>
    <col min="13836" max="13836" width="11.54296875" style="18" bestFit="1" customWidth="1"/>
    <col min="13837" max="14080" width="9.453125" style="18"/>
    <col min="14081" max="14081" width="3.453125" style="18" customWidth="1"/>
    <col min="14082" max="14082" width="9.453125" style="18"/>
    <col min="14083" max="14083" width="31" style="18" bestFit="1" customWidth="1"/>
    <col min="14084" max="14084" width="10.54296875" style="18" bestFit="1" customWidth="1"/>
    <col min="14085" max="14085" width="16.453125" style="18" bestFit="1" customWidth="1"/>
    <col min="14086" max="14086" width="14.453125" style="18" customWidth="1"/>
    <col min="14087" max="14087" width="33.453125" style="18" bestFit="1" customWidth="1"/>
    <col min="14088" max="14088" width="13.54296875" style="18" bestFit="1" customWidth="1"/>
    <col min="14089" max="14089" width="12" style="18" bestFit="1" customWidth="1"/>
    <col min="14090" max="14090" width="15" style="18" bestFit="1" customWidth="1"/>
    <col min="14091" max="14091" width="14.453125" style="18" bestFit="1" customWidth="1"/>
    <col min="14092" max="14092" width="11.54296875" style="18" bestFit="1" customWidth="1"/>
    <col min="14093" max="14336" width="9.453125" style="18"/>
    <col min="14337" max="14337" width="3.453125" style="18" customWidth="1"/>
    <col min="14338" max="14338" width="9.453125" style="18"/>
    <col min="14339" max="14339" width="31" style="18" bestFit="1" customWidth="1"/>
    <col min="14340" max="14340" width="10.54296875" style="18" bestFit="1" customWidth="1"/>
    <col min="14341" max="14341" width="16.453125" style="18" bestFit="1" customWidth="1"/>
    <col min="14342" max="14342" width="14.453125" style="18" customWidth="1"/>
    <col min="14343" max="14343" width="33.453125" style="18" bestFit="1" customWidth="1"/>
    <col min="14344" max="14344" width="13.54296875" style="18" bestFit="1" customWidth="1"/>
    <col min="14345" max="14345" width="12" style="18" bestFit="1" customWidth="1"/>
    <col min="14346" max="14346" width="15" style="18" bestFit="1" customWidth="1"/>
    <col min="14347" max="14347" width="14.453125" style="18" bestFit="1" customWidth="1"/>
    <col min="14348" max="14348" width="11.54296875" style="18" bestFit="1" customWidth="1"/>
    <col min="14349" max="14592" width="9.453125" style="18"/>
    <col min="14593" max="14593" width="3.453125" style="18" customWidth="1"/>
    <col min="14594" max="14594" width="9.453125" style="18"/>
    <col min="14595" max="14595" width="31" style="18" bestFit="1" customWidth="1"/>
    <col min="14596" max="14596" width="10.54296875" style="18" bestFit="1" customWidth="1"/>
    <col min="14597" max="14597" width="16.453125" style="18" bestFit="1" customWidth="1"/>
    <col min="14598" max="14598" width="14.453125" style="18" customWidth="1"/>
    <col min="14599" max="14599" width="33.453125" style="18" bestFit="1" customWidth="1"/>
    <col min="14600" max="14600" width="13.54296875" style="18" bestFit="1" customWidth="1"/>
    <col min="14601" max="14601" width="12" style="18" bestFit="1" customWidth="1"/>
    <col min="14602" max="14602" width="15" style="18" bestFit="1" customWidth="1"/>
    <col min="14603" max="14603" width="14.453125" style="18" bestFit="1" customWidth="1"/>
    <col min="14604" max="14604" width="11.54296875" style="18" bestFit="1" customWidth="1"/>
    <col min="14605" max="14848" width="9.453125" style="18"/>
    <col min="14849" max="14849" width="3.453125" style="18" customWidth="1"/>
    <col min="14850" max="14850" width="9.453125" style="18"/>
    <col min="14851" max="14851" width="31" style="18" bestFit="1" customWidth="1"/>
    <col min="14852" max="14852" width="10.54296875" style="18" bestFit="1" customWidth="1"/>
    <col min="14853" max="14853" width="16.453125" style="18" bestFit="1" customWidth="1"/>
    <col min="14854" max="14854" width="14.453125" style="18" customWidth="1"/>
    <col min="14855" max="14855" width="33.453125" style="18" bestFit="1" customWidth="1"/>
    <col min="14856" max="14856" width="13.54296875" style="18" bestFit="1" customWidth="1"/>
    <col min="14857" max="14857" width="12" style="18" bestFit="1" customWidth="1"/>
    <col min="14858" max="14858" width="15" style="18" bestFit="1" customWidth="1"/>
    <col min="14859" max="14859" width="14.453125" style="18" bestFit="1" customWidth="1"/>
    <col min="14860" max="14860" width="11.54296875" style="18" bestFit="1" customWidth="1"/>
    <col min="14861" max="15104" width="9.453125" style="18"/>
    <col min="15105" max="15105" width="3.453125" style="18" customWidth="1"/>
    <col min="15106" max="15106" width="9.453125" style="18"/>
    <col min="15107" max="15107" width="31" style="18" bestFit="1" customWidth="1"/>
    <col min="15108" max="15108" width="10.54296875" style="18" bestFit="1" customWidth="1"/>
    <col min="15109" max="15109" width="16.453125" style="18" bestFit="1" customWidth="1"/>
    <col min="15110" max="15110" width="14.453125" style="18" customWidth="1"/>
    <col min="15111" max="15111" width="33.453125" style="18" bestFit="1" customWidth="1"/>
    <col min="15112" max="15112" width="13.54296875" style="18" bestFit="1" customWidth="1"/>
    <col min="15113" max="15113" width="12" style="18" bestFit="1" customWidth="1"/>
    <col min="15114" max="15114" width="15" style="18" bestFit="1" customWidth="1"/>
    <col min="15115" max="15115" width="14.453125" style="18" bestFit="1" customWidth="1"/>
    <col min="15116" max="15116" width="11.54296875" style="18" bestFit="1" customWidth="1"/>
    <col min="15117" max="15360" width="9.453125" style="18"/>
    <col min="15361" max="15361" width="3.453125" style="18" customWidth="1"/>
    <col min="15362" max="15362" width="9.453125" style="18"/>
    <col min="15363" max="15363" width="31" style="18" bestFit="1" customWidth="1"/>
    <col min="15364" max="15364" width="10.54296875" style="18" bestFit="1" customWidth="1"/>
    <col min="15365" max="15365" width="16.453125" style="18" bestFit="1" customWidth="1"/>
    <col min="15366" max="15366" width="14.453125" style="18" customWidth="1"/>
    <col min="15367" max="15367" width="33.453125" style="18" bestFit="1" customWidth="1"/>
    <col min="15368" max="15368" width="13.54296875" style="18" bestFit="1" customWidth="1"/>
    <col min="15369" max="15369" width="12" style="18" bestFit="1" customWidth="1"/>
    <col min="15370" max="15370" width="15" style="18" bestFit="1" customWidth="1"/>
    <col min="15371" max="15371" width="14.453125" style="18" bestFit="1" customWidth="1"/>
    <col min="15372" max="15372" width="11.54296875" style="18" bestFit="1" customWidth="1"/>
    <col min="15373" max="15616" width="9.453125" style="18"/>
    <col min="15617" max="15617" width="3.453125" style="18" customWidth="1"/>
    <col min="15618" max="15618" width="9.453125" style="18"/>
    <col min="15619" max="15619" width="31" style="18" bestFit="1" customWidth="1"/>
    <col min="15620" max="15620" width="10.54296875" style="18" bestFit="1" customWidth="1"/>
    <col min="15621" max="15621" width="16.453125" style="18" bestFit="1" customWidth="1"/>
    <col min="15622" max="15622" width="14.453125" style="18" customWidth="1"/>
    <col min="15623" max="15623" width="33.453125" style="18" bestFit="1" customWidth="1"/>
    <col min="15624" max="15624" width="13.54296875" style="18" bestFit="1" customWidth="1"/>
    <col min="15625" max="15625" width="12" style="18" bestFit="1" customWidth="1"/>
    <col min="15626" max="15626" width="15" style="18" bestFit="1" customWidth="1"/>
    <col min="15627" max="15627" width="14.453125" style="18" bestFit="1" customWidth="1"/>
    <col min="15628" max="15628" width="11.54296875" style="18" bestFit="1" customWidth="1"/>
    <col min="15629" max="15872" width="9.453125" style="18"/>
    <col min="15873" max="15873" width="3.453125" style="18" customWidth="1"/>
    <col min="15874" max="15874" width="9.453125" style="18"/>
    <col min="15875" max="15875" width="31" style="18" bestFit="1" customWidth="1"/>
    <col min="15876" max="15876" width="10.54296875" style="18" bestFit="1" customWidth="1"/>
    <col min="15877" max="15877" width="16.453125" style="18" bestFit="1" customWidth="1"/>
    <col min="15878" max="15878" width="14.453125" style="18" customWidth="1"/>
    <col min="15879" max="15879" width="33.453125" style="18" bestFit="1" customWidth="1"/>
    <col min="15880" max="15880" width="13.54296875" style="18" bestFit="1" customWidth="1"/>
    <col min="15881" max="15881" width="12" style="18" bestFit="1" customWidth="1"/>
    <col min="15882" max="15882" width="15" style="18" bestFit="1" customWidth="1"/>
    <col min="15883" max="15883" width="14.453125" style="18" bestFit="1" customWidth="1"/>
    <col min="15884" max="15884" width="11.54296875" style="18" bestFit="1" customWidth="1"/>
    <col min="15885" max="16128" width="9.453125" style="18"/>
    <col min="16129" max="16129" width="3.453125" style="18" customWidth="1"/>
    <col min="16130" max="16130" width="9.453125" style="18"/>
    <col min="16131" max="16131" width="31" style="18" bestFit="1" customWidth="1"/>
    <col min="16132" max="16132" width="10.54296875" style="18" bestFit="1" customWidth="1"/>
    <col min="16133" max="16133" width="16.453125" style="18" bestFit="1" customWidth="1"/>
    <col min="16134" max="16134" width="14.453125" style="18" customWidth="1"/>
    <col min="16135" max="16135" width="33.453125" style="18" bestFit="1" customWidth="1"/>
    <col min="16136" max="16136" width="13.54296875" style="18" bestFit="1" customWidth="1"/>
    <col min="16137" max="16137" width="12" style="18" bestFit="1" customWidth="1"/>
    <col min="16138" max="16138" width="15" style="18" bestFit="1" customWidth="1"/>
    <col min="16139" max="16139" width="14.453125" style="18" bestFit="1" customWidth="1"/>
    <col min="16140" max="16140" width="11.54296875" style="18" bestFit="1" customWidth="1"/>
    <col min="16141" max="16384" width="9.453125" style="18"/>
  </cols>
  <sheetData>
    <row r="2" spans="2:11">
      <c r="E2" s="22" t="s">
        <v>20</v>
      </c>
    </row>
    <row r="3" spans="2:11" ht="26">
      <c r="B3" s="23" t="s">
        <v>1109</v>
      </c>
      <c r="C3" s="23" t="s">
        <v>1213</v>
      </c>
      <c r="D3" s="23" t="s">
        <v>1214</v>
      </c>
      <c r="E3" s="24" t="s">
        <v>2335</v>
      </c>
      <c r="F3" s="66" t="s">
        <v>2309</v>
      </c>
      <c r="G3" s="25" t="s">
        <v>734</v>
      </c>
      <c r="I3" s="121" t="s">
        <v>687</v>
      </c>
      <c r="J3" s="121" t="s">
        <v>1215</v>
      </c>
      <c r="K3" s="121" t="s">
        <v>1216</v>
      </c>
    </row>
    <row r="4" spans="2:11" ht="14.5">
      <c r="B4" s="26">
        <v>10301001</v>
      </c>
      <c r="C4" s="26" t="s">
        <v>1217</v>
      </c>
      <c r="D4" s="27">
        <v>1010</v>
      </c>
      <c r="E4" s="28">
        <f>SUMIFS('Detail GL'!G:G,'Detail GL'!A:A,'GL Map'!B4,'Detail GL'!V:V,'GL Map'!D4)</f>
        <v>2821884.8299999996</v>
      </c>
      <c r="F4" s="67">
        <v>2412890.6800000002</v>
      </c>
      <c r="G4" s="29" t="s">
        <v>1218</v>
      </c>
      <c r="I4" s="43">
        <v>10301001</v>
      </c>
      <c r="J4" s="30">
        <f>SUMIFS('Detail GL'!G$2:G$63721,'Detail GL'!A$2:A$63721,'GL Map'!I4)</f>
        <v>3749116.839999998</v>
      </c>
      <c r="K4" s="122">
        <f>E10-J4</f>
        <v>0</v>
      </c>
    </row>
    <row r="5" spans="2:11" ht="14.5">
      <c r="B5" s="26">
        <v>10301001</v>
      </c>
      <c r="C5" s="26" t="s">
        <v>1217</v>
      </c>
      <c r="D5" s="27">
        <v>1020</v>
      </c>
      <c r="E5" s="28">
        <f>SUMIFS('Detail GL'!G:G,'Detail GL'!A:A,'GL Map'!B5,'Detail GL'!V:V,'GL Map'!D5)</f>
        <v>0</v>
      </c>
      <c r="F5" s="67">
        <v>0</v>
      </c>
      <c r="G5" s="29" t="s">
        <v>1219</v>
      </c>
      <c r="I5" s="43">
        <v>10301002</v>
      </c>
      <c r="J5" s="30">
        <f>SUMIFS('Detail GL'!G$2:G$63721,'Detail GL'!A$2:A$63721,'GL Map'!I5)</f>
        <v>0</v>
      </c>
      <c r="K5" s="122">
        <f>E17-J5</f>
        <v>0</v>
      </c>
    </row>
    <row r="6" spans="2:11" ht="14.5">
      <c r="B6" s="26">
        <v>10301001</v>
      </c>
      <c r="C6" s="26" t="s">
        <v>1217</v>
      </c>
      <c r="D6" s="27">
        <v>2020</v>
      </c>
      <c r="E6" s="28">
        <f>SUMIFS('Detail GL'!G:G,'Detail GL'!A:A,'GL Map'!B6,'Detail GL'!V:V,'GL Map'!D6)</f>
        <v>38836.04</v>
      </c>
      <c r="F6" s="67">
        <v>0</v>
      </c>
      <c r="G6" s="29" t="s">
        <v>1220</v>
      </c>
      <c r="I6" s="43">
        <v>10301003</v>
      </c>
      <c r="J6" s="30">
        <f>SUMIFS('Detail GL'!G$2:G$63721,'Detail GL'!A$2:A$63721,'GL Map'!I6)</f>
        <v>209931.47</v>
      </c>
      <c r="K6" s="122">
        <f>E43-J6</f>
        <v>0</v>
      </c>
    </row>
    <row r="7" spans="2:11" ht="14.5">
      <c r="B7" s="26">
        <v>10301001</v>
      </c>
      <c r="C7" s="26" t="s">
        <v>1217</v>
      </c>
      <c r="D7" s="27">
        <v>2030</v>
      </c>
      <c r="E7" s="28">
        <f>SUMIFS('Detail GL'!G:G,'Detail GL'!A:A,'GL Map'!B7,'Detail GL'!V:V,'GL Map'!D7)</f>
        <v>0</v>
      </c>
      <c r="F7" s="67">
        <v>33492.82</v>
      </c>
      <c r="G7" s="29" t="s">
        <v>1221</v>
      </c>
      <c r="I7" s="43">
        <v>10301004</v>
      </c>
      <c r="J7" s="30">
        <f>SUMIFS('Detail GL'!G$2:G$63721,'Detail GL'!A$2:A$63721,'GL Map'!I7)</f>
        <v>96080.88</v>
      </c>
      <c r="K7" s="122">
        <f>E53-J7</f>
        <v>0</v>
      </c>
    </row>
    <row r="8" spans="2:11" ht="14.5">
      <c r="B8" s="26">
        <v>10301001</v>
      </c>
      <c r="C8" s="26" t="s">
        <v>1217</v>
      </c>
      <c r="D8" s="27">
        <v>2510</v>
      </c>
      <c r="E8" s="28">
        <f>SUMIFS('Detail GL'!G:G,'Detail GL'!A:A,'GL Map'!B8,'Detail GL'!V:V,'GL Map'!D8)</f>
        <v>0</v>
      </c>
      <c r="F8" s="67">
        <v>0</v>
      </c>
      <c r="G8" s="29" t="s">
        <v>1222</v>
      </c>
      <c r="I8" s="43">
        <v>20100001</v>
      </c>
      <c r="J8" s="30">
        <f>SUMIFS('Detail GL'!G$2:G$63721,'Detail GL'!A$2:A$63721,'GL Map'!I8)</f>
        <v>-427812.64000000019</v>
      </c>
      <c r="K8" s="122">
        <f>E24-J8</f>
        <v>0</v>
      </c>
    </row>
    <row r="9" spans="2:11" ht="14.5">
      <c r="B9" s="26">
        <v>10301001</v>
      </c>
      <c r="C9" s="26" t="s">
        <v>1217</v>
      </c>
      <c r="D9" s="27">
        <v>5010</v>
      </c>
      <c r="E9" s="28">
        <f>SUMIFS('Detail GL'!G:G,'Detail GL'!A:A,'GL Map'!B9,'Detail GL'!V:V,'GL Map'!D9)</f>
        <v>888395.97</v>
      </c>
      <c r="F9" s="67">
        <v>0</v>
      </c>
      <c r="G9" s="29" t="s">
        <v>1223</v>
      </c>
      <c r="I9" s="43">
        <v>20100002</v>
      </c>
      <c r="J9" s="30">
        <f>SUMIFS('Detail GL'!G$2:G$63721,'Detail GL'!A$2:A$63721,'GL Map'!I9)</f>
        <v>0</v>
      </c>
      <c r="K9" s="122">
        <f>E31-J9</f>
        <v>0</v>
      </c>
    </row>
    <row r="10" spans="2:11" ht="14.5">
      <c r="B10" s="31"/>
      <c r="C10" s="31"/>
      <c r="D10" s="32"/>
      <c r="E10" s="33">
        <f>SUM(E4:E9)</f>
        <v>3749116.84</v>
      </c>
      <c r="F10" s="68">
        <v>2446383.5</v>
      </c>
      <c r="G10" s="34"/>
      <c r="I10" s="43">
        <v>30900940</v>
      </c>
      <c r="J10" s="30">
        <f>SUMIFS('Detail GL'!G$2:G$63721,'Detail GL'!A$2:A$63721,'GL Map'!I10)</f>
        <v>-20513396.860000014</v>
      </c>
      <c r="K10" s="122">
        <f>E34-J10</f>
        <v>0</v>
      </c>
    </row>
    <row r="11" spans="2:11" ht="14.5">
      <c r="B11" s="26">
        <v>10301002</v>
      </c>
      <c r="C11" s="26" t="s">
        <v>76</v>
      </c>
      <c r="D11" s="27">
        <v>1010</v>
      </c>
      <c r="E11" s="178">
        <f>SUMIFS('Detail GL'!G:G,'Detail GL'!A:A,'GL Map'!B11,'Detail GL'!V:V,'GL Map'!D11)</f>
        <v>0</v>
      </c>
      <c r="F11" s="69">
        <v>0</v>
      </c>
      <c r="G11" s="35"/>
      <c r="I11" s="43">
        <v>10363001</v>
      </c>
      <c r="J11" s="30">
        <f>SUMIFS('Detail GL'!G$2:G$63721,'Detail GL'!A$2:A$63721,'GL Map'!I11)</f>
        <v>272917.10000000003</v>
      </c>
      <c r="K11" s="122">
        <f>J11-E67</f>
        <v>0</v>
      </c>
    </row>
    <row r="12" spans="2:11" ht="14.5">
      <c r="B12" s="26">
        <v>10301002</v>
      </c>
      <c r="C12" s="26" t="s">
        <v>76</v>
      </c>
      <c r="D12" s="27">
        <v>1020</v>
      </c>
      <c r="E12" s="28">
        <f>SUMIFS('Detail GL'!G:G,'Detail GL'!A:A,'GL Map'!B12,'Detail GL'!V:V,'GL Map'!D12)</f>
        <v>0</v>
      </c>
      <c r="F12" s="69">
        <v>0</v>
      </c>
      <c r="G12" s="35"/>
      <c r="I12" s="43">
        <v>20121001</v>
      </c>
      <c r="J12" s="30">
        <f>SUMIFS('Detail GL'!G$2:G$63721,'Detail GL'!A$2:A$63721,'GL Map'!I12)</f>
        <v>-1175493.4100000001</v>
      </c>
      <c r="K12" s="123">
        <f>J12-E73</f>
        <v>0</v>
      </c>
    </row>
    <row r="13" spans="2:11" ht="14.5">
      <c r="B13" s="26">
        <v>10301002</v>
      </c>
      <c r="C13" s="26" t="s">
        <v>76</v>
      </c>
      <c r="D13" s="27">
        <v>2020</v>
      </c>
      <c r="E13" s="28">
        <f>SUMIFS('Detail GL'!G:G,'Detail GL'!A:A,'GL Map'!B13,'Detail GL'!V:V,'GL Map'!D13)</f>
        <v>0</v>
      </c>
      <c r="F13" s="69">
        <v>0</v>
      </c>
      <c r="G13" s="35"/>
    </row>
    <row r="14" spans="2:11" ht="14.5">
      <c r="B14" s="26">
        <v>10301002</v>
      </c>
      <c r="C14" s="26" t="s">
        <v>76</v>
      </c>
      <c r="D14" s="27">
        <v>2510</v>
      </c>
      <c r="E14" s="28">
        <f>SUMIFS('Detail GL'!G:G,'Detail GL'!A:A,'GL Map'!B14,'Detail GL'!V:V,'GL Map'!D14)</f>
        <v>0</v>
      </c>
      <c r="F14" s="69">
        <v>0</v>
      </c>
      <c r="G14" s="35"/>
    </row>
    <row r="15" spans="2:11" ht="14.5">
      <c r="B15" s="26">
        <v>10301002</v>
      </c>
      <c r="C15" s="26" t="s">
        <v>76</v>
      </c>
      <c r="D15" s="27">
        <v>2030</v>
      </c>
      <c r="E15" s="28">
        <f>SUMIFS('Detail GL'!G:G,'Detail GL'!A:A,'GL Map'!B15,'Detail GL'!V:V,'GL Map'!D15)</f>
        <v>0</v>
      </c>
      <c r="F15" s="69">
        <v>0</v>
      </c>
      <c r="G15" s="35" t="s">
        <v>1221</v>
      </c>
    </row>
    <row r="16" spans="2:11" ht="14.5">
      <c r="B16" s="26">
        <v>10301002</v>
      </c>
      <c r="C16" s="26" t="s">
        <v>76</v>
      </c>
      <c r="D16" s="27">
        <v>5010</v>
      </c>
      <c r="E16" s="28">
        <f>SUMIFS('Detail GL'!G:G,'Detail GL'!A:A,'GL Map'!B16,'Detail GL'!V:V,'GL Map'!D16)</f>
        <v>0</v>
      </c>
      <c r="F16" s="69">
        <v>0</v>
      </c>
      <c r="G16" s="35"/>
    </row>
    <row r="17" spans="2:12" ht="13">
      <c r="B17" s="31"/>
      <c r="C17" s="31"/>
      <c r="D17" s="32"/>
      <c r="E17" s="33">
        <f>SUM(E11:E16)</f>
        <v>0</v>
      </c>
      <c r="F17" s="68">
        <v>0</v>
      </c>
      <c r="G17" s="34"/>
      <c r="J17" s="36"/>
      <c r="L17" s="36"/>
    </row>
    <row r="18" spans="2:12" ht="14.5">
      <c r="B18" s="26">
        <v>20100001</v>
      </c>
      <c r="C18" s="26" t="s">
        <v>84</v>
      </c>
      <c r="D18" s="37">
        <v>1010</v>
      </c>
      <c r="E18" s="28">
        <f>SUMIFS('Detail GL'!G:G,'Detail GL'!A:A,'GL Map'!B18,'Detail GL'!V:V,'GL Map'!D18)</f>
        <v>0</v>
      </c>
      <c r="F18" s="69">
        <v>0</v>
      </c>
      <c r="G18" s="35"/>
      <c r="J18" s="36"/>
      <c r="L18" s="36"/>
    </row>
    <row r="19" spans="2:12" ht="14.5">
      <c r="B19" s="26">
        <v>20100001</v>
      </c>
      <c r="C19" s="26" t="s">
        <v>84</v>
      </c>
      <c r="D19" s="37">
        <v>1020</v>
      </c>
      <c r="E19" s="28">
        <f>SUMIFS('Detail GL'!G:G,'Detail GL'!A:A,'GL Map'!B19,'Detail GL'!V:V,'GL Map'!D19)</f>
        <v>-427812.64000000019</v>
      </c>
      <c r="F19" s="69">
        <v>-168620.44999999998</v>
      </c>
      <c r="G19" s="35"/>
      <c r="J19" s="36"/>
      <c r="L19" s="36"/>
    </row>
    <row r="20" spans="2:12" ht="14.5">
      <c r="B20" s="26">
        <v>20100001</v>
      </c>
      <c r="C20" s="26" t="s">
        <v>84</v>
      </c>
      <c r="D20" s="37">
        <v>2020</v>
      </c>
      <c r="E20" s="28">
        <f>SUMIFS('Detail GL'!G:G,'Detail GL'!A:A,'GL Map'!B20,'Detail GL'!V:V,'GL Map'!D20)</f>
        <v>0</v>
      </c>
      <c r="F20" s="69">
        <v>0</v>
      </c>
      <c r="G20" s="35"/>
      <c r="J20" s="36"/>
      <c r="L20" s="36"/>
    </row>
    <row r="21" spans="2:12" ht="14.5">
      <c r="B21" s="26">
        <v>20100001</v>
      </c>
      <c r="C21" s="26" t="s">
        <v>84</v>
      </c>
      <c r="D21" s="37">
        <v>2030</v>
      </c>
      <c r="E21" s="28">
        <f>SUMIFS('Detail GL'!G:G,'Detail GL'!A:A,'GL Map'!B21,'Detail GL'!V:V,'GL Map'!D21)</f>
        <v>0</v>
      </c>
      <c r="F21" s="69">
        <v>0</v>
      </c>
      <c r="G21" s="35"/>
      <c r="L21" s="36"/>
    </row>
    <row r="22" spans="2:12" ht="14.5">
      <c r="B22" s="26">
        <v>20100001</v>
      </c>
      <c r="C22" s="26" t="s">
        <v>84</v>
      </c>
      <c r="D22" s="37">
        <v>2510</v>
      </c>
      <c r="E22" s="28">
        <f>SUMIFS('Detail GL'!G:G,'Detail GL'!A:A,'GL Map'!B22,'Detail GL'!V:V,'GL Map'!D22)</f>
        <v>0</v>
      </c>
      <c r="F22" s="69">
        <v>0</v>
      </c>
      <c r="G22" s="35"/>
      <c r="L22" s="36"/>
    </row>
    <row r="23" spans="2:12" ht="14.5">
      <c r="B23" s="26">
        <v>20100001</v>
      </c>
      <c r="C23" s="26" t="s">
        <v>84</v>
      </c>
      <c r="D23" s="37">
        <v>5010</v>
      </c>
      <c r="E23" s="28">
        <f>SUMIFS('Detail GL'!G:G,'Detail GL'!A:A,'GL Map'!B23,'Detail GL'!V:V,'GL Map'!D23)</f>
        <v>0</v>
      </c>
      <c r="F23" s="69">
        <v>0</v>
      </c>
      <c r="G23" s="35"/>
      <c r="L23" s="36"/>
    </row>
    <row r="24" spans="2:12" ht="13">
      <c r="B24" s="31"/>
      <c r="C24" s="31"/>
      <c r="D24" s="32"/>
      <c r="E24" s="33">
        <f>SUM(E18:E23)</f>
        <v>-427812.64000000019</v>
      </c>
      <c r="F24" s="68">
        <v>-168620.44999999998</v>
      </c>
      <c r="G24" s="34"/>
      <c r="L24" s="36"/>
    </row>
    <row r="25" spans="2:12" ht="14.5">
      <c r="B25" s="26">
        <v>20100002</v>
      </c>
      <c r="C25" s="26" t="s">
        <v>85</v>
      </c>
      <c r="D25" s="37">
        <v>1010</v>
      </c>
      <c r="E25" s="28">
        <f>SUMIFS('Detail GL'!G:G,'Detail GL'!A:A,'GL Map'!B25,'Detail GL'!V:V,'GL Map'!D25)</f>
        <v>0</v>
      </c>
      <c r="F25" s="69">
        <v>0</v>
      </c>
      <c r="G25" s="35"/>
      <c r="L25" s="36"/>
    </row>
    <row r="26" spans="2:12" ht="14.5">
      <c r="B26" s="26">
        <v>20100002</v>
      </c>
      <c r="C26" s="26" t="s">
        <v>85</v>
      </c>
      <c r="D26" s="37">
        <v>1020</v>
      </c>
      <c r="E26" s="28">
        <f>SUMIFS('Detail GL'!G:G,'Detail GL'!A:A,'GL Map'!B26,'Detail GL'!V:V,'GL Map'!D26)</f>
        <v>0</v>
      </c>
      <c r="F26" s="69">
        <v>0</v>
      </c>
      <c r="G26" s="35"/>
      <c r="I26" s="38"/>
    </row>
    <row r="27" spans="2:12" ht="14.5">
      <c r="B27" s="39">
        <v>20100002</v>
      </c>
      <c r="C27" s="39" t="s">
        <v>85</v>
      </c>
      <c r="D27" s="37">
        <v>2020</v>
      </c>
      <c r="E27" s="28">
        <f>SUMIFS('Detail GL'!G:G,'Detail GL'!A:A,'GL Map'!B27,'Detail GL'!V:V,'GL Map'!D27)</f>
        <v>0</v>
      </c>
      <c r="F27" s="69">
        <v>0</v>
      </c>
      <c r="G27" s="35"/>
    </row>
    <row r="28" spans="2:12" ht="14.5">
      <c r="B28" s="39">
        <v>20100002</v>
      </c>
      <c r="C28" s="39" t="s">
        <v>85</v>
      </c>
      <c r="D28" s="37">
        <v>2510</v>
      </c>
      <c r="E28" s="28">
        <f>SUMIFS('Detail GL'!G:G,'Detail GL'!A:A,'GL Map'!B28,'Detail GL'!V:V,'GL Map'!D28)</f>
        <v>0</v>
      </c>
      <c r="F28" s="69">
        <v>0</v>
      </c>
      <c r="G28" s="35"/>
    </row>
    <row r="29" spans="2:12" ht="14.5">
      <c r="B29" s="39">
        <v>20100002</v>
      </c>
      <c r="C29" s="39" t="s">
        <v>85</v>
      </c>
      <c r="D29" s="37">
        <v>2030</v>
      </c>
      <c r="E29" s="28">
        <f>SUMIFS('Detail GL'!G:G,'Detail GL'!A:A,'GL Map'!B29,'Detail GL'!V:V,'GL Map'!D29)</f>
        <v>0</v>
      </c>
      <c r="F29" s="69">
        <v>0</v>
      </c>
      <c r="G29" s="35"/>
    </row>
    <row r="30" spans="2:12" ht="14.5">
      <c r="B30" s="26">
        <v>20100002</v>
      </c>
      <c r="C30" s="26" t="s">
        <v>85</v>
      </c>
      <c r="D30" s="37">
        <v>5010</v>
      </c>
      <c r="E30" s="28">
        <f>SUMIFS('Detail GL'!G:G,'Detail GL'!A:A,'GL Map'!B30,'Detail GL'!V:V,'GL Map'!D30)</f>
        <v>0</v>
      </c>
      <c r="F30" s="69">
        <v>0</v>
      </c>
      <c r="G30" s="35"/>
    </row>
    <row r="31" spans="2:12" ht="13">
      <c r="B31" s="31"/>
      <c r="C31" s="31"/>
      <c r="D31" s="32"/>
      <c r="E31" s="33">
        <f>SUM(E25:E30)</f>
        <v>0</v>
      </c>
      <c r="F31" s="68">
        <v>0</v>
      </c>
      <c r="G31" s="34"/>
    </row>
    <row r="32" spans="2:12" ht="14.5">
      <c r="B32" s="26">
        <v>30900940</v>
      </c>
      <c r="C32" s="26" t="s">
        <v>298</v>
      </c>
      <c r="D32" s="27"/>
      <c r="E32" s="28">
        <f>SUMIFS('Detail GL'!G:G,'Detail GL'!A:A,B32)-E33</f>
        <v>-18803796.960000016</v>
      </c>
      <c r="F32" s="69">
        <v>-11170962.449999999</v>
      </c>
      <c r="G32" s="40" t="s">
        <v>1224</v>
      </c>
      <c r="H32" s="41"/>
    </row>
    <row r="33" spans="2:9" ht="14.5">
      <c r="B33" s="26">
        <v>30900940</v>
      </c>
      <c r="C33" s="26" t="s">
        <v>298</v>
      </c>
      <c r="D33" s="27">
        <v>1020</v>
      </c>
      <c r="E33" s="28">
        <f>SUMIFS('Detail GL'!G:G,'Detail GL'!A:A,'GL Map'!B33,'Detail GL'!V:V,'GL Map'!D33)</f>
        <v>-1709599.8999999994</v>
      </c>
      <c r="F33" s="69">
        <v>-1774758.4599999997</v>
      </c>
      <c r="G33" s="42" t="s">
        <v>658</v>
      </c>
      <c r="I33" s="38"/>
    </row>
    <row r="34" spans="2:9" ht="13">
      <c r="B34" s="31"/>
      <c r="C34" s="31"/>
      <c r="D34" s="32"/>
      <c r="E34" s="33">
        <f>SUM(E32:E33)</f>
        <v>-20513396.860000014</v>
      </c>
      <c r="F34" s="68">
        <v>-12945720.909999998</v>
      </c>
      <c r="G34" s="34"/>
    </row>
    <row r="35" spans="2:9" ht="14.5">
      <c r="B35" s="26">
        <v>10301003</v>
      </c>
      <c r="C35" s="26" t="s">
        <v>194</v>
      </c>
      <c r="D35" s="27" t="s">
        <v>1149</v>
      </c>
      <c r="E35" s="28">
        <f>SUMIFS('Detail GL'!G:G,'Detail GL'!A:A,'GL Map'!B35,'Detail GL'!O:O,'GL Map'!D35)</f>
        <v>15557.74</v>
      </c>
      <c r="F35" s="69">
        <v>34519.680000000008</v>
      </c>
      <c r="G35" s="35" t="s">
        <v>1225</v>
      </c>
    </row>
    <row r="36" spans="2:9" ht="14.5">
      <c r="B36" s="26">
        <v>10301003</v>
      </c>
      <c r="C36" s="26" t="s">
        <v>194</v>
      </c>
      <c r="D36" s="27" t="s">
        <v>1226</v>
      </c>
      <c r="E36" s="28">
        <f>SUMIFS('Detail GL'!G:G,'Detail GL'!A:A,'GL Map'!B36,'Detail GL'!O:O,'GL Map'!D36)</f>
        <v>0</v>
      </c>
      <c r="F36" s="69">
        <v>0</v>
      </c>
      <c r="G36" s="35" t="s">
        <v>1227</v>
      </c>
    </row>
    <row r="37" spans="2:9" ht="14.5">
      <c r="B37" s="26">
        <v>10301003</v>
      </c>
      <c r="C37" s="26" t="s">
        <v>194</v>
      </c>
      <c r="D37" s="27" t="s">
        <v>2300</v>
      </c>
      <c r="E37" s="28">
        <f>SUMIFS('Detail GL'!G:G,'Detail GL'!A:A,'GL Map'!B37,'Detail GL'!O:O,'GL Map'!D37)</f>
        <v>0</v>
      </c>
      <c r="F37" s="69">
        <v>0</v>
      </c>
      <c r="G37" s="35" t="s">
        <v>2302</v>
      </c>
    </row>
    <row r="38" spans="2:9" ht="14.5">
      <c r="B38" s="26">
        <v>10301003</v>
      </c>
      <c r="C38" s="26" t="s">
        <v>194</v>
      </c>
      <c r="D38" s="27" t="s">
        <v>2265</v>
      </c>
      <c r="E38" s="28">
        <f>SUMIFS('Detail GL'!G:G,'Detail GL'!A:A,'GL Map'!B38,'Detail GL'!O:O,'GL Map'!D38)</f>
        <v>14339.9</v>
      </c>
      <c r="F38" s="69"/>
      <c r="G38" s="35" t="s">
        <v>2303</v>
      </c>
    </row>
    <row r="39" spans="2:9" ht="14.5">
      <c r="B39" s="26">
        <v>10301003</v>
      </c>
      <c r="C39" s="26" t="s">
        <v>194</v>
      </c>
      <c r="D39" s="27" t="s">
        <v>2301</v>
      </c>
      <c r="E39" s="28">
        <f>SUMIFS('Detail GL'!G:G,'Detail GL'!A:A,'GL Map'!B39,'Detail GL'!O:O,'GL Map'!D39)</f>
        <v>0</v>
      </c>
      <c r="F39" s="69"/>
      <c r="G39" s="35" t="s">
        <v>2304</v>
      </c>
    </row>
    <row r="40" spans="2:9" ht="14.5">
      <c r="B40" s="26">
        <v>10301003</v>
      </c>
      <c r="C40" s="26" t="s">
        <v>194</v>
      </c>
      <c r="D40" s="27" t="s">
        <v>2275</v>
      </c>
      <c r="E40" s="28">
        <f>SUMIFS('Detail GL'!G:G,'Detail GL'!A:A,'GL Map'!B40,'Detail GL'!O:O,'GL Map'!D40)</f>
        <v>180033.83000000002</v>
      </c>
      <c r="F40" s="69"/>
      <c r="G40" s="35" t="s">
        <v>2305</v>
      </c>
    </row>
    <row r="41" spans="2:9" ht="14.5">
      <c r="B41" s="26">
        <v>10301003</v>
      </c>
      <c r="C41" s="26" t="s">
        <v>194</v>
      </c>
      <c r="D41" s="27"/>
      <c r="E41" s="28">
        <f>SUMIFS('Detail GL'!G:G,'Detail GL'!A:A,'GL Map'!B41,'Detail GL'!O:O,'GL Map'!D41)</f>
        <v>0</v>
      </c>
      <c r="F41" s="69">
        <v>0</v>
      </c>
      <c r="G41" s="35"/>
    </row>
    <row r="42" spans="2:9" ht="14.5">
      <c r="B42" s="26">
        <v>10301003</v>
      </c>
      <c r="C42" s="26" t="s">
        <v>194</v>
      </c>
      <c r="D42" s="27"/>
      <c r="E42" s="28">
        <f>SUMIFS('Detail GL'!G:G,'Detail GL'!A:A,'GL Map'!B42,'Detail GL'!O:O,'GL Map'!D42)</f>
        <v>0</v>
      </c>
      <c r="F42" s="69">
        <v>0</v>
      </c>
      <c r="G42" s="35"/>
    </row>
    <row r="43" spans="2:9" ht="13">
      <c r="B43" s="31"/>
      <c r="C43" s="31"/>
      <c r="D43" s="32"/>
      <c r="E43" s="33">
        <f>SUM(E35:E42)</f>
        <v>209931.47000000003</v>
      </c>
      <c r="F43" s="68">
        <v>34519.680000000008</v>
      </c>
      <c r="G43" s="34"/>
    </row>
    <row r="44" spans="2:9" ht="14.5">
      <c r="B44" s="26">
        <v>10301004</v>
      </c>
      <c r="C44" s="26" t="s">
        <v>604</v>
      </c>
      <c r="D44" s="27" t="s">
        <v>1151</v>
      </c>
      <c r="E44" s="28">
        <f>SUMIFS('Detail GL'!G:G,'Detail GL'!A:A,'GL Map'!B44,'Detail GL'!O:O,'GL Map'!D44)</f>
        <v>27496.38</v>
      </c>
      <c r="F44" s="69">
        <v>4898.3999999999996</v>
      </c>
      <c r="G44" s="35" t="s">
        <v>1228</v>
      </c>
    </row>
    <row r="45" spans="2:9" ht="14.5">
      <c r="B45" s="26">
        <v>10301004</v>
      </c>
      <c r="C45" s="26" t="s">
        <v>604</v>
      </c>
      <c r="D45" s="27" t="s">
        <v>1155</v>
      </c>
      <c r="E45" s="28">
        <f>SUMIFS('Detail GL'!G:G,'Detail GL'!A:A,'GL Map'!B45,'Detail GL'!O:O,'GL Map'!D45)</f>
        <v>0</v>
      </c>
      <c r="F45" s="69">
        <v>0</v>
      </c>
      <c r="G45" s="35" t="s">
        <v>1229</v>
      </c>
    </row>
    <row r="46" spans="2:9" ht="14.5">
      <c r="B46" s="26">
        <v>10301004</v>
      </c>
      <c r="C46" s="26" t="s">
        <v>604</v>
      </c>
      <c r="D46" s="27" t="s">
        <v>1152</v>
      </c>
      <c r="E46" s="28">
        <f>SUMIFS('Detail GL'!G:G,'Detail GL'!A:A,'GL Map'!B46,'Detail GL'!O:O,'GL Map'!D46)</f>
        <v>0</v>
      </c>
      <c r="F46" s="69">
        <v>822.83</v>
      </c>
      <c r="G46" s="35" t="s">
        <v>1230</v>
      </c>
    </row>
    <row r="47" spans="2:9" ht="14.5">
      <c r="B47" s="26">
        <v>10301004</v>
      </c>
      <c r="C47" s="26" t="s">
        <v>604</v>
      </c>
      <c r="D47" s="27" t="s">
        <v>2252</v>
      </c>
      <c r="E47" s="28">
        <f>SUMIFS('Detail GL'!G:G,'Detail GL'!A:A,'GL Map'!B47,'Detail GL'!O:O,'GL Map'!D47)</f>
        <v>0</v>
      </c>
      <c r="F47" s="69"/>
      <c r="G47" s="35" t="s">
        <v>2306</v>
      </c>
    </row>
    <row r="48" spans="2:9" ht="14.5">
      <c r="B48" s="26">
        <v>10301004</v>
      </c>
      <c r="C48" s="26" t="s">
        <v>604</v>
      </c>
      <c r="D48" s="27" t="s">
        <v>2271</v>
      </c>
      <c r="E48" s="28">
        <f>SUMIFS('Detail GL'!G:G,'Detail GL'!A:A,'GL Map'!B48,'Detail GL'!O:O,'GL Map'!D48)</f>
        <v>28883.52</v>
      </c>
      <c r="F48" s="69"/>
      <c r="G48" s="35" t="s">
        <v>2307</v>
      </c>
    </row>
    <row r="49" spans="2:8" ht="14.5">
      <c r="B49" s="26">
        <v>10301004</v>
      </c>
      <c r="C49" s="26" t="s">
        <v>604</v>
      </c>
      <c r="D49" s="27" t="s">
        <v>2261</v>
      </c>
      <c r="E49" s="28">
        <f>SUMIFS('Detail GL'!G:G,'Detail GL'!A:A,'GL Map'!B49,'Detail GL'!O:O,'GL Map'!D49)</f>
        <v>1091.25</v>
      </c>
      <c r="F49" s="69"/>
      <c r="G49" s="35" t="s">
        <v>2308</v>
      </c>
    </row>
    <row r="50" spans="2:8" ht="14.5">
      <c r="B50" s="26">
        <v>10301004</v>
      </c>
      <c r="C50" s="26" t="s">
        <v>604</v>
      </c>
      <c r="D50" s="27" t="s">
        <v>3549</v>
      </c>
      <c r="E50" s="28">
        <f>SUMIFS('Detail GL'!G:G,'Detail GL'!A:A,'GL Map'!B50,'Detail GL'!O:O,'GL Map'!D50)</f>
        <v>9002.1299999999992</v>
      </c>
      <c r="F50" s="69">
        <v>0</v>
      </c>
      <c r="G50" s="35" t="s">
        <v>3732</v>
      </c>
    </row>
    <row r="51" spans="2:8" ht="14.5">
      <c r="B51" s="26">
        <v>10301004</v>
      </c>
      <c r="C51" s="26" t="s">
        <v>604</v>
      </c>
      <c r="D51" s="27" t="s">
        <v>3536</v>
      </c>
      <c r="E51" s="28">
        <f>SUMIFS('Detail GL'!G:G,'Detail GL'!A:A,'GL Map'!B51,'Detail GL'!O:O,'GL Map'!D51)</f>
        <v>29607.600000000002</v>
      </c>
      <c r="F51" s="69"/>
      <c r="G51" s="35" t="s">
        <v>3733</v>
      </c>
    </row>
    <row r="52" spans="2:8" ht="14.5">
      <c r="B52" s="26">
        <v>10301004</v>
      </c>
      <c r="C52" s="26" t="s">
        <v>604</v>
      </c>
      <c r="D52" s="27"/>
      <c r="E52" s="28">
        <f>SUMIFS('Detail GL'!G:G,'Detail GL'!A:A,'GL Map'!B52,'Detail GL'!O:O,'GL Map'!D52)</f>
        <v>0</v>
      </c>
      <c r="F52" s="69">
        <v>0</v>
      </c>
      <c r="G52" s="35"/>
    </row>
    <row r="53" spans="2:8" ht="13">
      <c r="B53" s="31"/>
      <c r="C53" s="31"/>
      <c r="D53" s="32"/>
      <c r="E53" s="33">
        <f>SUM(E44:E52)</f>
        <v>96080.88</v>
      </c>
      <c r="F53" s="68">
        <v>5721.23</v>
      </c>
      <c r="G53" s="34"/>
    </row>
    <row r="54" spans="2:8" ht="14.5">
      <c r="B54" s="26">
        <v>10363001</v>
      </c>
      <c r="C54" s="26" t="s">
        <v>50</v>
      </c>
      <c r="D54" s="37" t="s">
        <v>1231</v>
      </c>
      <c r="E54" s="28">
        <f>SUMIFS('Detail GL'!G:G,'Detail GL'!A:A,'GL Map'!B54,'Detail GL'!N:N,'GL Map'!D54)</f>
        <v>0</v>
      </c>
      <c r="F54" s="69">
        <v>0</v>
      </c>
      <c r="G54" s="35" t="s">
        <v>1232</v>
      </c>
      <c r="H54" s="18" t="s">
        <v>1233</v>
      </c>
    </row>
    <row r="55" spans="2:8" ht="14.5">
      <c r="B55" s="26">
        <v>10363001</v>
      </c>
      <c r="C55" s="26" t="s">
        <v>50</v>
      </c>
      <c r="D55" s="37" t="s">
        <v>662</v>
      </c>
      <c r="E55" s="28">
        <f>SUMIFS('Detail GL'!G:G,'Detail GL'!A:A,'GL Map'!B55,'Detail GL'!N:N,'GL Map'!D55)</f>
        <v>219900.47999999998</v>
      </c>
      <c r="F55" s="69">
        <v>219900.47999999998</v>
      </c>
      <c r="G55" s="35" t="s">
        <v>663</v>
      </c>
      <c r="H55" s="18" t="s">
        <v>1234</v>
      </c>
    </row>
    <row r="56" spans="2:8" ht="14.5">
      <c r="B56" s="181">
        <v>10363001</v>
      </c>
      <c r="C56" s="181" t="s">
        <v>50</v>
      </c>
      <c r="D56" s="182" t="s">
        <v>1235</v>
      </c>
      <c r="E56" s="183">
        <f>SUMIFS('Detail GL'!G:G,'Detail GL'!A:A,'GL Map'!B56,'Detail GL'!N:N,'GL Map'!D56)</f>
        <v>-3898.49</v>
      </c>
      <c r="F56" s="69">
        <v>0</v>
      </c>
      <c r="G56" s="184" t="s">
        <v>1236</v>
      </c>
      <c r="H56" s="185" t="s">
        <v>1234</v>
      </c>
    </row>
    <row r="57" spans="2:8" ht="14.5">
      <c r="B57" s="26">
        <v>10363001</v>
      </c>
      <c r="C57" s="26" t="s">
        <v>50</v>
      </c>
      <c r="D57" s="37" t="s">
        <v>1160</v>
      </c>
      <c r="E57" s="28">
        <f>SUMIFS('Detail GL'!G:G,'Detail GL'!A:A,'GL Map'!B57,'Detail GL'!N:N,'GL Map'!D57)</f>
        <v>46159.670000000006</v>
      </c>
      <c r="F57" s="69">
        <v>46159.670000000006</v>
      </c>
      <c r="G57" s="35" t="s">
        <v>1159</v>
      </c>
      <c r="H57" s="18" t="s">
        <v>1237</v>
      </c>
    </row>
    <row r="58" spans="2:8" ht="14.5">
      <c r="B58" s="26">
        <v>10363001</v>
      </c>
      <c r="C58" s="26" t="s">
        <v>50</v>
      </c>
      <c r="D58" s="37" t="s">
        <v>1165</v>
      </c>
      <c r="E58" s="28">
        <f>SUMIFS('Detail GL'!G:G,'Detail GL'!A:A,'GL Map'!B58,'Detail GL'!N:N,'GL Map'!D58)</f>
        <v>451.22000000000014</v>
      </c>
      <c r="F58" s="69">
        <v>451.22000000000014</v>
      </c>
      <c r="G58" s="35" t="s">
        <v>1144</v>
      </c>
      <c r="H58" s="18" t="s">
        <v>1238</v>
      </c>
    </row>
    <row r="59" spans="2:8" ht="14.5">
      <c r="B59" s="43">
        <v>10363001</v>
      </c>
      <c r="C59" s="43" t="s">
        <v>50</v>
      </c>
      <c r="D59" s="44" t="s">
        <v>1179</v>
      </c>
      <c r="E59" s="28">
        <f>SUMIFS('Detail GL'!G:G,'Detail GL'!A:A,'GL Map'!B59,'Detail GL'!N:N,'GL Map'!D59)</f>
        <v>0</v>
      </c>
      <c r="F59" s="69">
        <v>0</v>
      </c>
      <c r="G59" s="45" t="s">
        <v>1146</v>
      </c>
      <c r="H59" s="46" t="s">
        <v>1239</v>
      </c>
    </row>
    <row r="60" spans="2:8" ht="14.5">
      <c r="B60" s="26">
        <v>10363001</v>
      </c>
      <c r="C60" s="26" t="s">
        <v>50</v>
      </c>
      <c r="D60" s="37" t="s">
        <v>1240</v>
      </c>
      <c r="E60" s="28">
        <f>SUMIFS('Detail GL'!G:G,'Detail GL'!A:A,'GL Map'!B60,'Detail GL'!N:N,'GL Map'!D60)</f>
        <v>0</v>
      </c>
      <c r="F60" s="69">
        <v>0</v>
      </c>
      <c r="G60" s="35" t="s">
        <v>1241</v>
      </c>
      <c r="H60" s="18" t="s">
        <v>1239</v>
      </c>
    </row>
    <row r="61" spans="2:8" ht="14.5">
      <c r="B61" s="26">
        <v>10363001</v>
      </c>
      <c r="C61" s="26" t="s">
        <v>50</v>
      </c>
      <c r="D61" s="37" t="s">
        <v>1242</v>
      </c>
      <c r="E61" s="28">
        <f>SUMIFS('Detail GL'!G:G,'Detail GL'!A:A,'GL Map'!B61,'Detail GL'!N:N,'GL Map'!D61)</f>
        <v>0</v>
      </c>
      <c r="F61" s="69">
        <v>0</v>
      </c>
      <c r="G61" s="35" t="s">
        <v>1243</v>
      </c>
      <c r="H61" s="18" t="s">
        <v>1239</v>
      </c>
    </row>
    <row r="62" spans="2:8" ht="14.5">
      <c r="B62" s="26">
        <v>10363001</v>
      </c>
      <c r="C62" s="26" t="s">
        <v>50</v>
      </c>
      <c r="D62" s="60" t="s">
        <v>1332</v>
      </c>
      <c r="E62" s="28">
        <f>SUMIFS('Detail GL'!G:G,'Detail GL'!A:A,'GL Map'!B62,'Detail GL'!N:N,'GL Map'!D62)</f>
        <v>5955.93</v>
      </c>
      <c r="F62" s="69">
        <v>5955.93</v>
      </c>
      <c r="G62" s="60" t="s">
        <v>1333</v>
      </c>
      <c r="H62" s="18" t="s">
        <v>1234</v>
      </c>
    </row>
    <row r="63" spans="2:8" ht="14.5">
      <c r="B63" s="26">
        <v>10363001</v>
      </c>
      <c r="C63" s="26" t="s">
        <v>50</v>
      </c>
      <c r="D63" s="60" t="s">
        <v>1336</v>
      </c>
      <c r="E63" s="28">
        <f>SUMIFS('Detail GL'!G:G,'Detail GL'!A:A,'GL Map'!B63,'Detail GL'!N:N,'GL Map'!D63)</f>
        <v>774.73</v>
      </c>
      <c r="F63" s="69">
        <v>774.73</v>
      </c>
      <c r="G63" s="60" t="s">
        <v>1337</v>
      </c>
      <c r="H63" s="22" t="s">
        <v>1393</v>
      </c>
    </row>
    <row r="64" spans="2:8" ht="14.5">
      <c r="B64" s="26">
        <v>10363001</v>
      </c>
      <c r="C64" s="26" t="s">
        <v>50</v>
      </c>
      <c r="D64" s="60" t="s">
        <v>1378</v>
      </c>
      <c r="E64" s="28">
        <f>SUMIFS('Detail GL'!G:G,'Detail GL'!A:A,'GL Map'!B64,'Detail GL'!N:N,'GL Map'!D64)</f>
        <v>2382.37</v>
      </c>
      <c r="F64" s="69">
        <v>2382.37</v>
      </c>
      <c r="G64" s="60" t="s">
        <v>1379</v>
      </c>
      <c r="H64" s="22" t="s">
        <v>1394</v>
      </c>
    </row>
    <row r="65" spans="2:9" ht="14.5">
      <c r="B65" s="26">
        <v>10363001</v>
      </c>
      <c r="C65" s="26" t="s">
        <v>50</v>
      </c>
      <c r="D65" s="60" t="s">
        <v>1382</v>
      </c>
      <c r="E65" s="28">
        <f>SUMIFS('Detail GL'!G:G,'Detail GL'!A:A,'GL Map'!B65,'Detail GL'!N:N,'GL Map'!D65)</f>
        <v>1191.19</v>
      </c>
      <c r="F65" s="69">
        <v>1191.19</v>
      </c>
      <c r="G65" s="60" t="s">
        <v>1383</v>
      </c>
      <c r="H65" s="22" t="s">
        <v>1394</v>
      </c>
    </row>
    <row r="66" spans="2:9" ht="14.5">
      <c r="B66" s="26">
        <v>10363001</v>
      </c>
      <c r="C66" s="26" t="s">
        <v>50</v>
      </c>
      <c r="D66" s="60" t="s">
        <v>1386</v>
      </c>
      <c r="E66" s="28">
        <f>SUMIFS('Detail GL'!G:G,'Detail GL'!A:A,'GL Map'!B66,'Detail GL'!N:N,'GL Map'!D66)</f>
        <v>0</v>
      </c>
      <c r="F66" s="69">
        <v>3296.06</v>
      </c>
      <c r="G66" s="60" t="s">
        <v>1387</v>
      </c>
      <c r="H66" s="18" t="s">
        <v>1239</v>
      </c>
    </row>
    <row r="67" spans="2:9" ht="13">
      <c r="B67" s="31"/>
      <c r="C67" s="31"/>
      <c r="D67" s="32"/>
      <c r="E67" s="33">
        <f>SUM(E54:E66)</f>
        <v>272917.09999999992</v>
      </c>
      <c r="F67" s="33">
        <v>280111.64999999991</v>
      </c>
      <c r="G67" s="34"/>
    </row>
    <row r="68" spans="2:9" ht="14.25" customHeight="1">
      <c r="B68" s="43">
        <v>20121001</v>
      </c>
      <c r="C68" s="43" t="s">
        <v>296</v>
      </c>
      <c r="D68" s="47">
        <v>1010</v>
      </c>
      <c r="E68" s="28">
        <f>SUMIFS('Detail GL'!G:G,'Detail GL'!A:A,'GL Map'!B68,'Detail GL'!V:V,'GL Map'!D68)</f>
        <v>-957441</v>
      </c>
      <c r="F68" s="70">
        <v>-907077</v>
      </c>
      <c r="G68" s="48"/>
    </row>
    <row r="69" spans="2:9" ht="14.25" customHeight="1">
      <c r="B69" s="43">
        <v>20121001</v>
      </c>
      <c r="C69" s="43" t="s">
        <v>296</v>
      </c>
      <c r="D69" s="47">
        <v>1020</v>
      </c>
      <c r="E69" s="28">
        <f>SUMIFS('Detail GL'!G:G,'Detail GL'!A:A,'GL Map'!B69,'Detail GL'!V:V,'GL Map'!D69)</f>
        <v>0</v>
      </c>
      <c r="F69" s="70">
        <v>0</v>
      </c>
      <c r="G69" s="26"/>
    </row>
    <row r="70" spans="2:9" ht="14.25" customHeight="1">
      <c r="B70" s="43">
        <v>20121001</v>
      </c>
      <c r="C70" s="43" t="s">
        <v>296</v>
      </c>
      <c r="D70" s="47">
        <v>2020</v>
      </c>
      <c r="E70" s="28">
        <f>SUMIFS('Detail GL'!G:G,'Detail GL'!A:A,'GL Map'!B70,'Detail GL'!V:V,'GL Map'!D70)</f>
        <v>0</v>
      </c>
      <c r="F70" s="70">
        <v>0</v>
      </c>
      <c r="G70" s="26"/>
    </row>
    <row r="71" spans="2:9" ht="14.25" customHeight="1">
      <c r="B71" s="43">
        <v>20121001</v>
      </c>
      <c r="C71" s="43" t="s">
        <v>296</v>
      </c>
      <c r="D71" s="47">
        <v>2030</v>
      </c>
      <c r="E71" s="28">
        <f>SUMIFS('Detail GL'!G:G,'Detail GL'!A:A,'GL Map'!B71,'Detail GL'!V:V,'GL Map'!D71)</f>
        <v>0</v>
      </c>
      <c r="F71" s="70">
        <v>0</v>
      </c>
      <c r="G71" s="26"/>
    </row>
    <row r="72" spans="2:9" ht="14.25" customHeight="1">
      <c r="B72" s="43">
        <v>20121001</v>
      </c>
      <c r="C72" s="43" t="s">
        <v>296</v>
      </c>
      <c r="D72" s="47">
        <v>5010</v>
      </c>
      <c r="E72" s="28">
        <f>SUMIFS('Detail GL'!G:G,'Detail GL'!A:A,'GL Map'!B72,'Detail GL'!V:V,'GL Map'!D72)</f>
        <v>-218052.40999999995</v>
      </c>
      <c r="F72" s="70">
        <v>0</v>
      </c>
      <c r="G72" s="26"/>
    </row>
    <row r="73" spans="2:9" ht="13">
      <c r="B73" s="49"/>
      <c r="C73" s="49"/>
      <c r="D73" s="50"/>
      <c r="E73" s="33">
        <f>SUM(E68:E72)</f>
        <v>-1175493.4099999999</v>
      </c>
      <c r="F73" s="68">
        <v>-907077</v>
      </c>
      <c r="G73" s="34"/>
    </row>
    <row r="75" spans="2:9">
      <c r="I75" s="38"/>
    </row>
  </sheetData>
  <autoFilter ref="B3:G67" xr:uid="{00000000-0009-0000-0000-00000B000000}"/>
  <conditionalFormatting sqref="D1:D13 D15:D1048576">
    <cfRule type="duplicateValues" dxfId="9" priority="2"/>
  </conditionalFormatting>
  <conditionalFormatting sqref="D14">
    <cfRule type="duplicateValues" dxfId="8" priority="1"/>
  </conditionalFormatting>
  <pageMargins left="0.7" right="0.7" top="0.75" bottom="0.75" header="0.3" footer="0.3"/>
  <pageSetup scale="72"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5B226-A530-4883-A1FC-98229C95E950}">
  <sheetPr codeName="Sheet19">
    <tabColor rgb="FFFFFF00"/>
  </sheetPr>
  <dimension ref="A1:K67"/>
  <sheetViews>
    <sheetView workbookViewId="0">
      <pane ySplit="4" topLeftCell="A5" activePane="bottomLeft" state="frozen"/>
      <selection activeCell="L76" sqref="L76"/>
      <selection pane="bottomLeft" activeCell="F17" sqref="F17"/>
    </sheetView>
  </sheetViews>
  <sheetFormatPr defaultRowHeight="14.5"/>
  <cols>
    <col min="1" max="1" width="26.453125" customWidth="1"/>
    <col min="2" max="2" width="49.54296875" customWidth="1"/>
    <col min="3" max="4" width="14.453125" customWidth="1"/>
    <col min="7" max="7" width="17.54296875" customWidth="1"/>
    <col min="8" max="8" width="10.54296875" bestFit="1" customWidth="1"/>
  </cols>
  <sheetData>
    <row r="1" spans="1:4">
      <c r="A1" s="99" t="s">
        <v>1221</v>
      </c>
      <c r="B1" s="100"/>
      <c r="C1" s="100"/>
      <c r="D1" s="100"/>
    </row>
    <row r="2" spans="1:4">
      <c r="A2" s="100" t="s">
        <v>1405</v>
      </c>
      <c r="B2" s="100"/>
      <c r="C2" s="100"/>
      <c r="D2" s="100"/>
    </row>
    <row r="3" spans="1:4" ht="15" thickBot="1">
      <c r="A3" s="100"/>
      <c r="B3" s="100"/>
      <c r="C3" s="101" t="s">
        <v>2334</v>
      </c>
      <c r="D3" s="101" t="s">
        <v>2333</v>
      </c>
    </row>
    <row r="4" spans="1:4" ht="15" thickBot="1">
      <c r="A4" s="102" t="s">
        <v>1406</v>
      </c>
      <c r="B4" s="102" t="s">
        <v>589</v>
      </c>
      <c r="C4" s="102" t="s">
        <v>1407</v>
      </c>
      <c r="D4" s="102" t="s">
        <v>1407</v>
      </c>
    </row>
    <row r="5" spans="1:4">
      <c r="A5" s="103" t="s">
        <v>60</v>
      </c>
      <c r="B5" s="104"/>
      <c r="C5" s="105"/>
      <c r="D5" s="105">
        <v>61597</v>
      </c>
    </row>
    <row r="6" spans="1:4">
      <c r="A6" s="106" t="s">
        <v>61</v>
      </c>
      <c r="B6" s="104"/>
      <c r="C6" s="105"/>
      <c r="D6" s="105">
        <v>6352</v>
      </c>
    </row>
    <row r="7" spans="1:4">
      <c r="A7" s="107" t="s">
        <v>62</v>
      </c>
      <c r="B7" s="104"/>
      <c r="C7" s="105"/>
      <c r="D7" s="105">
        <v>0</v>
      </c>
    </row>
    <row r="8" spans="1:4">
      <c r="A8" s="106"/>
      <c r="B8" s="104"/>
      <c r="C8" s="105">
        <v>0</v>
      </c>
      <c r="D8" s="105">
        <v>0</v>
      </c>
    </row>
    <row r="9" spans="1:4">
      <c r="A9" s="103" t="s">
        <v>1408</v>
      </c>
      <c r="B9" s="104"/>
      <c r="C9" s="105">
        <v>0</v>
      </c>
      <c r="D9" s="105">
        <v>0</v>
      </c>
    </row>
    <row r="10" spans="1:4">
      <c r="A10" s="108" t="s">
        <v>910</v>
      </c>
      <c r="B10" s="108" t="s">
        <v>910</v>
      </c>
      <c r="C10" s="109">
        <f>SUM(C5:C9)</f>
        <v>0</v>
      </c>
      <c r="D10" s="109">
        <v>67949</v>
      </c>
    </row>
    <row r="11" spans="1:4">
      <c r="A11" s="110" t="s">
        <v>178</v>
      </c>
      <c r="B11" s="104"/>
      <c r="C11" s="105"/>
      <c r="D11" s="105"/>
    </row>
    <row r="12" spans="1:4">
      <c r="A12" s="110" t="s">
        <v>65</v>
      </c>
      <c r="B12" s="104"/>
      <c r="C12" s="105"/>
      <c r="D12" s="105"/>
    </row>
    <row r="13" spans="1:4">
      <c r="A13" s="110" t="s">
        <v>126</v>
      </c>
      <c r="B13" s="104"/>
      <c r="C13" s="105"/>
      <c r="D13" s="105"/>
    </row>
    <row r="14" spans="1:4">
      <c r="A14" s="110" t="s">
        <v>161</v>
      </c>
      <c r="B14" s="104"/>
      <c r="C14" s="105"/>
      <c r="D14" s="105"/>
    </row>
    <row r="15" spans="1:4">
      <c r="A15" s="110" t="s">
        <v>132</v>
      </c>
      <c r="B15" s="104"/>
      <c r="C15" s="105"/>
      <c r="D15" s="105"/>
    </row>
    <row r="16" spans="1:4">
      <c r="A16" s="110" t="s">
        <v>159</v>
      </c>
      <c r="B16" s="104"/>
      <c r="C16" s="105"/>
      <c r="D16" s="105"/>
    </row>
    <row r="17" spans="1:4">
      <c r="A17" s="110" t="s">
        <v>135</v>
      </c>
      <c r="B17" s="104"/>
      <c r="C17" s="111"/>
      <c r="D17" s="105"/>
    </row>
    <row r="18" spans="1:4">
      <c r="A18" s="110" t="s">
        <v>125</v>
      </c>
      <c r="B18" s="104"/>
      <c r="C18" s="105"/>
      <c r="D18" s="105"/>
    </row>
    <row r="19" spans="1:4">
      <c r="A19" s="110" t="s">
        <v>151</v>
      </c>
      <c r="B19" s="104"/>
      <c r="C19" s="105"/>
      <c r="D19" s="105"/>
    </row>
    <row r="20" spans="1:4">
      <c r="A20" s="110" t="s">
        <v>611</v>
      </c>
      <c r="B20" s="104"/>
      <c r="C20" s="105"/>
      <c r="D20" s="105"/>
    </row>
    <row r="21" spans="1:4">
      <c r="A21" s="110" t="s">
        <v>153</v>
      </c>
      <c r="B21" s="104"/>
      <c r="C21" s="105"/>
      <c r="D21" s="105"/>
    </row>
    <row r="22" spans="1:4">
      <c r="A22" s="110" t="s">
        <v>150</v>
      </c>
      <c r="B22" s="104"/>
      <c r="C22" s="105"/>
      <c r="D22" s="105"/>
    </row>
    <row r="23" spans="1:4">
      <c r="A23" s="110" t="s">
        <v>157</v>
      </c>
      <c r="B23" s="104"/>
      <c r="C23" s="105"/>
      <c r="D23" s="105"/>
    </row>
    <row r="24" spans="1:4">
      <c r="A24" s="110" t="s">
        <v>134</v>
      </c>
      <c r="B24" s="104"/>
      <c r="C24" s="105"/>
      <c r="D24" s="105"/>
    </row>
    <row r="25" spans="1:4">
      <c r="A25" s="110" t="s">
        <v>172</v>
      </c>
      <c r="B25" s="104"/>
      <c r="C25" s="105"/>
      <c r="D25" s="105"/>
    </row>
    <row r="26" spans="1:4">
      <c r="A26" s="110" t="s">
        <v>64</v>
      </c>
      <c r="B26" s="104"/>
      <c r="C26" s="105"/>
      <c r="D26" s="105"/>
    </row>
    <row r="27" spans="1:4">
      <c r="A27" s="110" t="s">
        <v>152</v>
      </c>
      <c r="B27" s="104"/>
      <c r="C27" s="105"/>
      <c r="D27" s="105"/>
    </row>
    <row r="28" spans="1:4">
      <c r="A28" s="110" t="s">
        <v>165</v>
      </c>
      <c r="B28" s="104"/>
      <c r="C28" s="105"/>
      <c r="D28" s="105"/>
    </row>
    <row r="29" spans="1:4">
      <c r="A29" s="110" t="s">
        <v>608</v>
      </c>
      <c r="B29" s="104"/>
      <c r="C29" s="105"/>
      <c r="D29" s="105"/>
    </row>
    <row r="30" spans="1:4">
      <c r="A30" s="110" t="s">
        <v>133</v>
      </c>
      <c r="B30" s="104"/>
      <c r="C30" s="105"/>
      <c r="D30" s="105"/>
    </row>
    <row r="31" spans="1:4">
      <c r="A31" s="110" t="s">
        <v>171</v>
      </c>
      <c r="B31" s="104"/>
      <c r="C31" s="105"/>
      <c r="D31" s="105"/>
    </row>
    <row r="32" spans="1:4">
      <c r="A32" s="110" t="s">
        <v>170</v>
      </c>
      <c r="B32" s="104"/>
      <c r="C32" s="105"/>
      <c r="D32" s="105"/>
    </row>
    <row r="33" spans="1:4">
      <c r="A33" s="110" t="s">
        <v>176</v>
      </c>
      <c r="B33" s="104"/>
      <c r="C33" s="105"/>
      <c r="D33" s="105"/>
    </row>
    <row r="34" spans="1:4">
      <c r="A34" s="110" t="s">
        <v>156</v>
      </c>
      <c r="B34" s="104"/>
      <c r="C34" s="105"/>
      <c r="D34" s="105"/>
    </row>
    <row r="35" spans="1:4">
      <c r="A35" s="110" t="s">
        <v>130</v>
      </c>
      <c r="B35" s="104"/>
      <c r="C35" s="105"/>
      <c r="D35" s="105"/>
    </row>
    <row r="36" spans="1:4">
      <c r="A36" s="110" t="s">
        <v>128</v>
      </c>
      <c r="B36" s="104"/>
      <c r="C36" s="105"/>
      <c r="D36" s="105"/>
    </row>
    <row r="37" spans="1:4">
      <c r="A37" s="110" t="s">
        <v>1409</v>
      </c>
      <c r="B37" s="104"/>
      <c r="C37" s="105"/>
      <c r="D37" s="105"/>
    </row>
    <row r="38" spans="1:4">
      <c r="A38" s="110" t="s">
        <v>148</v>
      </c>
      <c r="B38" s="104"/>
      <c r="C38" s="105"/>
      <c r="D38" s="105"/>
    </row>
    <row r="39" spans="1:4">
      <c r="A39" s="110" t="s">
        <v>163</v>
      </c>
      <c r="B39" s="104"/>
      <c r="C39" s="105"/>
      <c r="D39" s="105"/>
    </row>
    <row r="40" spans="1:4">
      <c r="A40" s="110" t="s">
        <v>162</v>
      </c>
      <c r="B40" s="104"/>
      <c r="C40" s="105"/>
      <c r="D40" s="105"/>
    </row>
    <row r="41" spans="1:4">
      <c r="A41" s="110" t="s">
        <v>169</v>
      </c>
      <c r="B41" s="104"/>
      <c r="C41" s="105"/>
      <c r="D41" s="105"/>
    </row>
    <row r="42" spans="1:4">
      <c r="A42" s="110" t="s">
        <v>193</v>
      </c>
      <c r="B42" s="104"/>
      <c r="C42" s="105"/>
      <c r="D42" s="105"/>
    </row>
    <row r="43" spans="1:4">
      <c r="A43" s="107" t="s">
        <v>173</v>
      </c>
      <c r="B43" s="104"/>
      <c r="C43" s="105"/>
      <c r="D43" s="105"/>
    </row>
    <row r="44" spans="1:4">
      <c r="A44" s="110" t="s">
        <v>175</v>
      </c>
      <c r="B44" s="104"/>
      <c r="C44" s="105"/>
      <c r="D44" s="105"/>
    </row>
    <row r="45" spans="1:4">
      <c r="A45" s="110" t="s">
        <v>199</v>
      </c>
      <c r="B45" s="104"/>
      <c r="C45" s="105"/>
      <c r="D45" s="105"/>
    </row>
    <row r="46" spans="1:4">
      <c r="A46" s="108" t="s">
        <v>1410</v>
      </c>
      <c r="B46" s="108" t="s">
        <v>1410</v>
      </c>
      <c r="C46" s="109">
        <f>SUM(C11:C45)</f>
        <v>0</v>
      </c>
      <c r="D46" s="109">
        <f>SUM(D13:D45)</f>
        <v>0</v>
      </c>
    </row>
    <row r="48" spans="1:4">
      <c r="A48" s="110"/>
      <c r="B48" s="104"/>
      <c r="C48" s="105"/>
      <c r="D48" s="105"/>
    </row>
    <row r="49" spans="1:8">
      <c r="A49" s="108" t="s">
        <v>1411</v>
      </c>
      <c r="B49" s="108" t="s">
        <v>1412</v>
      </c>
      <c r="C49" s="109"/>
      <c r="D49" s="109"/>
    </row>
    <row r="50" spans="1:8">
      <c r="A50" s="110" t="s">
        <v>19</v>
      </c>
      <c r="B50" s="104"/>
      <c r="C50" s="105"/>
      <c r="D50" s="105"/>
    </row>
    <row r="51" spans="1:8">
      <c r="A51" s="110" t="s">
        <v>63</v>
      </c>
      <c r="B51" s="104"/>
      <c r="C51" s="105"/>
      <c r="D51" s="105"/>
    </row>
    <row r="52" spans="1:8">
      <c r="A52" s="106" t="s">
        <v>28</v>
      </c>
      <c r="B52" s="104"/>
      <c r="C52" s="105"/>
      <c r="D52" s="105"/>
    </row>
    <row r="53" spans="1:8">
      <c r="A53" s="110" t="s">
        <v>58</v>
      </c>
      <c r="B53" s="104"/>
      <c r="C53" s="105"/>
      <c r="D53" s="105"/>
    </row>
    <row r="54" spans="1:8">
      <c r="A54" s="106" t="s">
        <v>299</v>
      </c>
      <c r="B54" s="104"/>
      <c r="C54" s="105"/>
      <c r="D54" s="105"/>
    </row>
    <row r="55" spans="1:8">
      <c r="A55" s="110" t="s">
        <v>53</v>
      </c>
      <c r="B55" s="104"/>
      <c r="C55" s="105"/>
      <c r="D55" s="105"/>
      <c r="G55" s="63"/>
    </row>
    <row r="56" spans="1:8">
      <c r="A56" s="103" t="s">
        <v>54</v>
      </c>
      <c r="B56" s="104"/>
      <c r="C56" s="105"/>
      <c r="D56" s="105"/>
      <c r="G56" s="64"/>
    </row>
    <row r="57" spans="1:8">
      <c r="A57" s="108" t="s">
        <v>861</v>
      </c>
      <c r="B57" s="108" t="s">
        <v>861</v>
      </c>
      <c r="C57" s="108">
        <f>SUM(C50:C56)</f>
        <v>0</v>
      </c>
      <c r="D57" s="108">
        <f>SUM(D50:D56)</f>
        <v>0</v>
      </c>
      <c r="G57" s="64"/>
    </row>
    <row r="58" spans="1:8">
      <c r="A58" s="110" t="s">
        <v>158</v>
      </c>
      <c r="B58" s="110"/>
      <c r="C58" s="105"/>
      <c r="D58" s="105"/>
      <c r="G58" s="112"/>
      <c r="H58" s="64"/>
    </row>
    <row r="59" spans="1:8">
      <c r="A59" s="110" t="s">
        <v>199</v>
      </c>
      <c r="B59" s="113"/>
      <c r="C59" s="105"/>
      <c r="D59" s="105"/>
    </row>
    <row r="60" spans="1:8">
      <c r="A60" s="108" t="s">
        <v>907</v>
      </c>
      <c r="B60" s="108" t="s">
        <v>1413</v>
      </c>
      <c r="C60" s="114">
        <f>SUM(C58:C59)</f>
        <v>0</v>
      </c>
      <c r="D60" s="114">
        <f>SUM(D58:D59)</f>
        <v>0</v>
      </c>
      <c r="G60" s="115"/>
    </row>
    <row r="61" spans="1:8">
      <c r="A61" s="110" t="s">
        <v>708</v>
      </c>
      <c r="B61" s="104"/>
      <c r="C61" s="105">
        <v>0</v>
      </c>
      <c r="D61" s="105"/>
    </row>
    <row r="62" spans="1:8" ht="15" thickBot="1">
      <c r="A62" s="116" t="s">
        <v>707</v>
      </c>
      <c r="B62" s="116"/>
      <c r="C62" s="114">
        <f>C61</f>
        <v>0</v>
      </c>
      <c r="D62" s="114">
        <f>D61</f>
        <v>0</v>
      </c>
    </row>
    <row r="63" spans="1:8" ht="15" thickBot="1">
      <c r="A63" s="117" t="s">
        <v>11</v>
      </c>
      <c r="B63" s="118"/>
      <c r="C63" s="119"/>
      <c r="D63" s="119">
        <f>D10+D46+D57+D60+D49+D62</f>
        <v>67949</v>
      </c>
    </row>
    <row r="65" spans="3:11">
      <c r="K65" s="64"/>
    </row>
    <row r="66" spans="3:11">
      <c r="C66" s="120"/>
      <c r="D66" s="120"/>
      <c r="K66" s="64"/>
    </row>
    <row r="67" spans="3:11">
      <c r="C67" s="120"/>
      <c r="D67" s="120"/>
    </row>
  </sheetData>
  <autoFilter ref="A4:D63" xr:uid="{00000000-0009-0000-0000-00000F000000}"/>
  <conditionalFormatting sqref="A18:A19">
    <cfRule type="duplicateValues" dxfId="7" priority="5"/>
  </conditionalFormatting>
  <conditionalFormatting sqref="A11:A12">
    <cfRule type="duplicateValues" dxfId="6" priority="4"/>
  </conditionalFormatting>
  <conditionalFormatting sqref="A53:A63 A5 A48:A51 A9:A46">
    <cfRule type="duplicateValues" dxfId="5" priority="6"/>
  </conditionalFormatting>
  <conditionalFormatting sqref="A48:A1048576 A1:A46">
    <cfRule type="duplicateValues" dxfId="4" priority="3"/>
  </conditionalFormatting>
  <conditionalFormatting sqref="A63:A1048576 A58:A59 A50:A51 A61 A1:A5 A45 A9 A53:A56 A13:A43">
    <cfRule type="duplicateValues" dxfId="3" priority="7"/>
  </conditionalFormatting>
  <conditionalFormatting sqref="A48 A44">
    <cfRule type="duplicateValues" dxfId="2" priority="8"/>
  </conditionalFormatting>
  <conditionalFormatting sqref="A1:A1048576">
    <cfRule type="duplicateValues" dxfId="1" priority="2"/>
  </conditionalFormatting>
  <conditionalFormatting sqref="A7">
    <cfRule type="duplicateValues" dxfId="0"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0066FF"/>
    <pageSetUpPr fitToPage="1"/>
  </sheetPr>
  <dimension ref="A1:L89"/>
  <sheetViews>
    <sheetView showGridLines="0" view="pageBreakPreview" topLeftCell="A9" zoomScaleSheetLayoutView="100" workbookViewId="0">
      <selection activeCell="H22" sqref="H22"/>
    </sheetView>
  </sheetViews>
  <sheetFormatPr defaultColWidth="9.453125" defaultRowHeight="13"/>
  <cols>
    <col min="1" max="1" width="0.54296875" style="223" customWidth="1"/>
    <col min="2" max="2" width="7.453125" style="223" customWidth="1"/>
    <col min="3" max="3" width="29.453125" style="223" customWidth="1"/>
    <col min="4" max="4" width="13.453125" style="223" customWidth="1"/>
    <col min="5" max="5" width="11.54296875" style="223" customWidth="1"/>
    <col min="6" max="6" width="6.54296875" style="224" bestFit="1" customWidth="1"/>
    <col min="7" max="7" width="1.453125" style="223" customWidth="1"/>
    <col min="8" max="8" width="17.1796875" style="253" customWidth="1"/>
    <col min="9" max="9" width="0.54296875" style="223" customWidth="1"/>
    <col min="10" max="10" width="17.1796875" style="223" customWidth="1"/>
    <col min="11" max="11" width="12.453125" style="223" customWidth="1"/>
    <col min="12" max="12" width="9.453125" style="223" customWidth="1"/>
    <col min="13" max="16384" width="9.453125" style="223"/>
  </cols>
  <sheetData>
    <row r="1" spans="1:11">
      <c r="A1" s="832" t="s">
        <v>851</v>
      </c>
      <c r="B1" s="832"/>
      <c r="C1" s="832"/>
      <c r="D1" s="832"/>
      <c r="E1" s="832"/>
      <c r="F1" s="832"/>
      <c r="G1" s="832"/>
      <c r="H1" s="832"/>
      <c r="I1" s="832"/>
      <c r="J1" s="832"/>
    </row>
    <row r="2" spans="1:11">
      <c r="A2" s="834" t="s">
        <v>755</v>
      </c>
      <c r="B2" s="834"/>
      <c r="C2" s="834"/>
      <c r="D2" s="834"/>
      <c r="E2" s="834"/>
      <c r="F2" s="834"/>
      <c r="G2" s="834"/>
      <c r="H2" s="834"/>
      <c r="I2" s="834"/>
      <c r="J2" s="834"/>
    </row>
    <row r="3" spans="1:11">
      <c r="A3" s="834" t="s">
        <v>3744</v>
      </c>
      <c r="B3" s="834"/>
      <c r="C3" s="834"/>
      <c r="D3" s="834"/>
      <c r="E3" s="834"/>
      <c r="F3" s="834"/>
      <c r="G3" s="834"/>
      <c r="H3" s="834"/>
      <c r="I3" s="834"/>
      <c r="J3" s="834"/>
    </row>
    <row r="4" spans="1:11">
      <c r="A4" s="224"/>
      <c r="B4" s="224"/>
      <c r="C4" s="224"/>
      <c r="D4" s="224"/>
      <c r="E4" s="224"/>
      <c r="G4" s="224"/>
      <c r="H4" s="225"/>
      <c r="I4" s="224"/>
      <c r="J4" s="224"/>
    </row>
    <row r="5" spans="1:11" ht="14.5">
      <c r="B5" s="226"/>
      <c r="C5" s="226"/>
      <c r="D5" s="226"/>
      <c r="E5" s="226"/>
      <c r="F5" s="226"/>
      <c r="G5" s="226"/>
      <c r="H5" s="835" t="s">
        <v>745</v>
      </c>
      <c r="I5" s="835"/>
      <c r="J5" s="835"/>
    </row>
    <row r="6" spans="1:11" ht="14.5">
      <c r="B6" s="227"/>
      <c r="C6" s="227"/>
      <c r="D6" s="227"/>
      <c r="E6" s="227"/>
      <c r="F6" s="836" t="s">
        <v>3</v>
      </c>
      <c r="G6" s="227"/>
      <c r="H6" s="228" t="s">
        <v>3745</v>
      </c>
      <c r="I6" s="229"/>
      <c r="J6" s="230" t="s">
        <v>1417</v>
      </c>
    </row>
    <row r="7" spans="1:11">
      <c r="A7" s="231" t="s">
        <v>203</v>
      </c>
      <c r="F7" s="836"/>
      <c r="G7" s="227"/>
      <c r="H7" s="232" t="s">
        <v>20</v>
      </c>
      <c r="I7" s="229"/>
      <c r="J7" s="233" t="s">
        <v>20</v>
      </c>
    </row>
    <row r="8" spans="1:11" ht="5.15" customHeight="1">
      <c r="B8" s="231"/>
      <c r="F8" s="227"/>
      <c r="G8" s="227"/>
      <c r="H8" s="234"/>
      <c r="I8" s="233"/>
      <c r="J8" s="233"/>
    </row>
    <row r="9" spans="1:11">
      <c r="B9" s="231" t="s">
        <v>204</v>
      </c>
      <c r="F9" s="227"/>
      <c r="G9" s="227"/>
      <c r="H9" s="234"/>
      <c r="I9" s="233"/>
      <c r="J9" s="233"/>
    </row>
    <row r="10" spans="1:11" ht="5.15" customHeight="1">
      <c r="B10" s="231"/>
      <c r="F10" s="227"/>
      <c r="G10" s="227"/>
      <c r="H10" s="234"/>
      <c r="I10" s="233"/>
      <c r="J10" s="233"/>
    </row>
    <row r="11" spans="1:11" ht="13.5" customHeight="1">
      <c r="B11" s="827" t="str">
        <f>'Note-4-5'!B2</f>
        <v>Property, plant and equipment</v>
      </c>
      <c r="C11" s="827"/>
      <c r="D11" s="235"/>
      <c r="E11" s="235"/>
      <c r="F11" s="224">
        <f>'Note-4-5'!A2</f>
        <v>4</v>
      </c>
      <c r="G11" s="224"/>
      <c r="H11" s="236">
        <f>ROUND('Note-4-5'!P31,0)</f>
        <v>23248696</v>
      </c>
      <c r="I11" s="236"/>
      <c r="J11" s="236">
        <f>ROUND('Note-4-5'!P30,0)</f>
        <v>23554338</v>
      </c>
      <c r="K11" s="237"/>
    </row>
    <row r="12" spans="1:11" ht="15" customHeight="1">
      <c r="B12" s="827" t="str">
        <f>'Note-4-5'!B34</f>
        <v>Right-of-use assets</v>
      </c>
      <c r="C12" s="827"/>
      <c r="D12" s="235"/>
      <c r="E12" s="235"/>
      <c r="F12" s="224">
        <f>'Note-4-5'!A34</f>
        <v>5</v>
      </c>
      <c r="G12" s="224"/>
      <c r="H12" s="236">
        <f>ROUND('Note-4-5'!O67,0)</f>
        <v>180774</v>
      </c>
      <c r="I12" s="236"/>
      <c r="J12" s="236">
        <f>ROUND('Note-4-5'!P67,0)</f>
        <v>216999</v>
      </c>
      <c r="K12" s="237"/>
    </row>
    <row r="13" spans="1:11">
      <c r="B13" s="223" t="str">
        <f>'Notes 6-29'!B4</f>
        <v>Intangible assets</v>
      </c>
      <c r="F13" s="224">
        <f>'Notes 6-29'!A4</f>
        <v>6</v>
      </c>
      <c r="G13" s="224"/>
      <c r="H13" s="236">
        <f>ROUND('Notes 6-29'!J13,0)</f>
        <v>3354</v>
      </c>
      <c r="I13" s="236"/>
      <c r="J13" s="236">
        <f>ROUND('Notes 6-29'!L13,0)</f>
        <v>5590</v>
      </c>
      <c r="K13" s="237"/>
    </row>
    <row r="14" spans="1:11">
      <c r="B14" s="223" t="str">
        <f>'Notes 6-29'!B18</f>
        <v>Capital work-in-progress</v>
      </c>
      <c r="F14" s="224">
        <f>'Notes 6-29'!A18</f>
        <v>7</v>
      </c>
      <c r="G14" s="224"/>
      <c r="H14" s="236">
        <f>ROUND('Notes 6-29'!J22,0)</f>
        <v>3032503</v>
      </c>
      <c r="I14" s="236"/>
      <c r="J14" s="236">
        <f>ROUND('Notes 6-29'!L22,0)</f>
        <v>1487764</v>
      </c>
      <c r="K14" s="237"/>
    </row>
    <row r="15" spans="1:11">
      <c r="G15" s="224"/>
      <c r="H15" s="238">
        <f>SUM(H11:H14)</f>
        <v>26465327</v>
      </c>
      <c r="I15" s="239"/>
      <c r="J15" s="238">
        <f>SUM(J11:J14)</f>
        <v>25264691</v>
      </c>
    </row>
    <row r="16" spans="1:11" ht="14.9" customHeight="1">
      <c r="B16" s="231" t="s">
        <v>6</v>
      </c>
      <c r="G16" s="224"/>
      <c r="H16" s="236"/>
      <c r="I16" s="236"/>
      <c r="J16" s="240"/>
    </row>
    <row r="17" spans="1:12" ht="4.4000000000000004" customHeight="1">
      <c r="B17" s="231"/>
      <c r="F17" s="227"/>
      <c r="G17" s="227"/>
      <c r="H17" s="234"/>
      <c r="I17" s="234"/>
      <c r="J17" s="234"/>
      <c r="K17" s="237"/>
    </row>
    <row r="18" spans="1:12" ht="14.9" customHeight="1">
      <c r="B18" s="828" t="str">
        <f>'Notes 6-29'!B39</f>
        <v>Inventories</v>
      </c>
      <c r="C18" s="828"/>
      <c r="D18" s="241"/>
      <c r="E18" s="241"/>
      <c r="F18" s="224">
        <f>'Notes 6-29'!A39</f>
        <v>8</v>
      </c>
      <c r="G18" s="224"/>
      <c r="H18" s="236">
        <f>ROUND('Notes 6-29'!J48,0)</f>
        <v>23001259</v>
      </c>
      <c r="I18" s="236"/>
      <c r="J18" s="236">
        <f>ROUND('Notes 6-29'!L48,0)</f>
        <v>14305667</v>
      </c>
      <c r="K18" s="237"/>
    </row>
    <row r="19" spans="1:12" ht="14.9" customHeight="1">
      <c r="B19" s="828" t="str">
        <f>'Notes 6-29'!B50</f>
        <v>Intercompany receivables</v>
      </c>
      <c r="C19" s="828"/>
      <c r="D19" s="241"/>
      <c r="E19" s="241"/>
      <c r="F19" s="224">
        <f>'Notes 6-29'!A50</f>
        <v>9</v>
      </c>
      <c r="G19" s="224"/>
      <c r="H19" s="236">
        <f>ROUND('Notes 6-29'!J54,0)</f>
        <v>3749117</v>
      </c>
      <c r="I19" s="236"/>
      <c r="J19" s="236">
        <f>ROUND('Notes 6-29'!L54,0)</f>
        <v>2446384</v>
      </c>
      <c r="K19" s="242"/>
      <c r="L19" s="237"/>
    </row>
    <row r="20" spans="1:12" ht="14.9" customHeight="1">
      <c r="B20" s="241" t="str">
        <f>'Notes 6-29'!B73</f>
        <v>Non-intercompany receivables</v>
      </c>
      <c r="C20" s="241"/>
      <c r="D20" s="241"/>
      <c r="E20" s="241"/>
      <c r="F20" s="224">
        <f>'Notes 6-29'!A73</f>
        <v>10</v>
      </c>
      <c r="G20" s="224"/>
      <c r="H20" s="236">
        <f>ROUND('Notes 6-29'!J90,0)</f>
        <v>306012</v>
      </c>
      <c r="I20" s="236">
        <f>'Notes 6-29'!K90</f>
        <v>0</v>
      </c>
      <c r="J20" s="236">
        <f>ROUND('Notes 6-29'!L90,0)</f>
        <v>40241</v>
      </c>
      <c r="K20" s="237"/>
    </row>
    <row r="21" spans="1:12" ht="14.9" customHeight="1">
      <c r="B21" s="241" t="str">
        <f>'Notes 6-29'!B92</f>
        <v>Other receivables</v>
      </c>
      <c r="C21" s="241"/>
      <c r="D21" s="241"/>
      <c r="E21" s="241"/>
      <c r="F21" s="224">
        <f>'Notes 6-29'!A92</f>
        <v>11</v>
      </c>
      <c r="G21" s="224"/>
      <c r="H21" s="236">
        <f>ROUND('Notes 6-29'!J97,0)</f>
        <v>1964945</v>
      </c>
      <c r="I21" s="236">
        <f>'Notes 6-29'!K97</f>
        <v>0</v>
      </c>
      <c r="J21" s="236">
        <f>ROUND('Notes 6-29'!L97,0)</f>
        <v>539809</v>
      </c>
      <c r="K21" s="237"/>
    </row>
    <row r="22" spans="1:12" ht="14.9" customHeight="1">
      <c r="B22" s="828">
        <f>'Notes 6-29'!B113</f>
        <v>0</v>
      </c>
      <c r="C22" s="828"/>
      <c r="D22" s="241"/>
      <c r="E22" s="241"/>
      <c r="F22" s="224">
        <f>'Notes 6-29'!A113</f>
        <v>12</v>
      </c>
      <c r="G22" s="224"/>
      <c r="H22" s="236">
        <f>ROUND('Notes 6-29'!J139,0)</f>
        <v>613160</v>
      </c>
      <c r="I22" s="236">
        <f>'Notes 6-29'!K139</f>
        <v>0</v>
      </c>
      <c r="J22" s="236">
        <f>ROUND('Notes 6-29'!L139,0)</f>
        <v>376653</v>
      </c>
      <c r="K22" s="237"/>
    </row>
    <row r="23" spans="1:12" ht="14.9" customHeight="1">
      <c r="B23" s="828" t="str">
        <f>'Notes 6-29'!B142</f>
        <v>Cash and cash equivalents</v>
      </c>
      <c r="C23" s="828"/>
      <c r="D23" s="241"/>
      <c r="E23" s="241"/>
      <c r="F23" s="224">
        <f>'Notes 6-29'!A142</f>
        <v>13</v>
      </c>
      <c r="G23" s="224"/>
      <c r="H23" s="236">
        <f>ROUND('Notes 6-29'!J176,0)</f>
        <v>2923795</v>
      </c>
      <c r="I23" s="236"/>
      <c r="J23" s="236">
        <f>ROUND('Notes 6-29'!L176,0)</f>
        <v>2224494</v>
      </c>
      <c r="K23" s="237"/>
    </row>
    <row r="24" spans="1:12">
      <c r="G24" s="224"/>
      <c r="H24" s="238">
        <f>SUM(H18:H23)</f>
        <v>32558288</v>
      </c>
      <c r="I24" s="239"/>
      <c r="J24" s="238">
        <f>SUM(J18:J23)</f>
        <v>19933248</v>
      </c>
    </row>
    <row r="25" spans="1:12" ht="8.15" customHeight="1">
      <c r="G25" s="224"/>
      <c r="H25" s="239"/>
      <c r="I25" s="239"/>
      <c r="J25" s="239"/>
    </row>
    <row r="26" spans="1:12" ht="13.5" thickBot="1">
      <c r="A26" s="231" t="s">
        <v>759</v>
      </c>
      <c r="G26" s="224"/>
      <c r="H26" s="243">
        <f>ROUND(H15+H24,0)</f>
        <v>59023615</v>
      </c>
      <c r="I26" s="239"/>
      <c r="J26" s="243">
        <f>ROUND(J15+J24,0)</f>
        <v>45197939</v>
      </c>
      <c r="K26" s="223">
        <v>59023615</v>
      </c>
      <c r="L26" s="237">
        <f>H26-K26</f>
        <v>0</v>
      </c>
    </row>
    <row r="27" spans="1:12" ht="13.5" thickTop="1">
      <c r="B27" s="231"/>
      <c r="G27" s="224"/>
      <c r="H27" s="239"/>
      <c r="I27" s="239"/>
      <c r="J27" s="239"/>
    </row>
    <row r="28" spans="1:12">
      <c r="A28" s="231" t="s">
        <v>308</v>
      </c>
      <c r="C28" s="244"/>
      <c r="D28" s="244"/>
      <c r="E28" s="244"/>
      <c r="G28" s="224"/>
      <c r="H28" s="245"/>
      <c r="I28" s="245"/>
      <c r="J28" s="245"/>
    </row>
    <row r="29" spans="1:12" ht="5.15" customHeight="1">
      <c r="B29" s="231"/>
      <c r="F29" s="227"/>
      <c r="G29" s="227"/>
      <c r="H29" s="234"/>
      <c r="I29" s="234"/>
      <c r="J29" s="234"/>
    </row>
    <row r="30" spans="1:12">
      <c r="B30" s="829" t="s">
        <v>603</v>
      </c>
      <c r="C30" s="829"/>
      <c r="D30" s="246"/>
      <c r="E30" s="246"/>
      <c r="G30" s="224"/>
      <c r="H30" s="236"/>
      <c r="I30" s="236"/>
      <c r="J30" s="236"/>
    </row>
    <row r="31" spans="1:12" ht="6" customHeight="1">
      <c r="B31" s="231"/>
      <c r="F31" s="227"/>
      <c r="G31" s="227"/>
      <c r="H31" s="234"/>
      <c r="I31" s="234"/>
      <c r="J31" s="234"/>
    </row>
    <row r="32" spans="1:12">
      <c r="B32" s="828" t="str">
        <f>'Notes 6-29'!B182</f>
        <v>Share capital</v>
      </c>
      <c r="C32" s="828"/>
      <c r="D32" s="241"/>
      <c r="E32" s="241"/>
      <c r="F32" s="224">
        <f>'Notes 6-29'!A182</f>
        <v>14</v>
      </c>
      <c r="G32" s="224"/>
      <c r="H32" s="236">
        <f>ROUND('Notes 6-29'!J191,0)</f>
        <v>13177394</v>
      </c>
      <c r="I32" s="236"/>
      <c r="J32" s="236">
        <f>ROUND('Notes 6-29'!L191,0)</f>
        <v>12677393</v>
      </c>
      <c r="K32" s="237"/>
    </row>
    <row r="33" spans="2:11">
      <c r="B33" s="241" t="str">
        <f>'Notes 6-29'!B215</f>
        <v>Revaluation reserve</v>
      </c>
      <c r="C33" s="241"/>
      <c r="D33" s="241"/>
      <c r="E33" s="241"/>
      <c r="F33" s="224">
        <f>'Notes 6-29'!A215</f>
        <v>15</v>
      </c>
      <c r="G33" s="224"/>
      <c r="H33" s="236">
        <f>ROUND('Notes 6-29'!J234,0)</f>
        <v>8769729</v>
      </c>
      <c r="I33" s="236">
        <f>'Notes 6-29'!K234</f>
        <v>0</v>
      </c>
      <c r="J33" s="236">
        <f>ROUND('Notes 6-29'!L234,0)</f>
        <v>8827524</v>
      </c>
      <c r="K33" s="237"/>
    </row>
    <row r="34" spans="2:11" hidden="1">
      <c r="B34" s="241" t="s">
        <v>207</v>
      </c>
      <c r="C34" s="241"/>
      <c r="D34" s="241"/>
      <c r="E34" s="241"/>
      <c r="G34" s="224"/>
      <c r="H34" s="236">
        <v>0</v>
      </c>
      <c r="I34" s="236"/>
      <c r="J34" s="236">
        <v>0</v>
      </c>
      <c r="K34" s="237"/>
    </row>
    <row r="35" spans="2:11">
      <c r="B35" s="241" t="s">
        <v>962</v>
      </c>
      <c r="C35" s="241"/>
      <c r="D35" s="241"/>
      <c r="E35" s="241"/>
      <c r="G35" s="224"/>
      <c r="H35" s="236">
        <f>ROUND(2144819.97,0)</f>
        <v>2144820</v>
      </c>
      <c r="I35" s="236"/>
      <c r="J35" s="236">
        <v>2144820</v>
      </c>
      <c r="K35" s="237"/>
    </row>
    <row r="36" spans="2:11">
      <c r="B36" s="247" t="s">
        <v>1446</v>
      </c>
      <c r="C36" s="247"/>
      <c r="D36" s="247"/>
      <c r="E36" s="247"/>
      <c r="F36" s="248"/>
      <c r="G36" s="247"/>
      <c r="H36" s="249">
        <f>ROUND(SCE!L21,0)</f>
        <v>-3799691</v>
      </c>
      <c r="I36" s="249"/>
      <c r="J36" s="249">
        <f>ROUND(SCE!L14,0)</f>
        <v>-4112875</v>
      </c>
      <c r="K36" s="237"/>
    </row>
    <row r="37" spans="2:11">
      <c r="G37" s="224"/>
      <c r="H37" s="238">
        <f>SUM(H32:H36)</f>
        <v>20292252</v>
      </c>
      <c r="I37" s="239"/>
      <c r="J37" s="238">
        <f>SUM(J32:J36)</f>
        <v>19536862</v>
      </c>
      <c r="K37" s="237"/>
    </row>
    <row r="38" spans="2:11">
      <c r="B38" s="231" t="s">
        <v>280</v>
      </c>
      <c r="C38" s="231"/>
      <c r="D38" s="231"/>
      <c r="E38" s="231"/>
      <c r="G38" s="224"/>
      <c r="H38" s="236"/>
      <c r="I38" s="236"/>
      <c r="J38" s="236"/>
    </row>
    <row r="39" spans="2:11" ht="5.15" customHeight="1">
      <c r="B39" s="231"/>
      <c r="F39" s="227"/>
      <c r="G39" s="227"/>
      <c r="H39" s="234"/>
      <c r="I39" s="234"/>
      <c r="J39" s="234"/>
    </row>
    <row r="40" spans="2:11">
      <c r="B40" s="223" t="str">
        <f>'Notes 6-29'!B245</f>
        <v>Deferred tax liability</v>
      </c>
      <c r="F40" s="224">
        <f>'Notes 6-29'!A245</f>
        <v>16</v>
      </c>
      <c r="G40" s="250"/>
      <c r="H40" s="251">
        <f>ROUND('Notes 6-29'!J254,0)</f>
        <v>283209</v>
      </c>
      <c r="I40" s="251">
        <f>'Notes 6-29'!K254</f>
        <v>0</v>
      </c>
      <c r="J40" s="251">
        <f>ROUND('Notes 6-29'!L254,0)</f>
        <v>283209</v>
      </c>
      <c r="K40" s="237"/>
    </row>
    <row r="41" spans="2:11">
      <c r="B41" s="223" t="s">
        <v>967</v>
      </c>
      <c r="F41" s="224">
        <f>'Notes 6-29'!A257</f>
        <v>17</v>
      </c>
      <c r="G41" s="224"/>
      <c r="H41" s="236">
        <f>ROUND('Notes 6-29'!J265,0)</f>
        <v>164139</v>
      </c>
      <c r="I41" s="236"/>
      <c r="J41" s="236">
        <f>ROUND('Notes 6-29'!L265,0)</f>
        <v>197844</v>
      </c>
      <c r="K41" s="237"/>
    </row>
    <row r="42" spans="2:11">
      <c r="B42" s="241" t="s">
        <v>963</v>
      </c>
      <c r="F42" s="224">
        <f>'Notes 6-29'!A269</f>
        <v>18</v>
      </c>
      <c r="G42" s="250"/>
      <c r="H42" s="251">
        <f>ROUND('Notes 6-29'!J277,0)</f>
        <v>0</v>
      </c>
      <c r="I42" s="251">
        <f>'Notes 6-29'!K277</f>
        <v>0</v>
      </c>
      <c r="J42" s="251">
        <f>ROUND('Notes 6-29'!L277,0)</f>
        <v>937930</v>
      </c>
      <c r="K42" s="237"/>
    </row>
    <row r="43" spans="2:11">
      <c r="B43" s="241" t="s">
        <v>968</v>
      </c>
      <c r="F43" s="224">
        <f>'Notes 6-29'!A284</f>
        <v>19</v>
      </c>
      <c r="G43" s="250"/>
      <c r="H43" s="251">
        <f>ROUND('Notes 6-29'!J292,0)</f>
        <v>3493000</v>
      </c>
      <c r="I43" s="251">
        <f>'Notes 6-29'!K292</f>
        <v>0</v>
      </c>
      <c r="J43" s="251">
        <f>ROUND('Notes 6-29'!L292,0)</f>
        <v>944061</v>
      </c>
      <c r="K43" s="237"/>
    </row>
    <row r="44" spans="2:11" ht="15" customHeight="1">
      <c r="B44" s="231"/>
      <c r="F44" s="227"/>
      <c r="G44" s="227"/>
      <c r="H44" s="238">
        <f>SUM(H40:H43)</f>
        <v>3940348</v>
      </c>
      <c r="I44" s="234"/>
      <c r="J44" s="238">
        <f>SUM(J40:J43)</f>
        <v>2363044</v>
      </c>
    </row>
    <row r="45" spans="2:11">
      <c r="B45" s="231" t="s">
        <v>7</v>
      </c>
      <c r="C45" s="231"/>
      <c r="D45" s="231"/>
      <c r="E45" s="231"/>
      <c r="G45" s="224"/>
      <c r="H45" s="236"/>
      <c r="I45" s="236"/>
      <c r="J45" s="236"/>
    </row>
    <row r="46" spans="2:11" ht="5.15" customHeight="1">
      <c r="B46" s="231"/>
      <c r="C46" s="231"/>
      <c r="D46" s="231"/>
      <c r="E46" s="231"/>
      <c r="G46" s="224"/>
      <c r="H46" s="236"/>
      <c r="I46" s="236"/>
      <c r="J46" s="236"/>
    </row>
    <row r="47" spans="2:11">
      <c r="B47" s="241" t="s">
        <v>969</v>
      </c>
      <c r="C47" s="241"/>
      <c r="D47" s="241"/>
      <c r="E47" s="241"/>
      <c r="F47" s="224">
        <f>'Notes 6-29'!A257</f>
        <v>17</v>
      </c>
      <c r="G47" s="224"/>
      <c r="H47" s="236">
        <f>ROUND('Notes 6-29'!J264,0)</f>
        <v>34200</v>
      </c>
      <c r="I47" s="236"/>
      <c r="J47" s="236">
        <f>ROUND('Notes 6-29'!L264,0)</f>
        <v>32873</v>
      </c>
    </row>
    <row r="48" spans="2:11">
      <c r="B48" s="241" t="s">
        <v>970</v>
      </c>
      <c r="C48" s="241"/>
      <c r="D48" s="241"/>
      <c r="E48" s="241"/>
      <c r="F48" s="224">
        <f>'Notes 6-29'!A269</f>
        <v>18</v>
      </c>
      <c r="G48" s="224"/>
      <c r="H48" s="236">
        <f>ROUND('Notes 6-29'!J276,0)</f>
        <v>852161</v>
      </c>
      <c r="I48" s="236">
        <f>'Notes 6-29'!K276</f>
        <v>0</v>
      </c>
      <c r="J48" s="236">
        <f>ROUND('Notes 6-29'!L276,0)</f>
        <v>1172412</v>
      </c>
    </row>
    <row r="49" spans="1:11">
      <c r="B49" s="241" t="s">
        <v>971</v>
      </c>
      <c r="C49" s="241"/>
      <c r="D49" s="241"/>
      <c r="E49" s="241"/>
      <c r="F49" s="224">
        <f>'Notes 6-29'!A284</f>
        <v>19</v>
      </c>
      <c r="G49" s="224"/>
      <c r="H49" s="236">
        <f>ROUND('Notes 6-29'!J291,0)</f>
        <v>335974</v>
      </c>
      <c r="I49" s="236">
        <f>'Notes 6-29'!K289</f>
        <v>0</v>
      </c>
      <c r="J49" s="236">
        <f>ROUND('Notes 6-29'!L291,0)</f>
        <v>724566</v>
      </c>
    </row>
    <row r="50" spans="1:11">
      <c r="B50" s="241" t="str">
        <f>'Notes 6-29'!B300</f>
        <v>Short term loan</v>
      </c>
      <c r="C50" s="241"/>
      <c r="D50" s="241"/>
      <c r="E50" s="241"/>
      <c r="F50" s="224">
        <f>'Notes 6-29'!A300</f>
        <v>20</v>
      </c>
      <c r="G50" s="224"/>
      <c r="H50" s="236">
        <f>ROUND('Notes 6-29'!J306,0)</f>
        <v>2978863</v>
      </c>
      <c r="I50" s="236"/>
      <c r="J50" s="236">
        <f>ROUND('Notes 6-29'!L306,0)</f>
        <v>1679535</v>
      </c>
      <c r="K50" s="237"/>
    </row>
    <row r="51" spans="1:11">
      <c r="B51" s="241" t="str">
        <f>'Notes 6-29'!B388</f>
        <v>Accounts payable</v>
      </c>
      <c r="C51" s="241"/>
      <c r="D51" s="241"/>
      <c r="E51" s="241"/>
      <c r="F51" s="224">
        <f>'Notes 6-29'!A388</f>
        <v>21</v>
      </c>
      <c r="G51" s="224"/>
      <c r="H51" s="236">
        <f>ROUND('Notes 6-29'!J393,0)</f>
        <v>23356111</v>
      </c>
      <c r="I51" s="236"/>
      <c r="J51" s="236">
        <f>ROUND('Notes 6-29'!L393,0)</f>
        <v>13444044</v>
      </c>
      <c r="K51" s="242"/>
    </row>
    <row r="52" spans="1:11">
      <c r="B52" s="241" t="str">
        <f>'Notes 6-29'!B395</f>
        <v>Intercompany payables</v>
      </c>
      <c r="C52" s="241"/>
      <c r="D52" s="241"/>
      <c r="E52" s="241"/>
      <c r="F52" s="224">
        <f>'Notes 6-29'!A395</f>
        <v>22</v>
      </c>
      <c r="G52" s="224"/>
      <c r="H52" s="236">
        <f>ROUND('Notes 6-29'!J399,0)</f>
        <v>2137413</v>
      </c>
      <c r="I52" s="236"/>
      <c r="J52" s="236">
        <f>ROUND('Notes 6-29'!L399,0)</f>
        <v>1943379</v>
      </c>
      <c r="K52" s="237"/>
    </row>
    <row r="53" spans="1:11">
      <c r="B53" s="241" t="str">
        <f>'Notes 6-29'!B417</f>
        <v xml:space="preserve">Advance from buyers </v>
      </c>
      <c r="C53" s="241"/>
      <c r="D53" s="241"/>
      <c r="E53" s="241"/>
      <c r="F53" s="224">
        <f>'Notes 6-29'!A417</f>
        <v>23</v>
      </c>
      <c r="G53" s="224"/>
      <c r="H53" s="236">
        <f>ROUND('Notes 6-29'!J423,0)</f>
        <v>1175493</v>
      </c>
      <c r="I53" s="236"/>
      <c r="J53" s="236">
        <f>ROUND('Notes 6-29'!L423,0)</f>
        <v>907077</v>
      </c>
      <c r="K53" s="252"/>
    </row>
    <row r="54" spans="1:11">
      <c r="B54" s="241" t="str">
        <f>'Notes 6-29'!B431</f>
        <v>Accrued expenses and other liabilities</v>
      </c>
      <c r="C54" s="241"/>
      <c r="D54" s="241"/>
      <c r="E54" s="241"/>
      <c r="F54" s="224">
        <f>'Notes 6-29'!A431</f>
        <v>24</v>
      </c>
      <c r="G54" s="224"/>
      <c r="H54" s="236">
        <f>ROUNDUP('Notes 6-29'!J444,0)</f>
        <v>3920800</v>
      </c>
      <c r="I54" s="236"/>
      <c r="J54" s="236">
        <f>ROUND('Notes 6-29'!L444,0)</f>
        <v>3394147</v>
      </c>
      <c r="K54" s="237"/>
    </row>
    <row r="55" spans="1:11">
      <c r="G55" s="224"/>
      <c r="H55" s="238">
        <f>SUM(H47:H54)</f>
        <v>34791015</v>
      </c>
      <c r="I55" s="239"/>
      <c r="J55" s="238">
        <f>SUM(J47:J54)</f>
        <v>23298033</v>
      </c>
    </row>
    <row r="56" spans="1:11" ht="8.15" customHeight="1">
      <c r="G56" s="224"/>
      <c r="H56" s="239"/>
      <c r="I56" s="239"/>
      <c r="J56" s="239"/>
    </row>
    <row r="57" spans="1:11" ht="13.5" thickBot="1">
      <c r="A57" s="231" t="s">
        <v>760</v>
      </c>
      <c r="C57" s="231"/>
      <c r="D57" s="231"/>
      <c r="E57" s="231"/>
      <c r="G57" s="224"/>
      <c r="H57" s="243">
        <f>ROUND(H55+H37+H44,0)</f>
        <v>59023615</v>
      </c>
      <c r="I57" s="239"/>
      <c r="J57" s="243">
        <f>ROUND(J55+J37+J44,0)</f>
        <v>45197939</v>
      </c>
      <c r="K57" s="237">
        <f>H26-H57</f>
        <v>0</v>
      </c>
    </row>
    <row r="58" spans="1:11" ht="7.4" customHeight="1" thickTop="1">
      <c r="B58" s="231"/>
      <c r="C58" s="231"/>
      <c r="D58" s="231"/>
      <c r="E58" s="231"/>
      <c r="G58" s="224"/>
      <c r="I58" s="254"/>
      <c r="J58" s="254"/>
    </row>
    <row r="59" spans="1:11" ht="10.5" customHeight="1">
      <c r="B59" s="231"/>
      <c r="C59" s="231"/>
      <c r="D59" s="231"/>
      <c r="E59" s="231"/>
      <c r="G59" s="224"/>
      <c r="I59" s="254"/>
      <c r="J59" s="254"/>
    </row>
    <row r="60" spans="1:11" ht="14.9" customHeight="1">
      <c r="A60" s="828" t="s">
        <v>4006</v>
      </c>
      <c r="B60" s="828"/>
      <c r="C60" s="828"/>
      <c r="D60" s="828"/>
      <c r="E60" s="828"/>
      <c r="F60" s="828"/>
      <c r="G60" s="828"/>
      <c r="H60" s="828"/>
      <c r="I60" s="254"/>
      <c r="J60" s="254"/>
    </row>
    <row r="61" spans="1:11">
      <c r="A61" s="224"/>
      <c r="B61" s="224"/>
      <c r="C61" s="224"/>
      <c r="D61" s="224"/>
      <c r="E61" s="224"/>
      <c r="G61" s="224"/>
      <c r="H61" s="721">
        <f>H26-H57</f>
        <v>0</v>
      </c>
      <c r="I61" s="722"/>
      <c r="J61" s="721">
        <f>J26-J57</f>
        <v>0</v>
      </c>
    </row>
    <row r="62" spans="1:11">
      <c r="B62" s="224"/>
      <c r="C62" s="224"/>
      <c r="D62" s="224"/>
      <c r="E62" s="224"/>
      <c r="G62" s="224"/>
      <c r="H62" s="225"/>
      <c r="I62" s="225"/>
      <c r="J62" s="225"/>
    </row>
    <row r="63" spans="1:11">
      <c r="B63" s="224"/>
      <c r="C63" s="224"/>
      <c r="D63" s="224"/>
      <c r="E63" s="224"/>
      <c r="G63" s="224"/>
      <c r="H63" s="225"/>
      <c r="I63" s="225"/>
      <c r="J63" s="225"/>
    </row>
    <row r="64" spans="1:11">
      <c r="B64" s="224"/>
      <c r="C64" s="224"/>
      <c r="D64" s="224"/>
      <c r="E64" s="224"/>
      <c r="G64" s="224"/>
      <c r="H64" s="225"/>
      <c r="I64" s="225"/>
      <c r="J64" s="225"/>
    </row>
    <row r="65" spans="1:10">
      <c r="B65" s="224"/>
      <c r="C65" s="224"/>
      <c r="D65" s="224"/>
      <c r="E65" s="224"/>
      <c r="G65" s="224"/>
      <c r="H65" s="255">
        <f>H26-H57</f>
        <v>0</v>
      </c>
      <c r="I65" s="256">
        <f>I26-I57</f>
        <v>0</v>
      </c>
      <c r="J65" s="257">
        <f>J26-J57</f>
        <v>0</v>
      </c>
    </row>
    <row r="66" spans="1:10">
      <c r="A66" s="832" t="s">
        <v>4116</v>
      </c>
      <c r="B66" s="834"/>
      <c r="C66" s="834"/>
      <c r="D66" s="833" t="s">
        <v>4118</v>
      </c>
      <c r="E66" s="833"/>
      <c r="F66" s="833"/>
      <c r="G66" s="229"/>
      <c r="H66" s="833" t="s">
        <v>750</v>
      </c>
      <c r="I66" s="833"/>
      <c r="J66" s="833"/>
    </row>
    <row r="67" spans="1:10" s="231" customFormat="1" ht="14.9" customHeight="1">
      <c r="A67" s="832" t="s">
        <v>1460</v>
      </c>
      <c r="B67" s="832"/>
      <c r="C67" s="832"/>
      <c r="D67" s="833" t="s">
        <v>4117</v>
      </c>
      <c r="E67" s="833"/>
      <c r="F67" s="833"/>
      <c r="G67" s="833"/>
      <c r="H67" s="833" t="s">
        <v>1287</v>
      </c>
      <c r="I67" s="833"/>
      <c r="J67" s="833"/>
    </row>
    <row r="68" spans="1:10">
      <c r="B68" s="231"/>
      <c r="C68" s="258"/>
      <c r="D68" s="258"/>
      <c r="E68" s="258"/>
      <c r="F68" s="227"/>
      <c r="G68" s="227"/>
      <c r="H68" s="234"/>
      <c r="I68" s="234"/>
      <c r="J68" s="234"/>
    </row>
    <row r="69" spans="1:10" ht="15" customHeight="1">
      <c r="A69" s="259"/>
      <c r="B69" s="259"/>
      <c r="C69" s="259"/>
      <c r="D69" s="259"/>
      <c r="E69" s="259"/>
      <c r="F69" s="260"/>
      <c r="G69" s="259"/>
      <c r="H69" s="261"/>
      <c r="I69" s="259"/>
      <c r="J69" s="259"/>
    </row>
    <row r="70" spans="1:10">
      <c r="D70" s="830" t="s">
        <v>746</v>
      </c>
      <c r="E70" s="830"/>
      <c r="F70" s="830"/>
      <c r="G70" s="830"/>
      <c r="H70" s="830"/>
      <c r="I70" s="830"/>
      <c r="J70" s="830"/>
    </row>
    <row r="71" spans="1:10">
      <c r="D71" s="262"/>
      <c r="E71" s="262"/>
      <c r="F71" s="263"/>
      <c r="G71" s="262"/>
      <c r="H71" s="264"/>
      <c r="I71" s="262"/>
      <c r="J71" s="262"/>
    </row>
    <row r="72" spans="1:10">
      <c r="D72" s="262"/>
      <c r="E72" s="262"/>
      <c r="F72" s="263"/>
      <c r="G72" s="262"/>
      <c r="H72" s="264"/>
      <c r="I72" s="262"/>
      <c r="J72" s="262"/>
    </row>
    <row r="74" spans="1:10">
      <c r="A74" s="265" t="s">
        <v>748</v>
      </c>
      <c r="H74" s="831" t="s">
        <v>747</v>
      </c>
      <c r="I74" s="831"/>
      <c r="J74" s="831"/>
    </row>
    <row r="75" spans="1:10">
      <c r="A75" s="266" t="s">
        <v>749</v>
      </c>
      <c r="H75" s="826" t="s">
        <v>274</v>
      </c>
      <c r="I75" s="826"/>
      <c r="J75" s="826"/>
    </row>
    <row r="76" spans="1:10" hidden="1"/>
    <row r="77" spans="1:10" hidden="1">
      <c r="H77" s="253">
        <v>62872652.410000004</v>
      </c>
      <c r="I77" s="223">
        <v>0</v>
      </c>
      <c r="J77" s="223">
        <v>56391255.070000008</v>
      </c>
    </row>
    <row r="78" spans="1:10" hidden="1">
      <c r="C78" s="223" t="s">
        <v>709</v>
      </c>
      <c r="H78" s="253">
        <f>H57-H77</f>
        <v>-3849037.4100000039</v>
      </c>
      <c r="I78" s="254">
        <f>I57-I77</f>
        <v>0</v>
      </c>
      <c r="J78" s="254">
        <f>J57-J77</f>
        <v>-11193316.070000008</v>
      </c>
    </row>
    <row r="79" spans="1:10" hidden="1"/>
    <row r="80" spans="1:10" hidden="1">
      <c r="I80" s="254"/>
      <c r="J80" s="254"/>
    </row>
    <row r="81" spans="8:10" hidden="1">
      <c r="H81" s="253">
        <v>62872651.989999995</v>
      </c>
      <c r="I81" s="223">
        <v>0</v>
      </c>
      <c r="J81" s="223">
        <v>56391255.060000002</v>
      </c>
    </row>
    <row r="82" spans="8:10" hidden="1">
      <c r="H82" s="253">
        <f>H26-H57</f>
        <v>0</v>
      </c>
      <c r="I82" s="254">
        <f>I26-I57</f>
        <v>0</v>
      </c>
      <c r="J82" s="254">
        <f>J26-J57</f>
        <v>0</v>
      </c>
    </row>
    <row r="83" spans="8:10" hidden="1"/>
    <row r="84" spans="8:10" hidden="1"/>
    <row r="85" spans="8:10" hidden="1"/>
    <row r="86" spans="8:10" hidden="1"/>
    <row r="88" spans="8:10">
      <c r="J88" s="237"/>
    </row>
    <row r="89" spans="8:10">
      <c r="I89" s="254"/>
      <c r="J89" s="254"/>
    </row>
  </sheetData>
  <mergeCells count="23">
    <mergeCell ref="H66:J66"/>
    <mergeCell ref="A1:J1"/>
    <mergeCell ref="A2:J2"/>
    <mergeCell ref="A3:J3"/>
    <mergeCell ref="H5:J5"/>
    <mergeCell ref="A60:H60"/>
    <mergeCell ref="F6:F7"/>
    <mergeCell ref="H75:J75"/>
    <mergeCell ref="B11:C11"/>
    <mergeCell ref="B19:C19"/>
    <mergeCell ref="B22:C22"/>
    <mergeCell ref="B23:C23"/>
    <mergeCell ref="B30:C30"/>
    <mergeCell ref="B18:C18"/>
    <mergeCell ref="B12:C12"/>
    <mergeCell ref="B32:C32"/>
    <mergeCell ref="D70:J70"/>
    <mergeCell ref="H74:J74"/>
    <mergeCell ref="A67:C67"/>
    <mergeCell ref="H67:J67"/>
    <mergeCell ref="A66:C66"/>
    <mergeCell ref="D67:G67"/>
    <mergeCell ref="D66:F66"/>
  </mergeCells>
  <pageMargins left="1" right="0.65" top="1" bottom="0.65" header="0.3" footer="0.3"/>
  <pageSetup paperSize="9" scale="79" firstPageNumber="4" orientation="portrait" useFirstPageNumber="1" r:id="rId1"/>
  <headerFooter>
    <oddFooter>&amp;C&amp;"Open Sans,Regular"&amp;P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tabColor rgb="FF0033CC"/>
    <pageSetUpPr fitToPage="1"/>
  </sheetPr>
  <dimension ref="A1:U61"/>
  <sheetViews>
    <sheetView showGridLines="0" view="pageBreakPreview" topLeftCell="A9" zoomScale="107" zoomScaleSheetLayoutView="100" workbookViewId="0">
      <selection activeCell="A56" sqref="A56:XFD56"/>
    </sheetView>
  </sheetViews>
  <sheetFormatPr defaultColWidth="9.453125" defaultRowHeight="13"/>
  <cols>
    <col min="1" max="1" width="28.54296875" style="247" customWidth="1"/>
    <col min="2" max="2" width="33.453125" style="247" hidden="1" customWidth="1"/>
    <col min="3" max="3" width="19.54296875" style="247" customWidth="1"/>
    <col min="4" max="4" width="4.453125" style="247" customWidth="1"/>
    <col min="5" max="5" width="8.453125" style="247" customWidth="1"/>
    <col min="6" max="6" width="15.453125" style="322" customWidth="1"/>
    <col min="7" max="7" width="1" style="247" customWidth="1"/>
    <col min="8" max="8" width="15.453125" style="323" customWidth="1"/>
    <col min="9" max="9" width="4" style="267" customWidth="1"/>
    <col min="10" max="10" width="14.54296875" style="267" hidden="1" customWidth="1"/>
    <col min="11" max="11" width="11.1796875" style="267" hidden="1" customWidth="1"/>
    <col min="12" max="12" width="18.54296875" style="267" hidden="1" customWidth="1"/>
    <col min="13" max="14" width="0" style="267" hidden="1" customWidth="1"/>
    <col min="15" max="15" width="12.453125" style="267" hidden="1" customWidth="1"/>
    <col min="16" max="16" width="10.54296875" style="267" hidden="1" customWidth="1"/>
    <col min="17" max="17" width="13.453125" style="267" hidden="1" customWidth="1"/>
    <col min="18" max="19" width="0" style="267" hidden="1" customWidth="1"/>
    <col min="20" max="20" width="9.453125" style="267" bestFit="1"/>
    <col min="21" max="16384" width="9.453125" style="267"/>
  </cols>
  <sheetData>
    <row r="1" spans="1:18" ht="15" customHeight="1">
      <c r="A1" s="837" t="str">
        <f>BS!A1</f>
        <v>Cosmopolitan Industries (Pvt.) Limited</v>
      </c>
      <c r="B1" s="837"/>
      <c r="C1" s="837"/>
      <c r="D1" s="837"/>
      <c r="E1" s="837"/>
      <c r="F1" s="837"/>
      <c r="G1" s="837"/>
      <c r="H1" s="837"/>
    </row>
    <row r="2" spans="1:18" ht="15" customHeight="1">
      <c r="A2" s="838" t="s">
        <v>756</v>
      </c>
      <c r="B2" s="838"/>
      <c r="C2" s="838"/>
      <c r="D2" s="838"/>
      <c r="E2" s="838"/>
      <c r="F2" s="838"/>
      <c r="G2" s="838"/>
      <c r="H2" s="838"/>
    </row>
    <row r="3" spans="1:18" ht="15" customHeight="1">
      <c r="A3" s="838" t="s">
        <v>3747</v>
      </c>
      <c r="B3" s="838"/>
      <c r="C3" s="838"/>
      <c r="D3" s="838"/>
      <c r="E3" s="838"/>
      <c r="F3" s="838"/>
      <c r="G3" s="838"/>
      <c r="H3" s="838"/>
    </row>
    <row r="4" spans="1:18">
      <c r="B4" s="268"/>
      <c r="C4" s="268"/>
      <c r="D4" s="268"/>
      <c r="E4" s="268"/>
      <c r="F4" s="269"/>
      <c r="G4" s="268"/>
      <c r="H4" s="270"/>
    </row>
    <row r="5" spans="1:18" ht="16.5" customHeight="1">
      <c r="B5" s="268"/>
      <c r="C5" s="268"/>
      <c r="D5" s="268"/>
      <c r="E5" s="268"/>
      <c r="F5" s="844" t="s">
        <v>751</v>
      </c>
      <c r="G5" s="844"/>
      <c r="H5" s="844"/>
    </row>
    <row r="6" spans="1:18" ht="1.5" customHeight="1">
      <c r="B6" s="268"/>
      <c r="C6" s="268"/>
      <c r="D6" s="268"/>
      <c r="E6" s="268"/>
      <c r="F6" s="271"/>
      <c r="G6" s="271"/>
      <c r="H6" s="271"/>
    </row>
    <row r="7" spans="1:18" ht="14.5">
      <c r="E7" s="842" t="s">
        <v>3</v>
      </c>
      <c r="F7" s="230" t="s">
        <v>3746</v>
      </c>
      <c r="G7" s="272"/>
      <c r="H7" s="230" t="s">
        <v>1417</v>
      </c>
    </row>
    <row r="8" spans="1:18">
      <c r="E8" s="842"/>
      <c r="F8" s="273" t="s">
        <v>20</v>
      </c>
      <c r="G8" s="274"/>
      <c r="H8" s="274" t="s">
        <v>20</v>
      </c>
    </row>
    <row r="9" spans="1:18">
      <c r="E9" s="248"/>
      <c r="F9" s="275"/>
      <c r="G9" s="248"/>
      <c r="H9" s="276"/>
    </row>
    <row r="10" spans="1:18" ht="14.5">
      <c r="A10" s="277" t="s">
        <v>209</v>
      </c>
      <c r="D10" s="278"/>
      <c r="E10" s="279"/>
      <c r="F10" s="236">
        <f>ROUND(-SUMIFS('TB 21-22'!L:L,'TB 21-22'!N:N,PL!A10),0)</f>
        <v>86826344</v>
      </c>
      <c r="G10" s="280"/>
      <c r="H10" s="236">
        <v>63313374</v>
      </c>
      <c r="I10" s="281"/>
      <c r="J10" s="281">
        <v>69295107.389999986</v>
      </c>
      <c r="K10" s="281">
        <f>J10-F10</f>
        <v>-17531236.610000014</v>
      </c>
      <c r="L10" s="130"/>
      <c r="M10" s="282"/>
      <c r="O10" s="283">
        <v>86826344</v>
      </c>
      <c r="P10" s="283">
        <f>F10-O10</f>
        <v>0</v>
      </c>
      <c r="Q10" s="236">
        <v>86826344</v>
      </c>
      <c r="R10" s="284">
        <f>Q10-F10</f>
        <v>0</v>
      </c>
    </row>
    <row r="11" spans="1:18" ht="5.15" customHeight="1">
      <c r="B11" s="285"/>
      <c r="C11" s="285"/>
      <c r="D11" s="285"/>
      <c r="E11" s="286"/>
      <c r="F11" s="287"/>
      <c r="G11" s="288"/>
      <c r="H11" s="289"/>
      <c r="J11" s="281"/>
      <c r="K11" s="281"/>
      <c r="L11" s="133"/>
      <c r="O11" s="290"/>
      <c r="P11" s="290"/>
      <c r="Q11" s="287"/>
      <c r="R11" s="284">
        <f t="shared" ref="R11:R32" si="0">Q11-F11</f>
        <v>0</v>
      </c>
    </row>
    <row r="12" spans="1:18" ht="14.5">
      <c r="A12" s="291" t="s">
        <v>752</v>
      </c>
      <c r="B12" s="292"/>
      <c r="C12" s="292"/>
      <c r="D12" s="292"/>
      <c r="E12" s="293">
        <f>'Notes 6-29'!A449</f>
        <v>25</v>
      </c>
      <c r="F12" s="251">
        <f>ROUND(-'Notes 6-29'!J454,0)</f>
        <v>-80298841</v>
      </c>
      <c r="G12" s="294"/>
      <c r="H12" s="251">
        <f>ROUND(-'Notes 6-29'!L454,0)</f>
        <v>-61180632</v>
      </c>
      <c r="J12" s="281">
        <v>-64706347.879999988</v>
      </c>
      <c r="K12" s="281">
        <f>J12-F12</f>
        <v>15592493.120000012</v>
      </c>
      <c r="L12" s="132"/>
      <c r="M12" s="282"/>
      <c r="O12" s="295">
        <v>-80315433</v>
      </c>
      <c r="P12" s="295">
        <f t="shared" ref="P12:P32" si="1">F12-O12</f>
        <v>16592</v>
      </c>
      <c r="Q12" s="251">
        <v>-80299198</v>
      </c>
      <c r="R12" s="284">
        <f t="shared" si="0"/>
        <v>-357</v>
      </c>
    </row>
    <row r="13" spans="1:18" ht="5.15" customHeight="1">
      <c r="B13" s="292"/>
      <c r="C13" s="292"/>
      <c r="D13" s="292"/>
      <c r="E13" s="293"/>
      <c r="F13" s="251"/>
      <c r="G13" s="294"/>
      <c r="H13" s="296"/>
      <c r="K13" s="281"/>
      <c r="L13" s="132"/>
      <c r="M13" s="297"/>
      <c r="O13" s="295"/>
      <c r="P13" s="295">
        <f t="shared" si="1"/>
        <v>0</v>
      </c>
      <c r="Q13" s="251"/>
      <c r="R13" s="284">
        <f t="shared" si="0"/>
        <v>0</v>
      </c>
    </row>
    <row r="14" spans="1:18" ht="14.5">
      <c r="A14" s="285" t="s">
        <v>212</v>
      </c>
      <c r="B14" s="285"/>
      <c r="C14" s="285"/>
      <c r="D14" s="285"/>
      <c r="E14" s="286"/>
      <c r="F14" s="238">
        <f>F10+F12</f>
        <v>6527503</v>
      </c>
      <c r="G14" s="298"/>
      <c r="H14" s="238">
        <f>H10+H12</f>
        <v>2132742</v>
      </c>
      <c r="K14" s="281"/>
      <c r="L14" s="131"/>
      <c r="M14" s="297"/>
      <c r="O14" s="299">
        <v>6510911</v>
      </c>
      <c r="P14" s="299">
        <f t="shared" si="1"/>
        <v>16592</v>
      </c>
      <c r="Q14" s="238">
        <v>6527146</v>
      </c>
      <c r="R14" s="284">
        <f t="shared" si="0"/>
        <v>-357</v>
      </c>
    </row>
    <row r="15" spans="1:18" ht="5.15" customHeight="1">
      <c r="B15" s="285"/>
      <c r="C15" s="285"/>
      <c r="D15" s="285"/>
      <c r="E15" s="286"/>
      <c r="F15" s="239"/>
      <c r="G15" s="298"/>
      <c r="H15" s="300"/>
      <c r="K15" s="281"/>
      <c r="L15" s="131"/>
      <c r="M15" s="297"/>
      <c r="O15" s="301"/>
      <c r="P15" s="301">
        <f t="shared" si="1"/>
        <v>0</v>
      </c>
      <c r="Q15" s="239"/>
      <c r="R15" s="284">
        <f t="shared" si="0"/>
        <v>0</v>
      </c>
    </row>
    <row r="16" spans="1:18" s="800" customFormat="1" ht="14.5">
      <c r="A16" s="797" t="s">
        <v>883</v>
      </c>
      <c r="B16" s="798"/>
      <c r="C16" s="798"/>
      <c r="D16" s="798"/>
      <c r="E16" s="799"/>
      <c r="F16" s="249">
        <f>ROUND(-SUMIFS('TB 21-22'!L:L,'TB 21-22'!N:N,PL!A16),0)</f>
        <v>2311259</v>
      </c>
      <c r="G16" s="477"/>
      <c r="H16" s="249">
        <v>1988826</v>
      </c>
      <c r="J16" s="800">
        <v>1932454.03</v>
      </c>
      <c r="K16" s="281">
        <f>J16-F16</f>
        <v>-378804.97</v>
      </c>
      <c r="L16" s="130"/>
      <c r="M16" s="801"/>
      <c r="O16" s="802">
        <v>2311259</v>
      </c>
      <c r="P16" s="802">
        <f t="shared" si="1"/>
        <v>0</v>
      </c>
      <c r="Q16" s="249">
        <v>2311259</v>
      </c>
      <c r="R16" s="284">
        <f t="shared" si="0"/>
        <v>0</v>
      </c>
    </row>
    <row r="17" spans="1:21" ht="14.5">
      <c r="A17" s="291" t="s">
        <v>15</v>
      </c>
      <c r="B17" s="291"/>
      <c r="C17" s="291"/>
      <c r="D17" s="291"/>
      <c r="E17" s="293">
        <f>'Notes 6-29'!A502</f>
        <v>26</v>
      </c>
      <c r="F17" s="236">
        <f>-ROUND('Notes 6-29'!J523,0)</f>
        <v>-6980169</v>
      </c>
      <c r="G17" s="280"/>
      <c r="H17" s="236">
        <f>-ROUND('Notes 6-29'!L523,0)</f>
        <v>-5854850</v>
      </c>
      <c r="I17" s="281"/>
      <c r="J17" s="267">
        <v>-5722924.7300000014</v>
      </c>
      <c r="K17" s="281">
        <f>J17-F17</f>
        <v>1257244.2699999986</v>
      </c>
      <c r="L17" s="130"/>
      <c r="M17" s="297"/>
      <c r="O17" s="283">
        <v>-6995410</v>
      </c>
      <c r="P17" s="283">
        <f t="shared" si="1"/>
        <v>15241</v>
      </c>
      <c r="Q17" s="236">
        <v>-6980169</v>
      </c>
      <c r="R17" s="284">
        <f t="shared" si="0"/>
        <v>0</v>
      </c>
    </row>
    <row r="18" spans="1:21" ht="14.5">
      <c r="A18" s="291" t="s">
        <v>275</v>
      </c>
      <c r="B18" s="291"/>
      <c r="C18" s="291"/>
      <c r="D18" s="291"/>
      <c r="E18" s="293">
        <f>'Notes 6-29'!A526</f>
        <v>27</v>
      </c>
      <c r="F18" s="236">
        <f>-ROUND('Notes 6-29'!J534,0)</f>
        <v>-923879</v>
      </c>
      <c r="G18" s="280"/>
      <c r="H18" s="236">
        <f>-ROUND('Notes 6-29'!L534,0)</f>
        <v>-1002942</v>
      </c>
      <c r="I18" s="281"/>
      <c r="J18" s="267">
        <v>-980075.42</v>
      </c>
      <c r="K18" s="281">
        <f>J18-F18</f>
        <v>-56196.420000000042</v>
      </c>
      <c r="L18" s="130"/>
      <c r="M18" s="297"/>
      <c r="O18" s="283">
        <v>-922594</v>
      </c>
      <c r="P18" s="283">
        <f t="shared" si="1"/>
        <v>-1285</v>
      </c>
      <c r="Q18" s="236">
        <v>-923879</v>
      </c>
      <c r="R18" s="284">
        <f t="shared" si="0"/>
        <v>0</v>
      </c>
    </row>
    <row r="19" spans="1:21" ht="5.15" customHeight="1">
      <c r="A19" s="291"/>
      <c r="B19" s="291"/>
      <c r="C19" s="291"/>
      <c r="D19" s="291"/>
      <c r="E19" s="293"/>
      <c r="F19" s="236"/>
      <c r="G19" s="280"/>
      <c r="H19" s="302"/>
      <c r="I19" s="281"/>
      <c r="K19" s="281"/>
      <c r="L19" s="130"/>
      <c r="M19" s="297"/>
      <c r="O19" s="283"/>
      <c r="P19" s="283">
        <f t="shared" si="1"/>
        <v>0</v>
      </c>
      <c r="Q19" s="236"/>
      <c r="R19" s="284">
        <f t="shared" si="0"/>
        <v>0</v>
      </c>
    </row>
    <row r="20" spans="1:21" ht="14.5">
      <c r="A20" s="285" t="s">
        <v>4149</v>
      </c>
      <c r="B20" s="292"/>
      <c r="C20" s="292"/>
      <c r="D20" s="292"/>
      <c r="E20" s="303"/>
      <c r="F20" s="238">
        <f>F14+F17+F18+F16</f>
        <v>934714</v>
      </c>
      <c r="G20" s="298"/>
      <c r="H20" s="238">
        <f>H14+H17+H18+H16</f>
        <v>-2736224</v>
      </c>
      <c r="K20" s="281"/>
      <c r="L20" s="131"/>
      <c r="M20" s="297"/>
      <c r="O20" s="299">
        <v>904166</v>
      </c>
      <c r="P20" s="299">
        <f t="shared" si="1"/>
        <v>30548</v>
      </c>
      <c r="Q20" s="238">
        <v>944207.68</v>
      </c>
      <c r="R20" s="284">
        <f t="shared" si="0"/>
        <v>9493.6800000000512</v>
      </c>
    </row>
    <row r="21" spans="1:21" ht="5.15" customHeight="1">
      <c r="B21" s="291"/>
      <c r="C21" s="291"/>
      <c r="D21" s="291"/>
      <c r="E21" s="293"/>
      <c r="F21" s="236"/>
      <c r="G21" s="280"/>
      <c r="H21" s="302"/>
      <c r="K21" s="281"/>
      <c r="L21" s="130"/>
      <c r="M21" s="297"/>
      <c r="O21" s="283"/>
      <c r="P21" s="283">
        <f t="shared" si="1"/>
        <v>0</v>
      </c>
      <c r="Q21" s="236"/>
      <c r="R21" s="284">
        <f t="shared" si="0"/>
        <v>0</v>
      </c>
    </row>
    <row r="22" spans="1:21" ht="14.5">
      <c r="A22" s="291" t="s">
        <v>41</v>
      </c>
      <c r="B22" s="291"/>
      <c r="C22" s="291"/>
      <c r="D22" s="291"/>
      <c r="E22" s="293">
        <f>'Notes 6-29'!A536</f>
        <v>28</v>
      </c>
      <c r="F22" s="236">
        <f>-ROUND('Notes 6-29'!J543,0)</f>
        <v>-123222</v>
      </c>
      <c r="G22" s="280"/>
      <c r="H22" s="236">
        <f>-ROUND('Notes 6-29'!L543,0)</f>
        <v>-74332</v>
      </c>
      <c r="J22" s="267">
        <v>-96782.58</v>
      </c>
      <c r="K22" s="281">
        <f>J22-F22</f>
        <v>26439.42</v>
      </c>
      <c r="L22" s="130"/>
      <c r="M22" s="297"/>
      <c r="O22" s="283">
        <v>-123453</v>
      </c>
      <c r="P22" s="283">
        <f t="shared" si="1"/>
        <v>231</v>
      </c>
      <c r="Q22" s="236">
        <v>-123222</v>
      </c>
      <c r="R22" s="284">
        <f t="shared" si="0"/>
        <v>0</v>
      </c>
    </row>
    <row r="23" spans="1:21" ht="14.5" hidden="1">
      <c r="A23" s="291" t="s">
        <v>964</v>
      </c>
      <c r="B23" s="291"/>
      <c r="C23" s="291"/>
      <c r="D23" s="291"/>
      <c r="E23" s="293"/>
      <c r="F23" s="236"/>
      <c r="G23" s="280"/>
      <c r="H23" s="236"/>
      <c r="K23" s="281"/>
      <c r="L23" s="130"/>
      <c r="M23" s="297"/>
      <c r="O23" s="283"/>
      <c r="P23" s="283">
        <f t="shared" si="1"/>
        <v>0</v>
      </c>
      <c r="Q23" s="236"/>
      <c r="R23" s="284">
        <f t="shared" si="0"/>
        <v>0</v>
      </c>
    </row>
    <row r="24" spans="1:21" ht="14.5">
      <c r="A24" s="291" t="s">
        <v>753</v>
      </c>
      <c r="B24" s="291"/>
      <c r="C24" s="291"/>
      <c r="D24" s="277"/>
      <c r="E24" s="293"/>
      <c r="F24" s="236">
        <f>ROUND(-SUMIFS('TB 21-22'!L:L,'TB 21-22'!N:N,PL!A24),0)</f>
        <v>-793</v>
      </c>
      <c r="G24" s="280"/>
      <c r="H24" s="236">
        <v>-59761</v>
      </c>
      <c r="J24" s="267">
        <v>210906.81000000006</v>
      </c>
      <c r="K24" s="281">
        <f>J24-F24</f>
        <v>211699.81000000006</v>
      </c>
      <c r="L24" s="130"/>
      <c r="M24" s="297"/>
      <c r="O24" s="283">
        <v>-793</v>
      </c>
      <c r="P24" s="283">
        <f t="shared" si="1"/>
        <v>0</v>
      </c>
      <c r="Q24" s="236">
        <v>-793</v>
      </c>
      <c r="R24" s="284">
        <f t="shared" si="0"/>
        <v>0</v>
      </c>
    </row>
    <row r="25" spans="1:21" s="800" customFormat="1" ht="14.5">
      <c r="A25" s="803" t="s">
        <v>1443</v>
      </c>
      <c r="B25" s="803"/>
      <c r="C25" s="803"/>
      <c r="D25" s="803"/>
      <c r="E25" s="804"/>
      <c r="F25" s="249">
        <v>9850.68</v>
      </c>
      <c r="G25" s="477"/>
      <c r="H25" s="249">
        <v>17890</v>
      </c>
      <c r="I25" s="281"/>
      <c r="K25" s="281"/>
      <c r="L25" s="130"/>
      <c r="M25" s="801"/>
      <c r="O25" s="802">
        <v>0</v>
      </c>
      <c r="P25" s="802">
        <f>F25-O25</f>
        <v>9850.68</v>
      </c>
      <c r="Q25" s="249">
        <v>9850.68</v>
      </c>
      <c r="R25" s="284">
        <f>Q25-F25</f>
        <v>0</v>
      </c>
    </row>
    <row r="26" spans="1:21" ht="14.5">
      <c r="A26" s="291" t="s">
        <v>3842</v>
      </c>
      <c r="B26" s="291"/>
      <c r="C26" s="291"/>
      <c r="D26" s="277"/>
      <c r="E26" s="293"/>
      <c r="F26" s="236">
        <f>ROUND(-SUMIFS('TB 21-22'!L:L,'TB 21-22'!N:N,PL!A26),0)</f>
        <v>3506</v>
      </c>
      <c r="G26" s="280"/>
      <c r="H26" s="236">
        <v>-5220</v>
      </c>
      <c r="J26" s="267">
        <v>3326.31</v>
      </c>
      <c r="K26" s="281">
        <f>J26-F26</f>
        <v>-179.69000000000005</v>
      </c>
      <c r="L26" s="130"/>
      <c r="M26" s="297"/>
      <c r="O26" s="283">
        <v>3506</v>
      </c>
      <c r="P26" s="283">
        <f t="shared" si="1"/>
        <v>0</v>
      </c>
      <c r="Q26" s="236">
        <v>3506</v>
      </c>
      <c r="R26" s="284">
        <f t="shared" si="0"/>
        <v>0</v>
      </c>
    </row>
    <row r="27" spans="1:21" ht="5.15" customHeight="1">
      <c r="A27" s="291"/>
      <c r="B27" s="291"/>
      <c r="C27" s="291"/>
      <c r="D27" s="277"/>
      <c r="E27" s="293"/>
      <c r="F27" s="236"/>
      <c r="G27" s="280"/>
      <c r="H27" s="236"/>
      <c r="K27" s="281"/>
      <c r="L27" s="130"/>
      <c r="M27" s="297"/>
      <c r="O27" s="283"/>
      <c r="P27" s="283">
        <f t="shared" si="1"/>
        <v>0</v>
      </c>
      <c r="Q27" s="236"/>
      <c r="R27" s="284">
        <f t="shared" si="0"/>
        <v>0</v>
      </c>
    </row>
    <row r="28" spans="1:21" ht="14.5">
      <c r="A28" s="278" t="s">
        <v>4150</v>
      </c>
      <c r="B28" s="278"/>
      <c r="C28" s="278"/>
      <c r="D28" s="278"/>
      <c r="E28" s="303"/>
      <c r="F28" s="304">
        <f>ROUND(F20+F22+F24+F26+F23+F25,0)</f>
        <v>824056</v>
      </c>
      <c r="G28" s="298"/>
      <c r="H28" s="304">
        <f>ROUND(H20+H22+H24+H26+H23+H25,0)</f>
        <v>-2857647</v>
      </c>
      <c r="K28" s="281"/>
      <c r="L28" s="131"/>
      <c r="M28" s="297"/>
      <c r="O28" s="305">
        <v>783426</v>
      </c>
      <c r="P28" s="305">
        <f t="shared" si="1"/>
        <v>40630</v>
      </c>
      <c r="Q28" s="304">
        <v>823699</v>
      </c>
      <c r="R28" s="284">
        <f t="shared" si="0"/>
        <v>-357</v>
      </c>
    </row>
    <row r="29" spans="1:21" ht="5.15" customHeight="1">
      <c r="A29" s="278"/>
      <c r="B29" s="278"/>
      <c r="C29" s="278"/>
      <c r="D29" s="278"/>
      <c r="E29" s="303"/>
      <c r="F29" s="239"/>
      <c r="G29" s="298"/>
      <c r="H29" s="239"/>
      <c r="K29" s="281"/>
      <c r="L29" s="131"/>
      <c r="M29" s="297"/>
      <c r="O29" s="301"/>
      <c r="P29" s="301">
        <f t="shared" si="1"/>
        <v>0</v>
      </c>
      <c r="Q29" s="239"/>
      <c r="R29" s="284">
        <f t="shared" si="0"/>
        <v>0</v>
      </c>
    </row>
    <row r="30" spans="1:21" ht="14.5">
      <c r="A30" s="291" t="s">
        <v>705</v>
      </c>
      <c r="B30" s="291" t="s">
        <v>213</v>
      </c>
      <c r="C30" s="291"/>
      <c r="D30" s="291"/>
      <c r="E30" s="293">
        <f>'Notes 6-29'!A544</f>
        <v>29</v>
      </c>
      <c r="F30" s="236">
        <f>-ROUND('Notes 6-29'!J549,0)</f>
        <v>-568666</v>
      </c>
      <c r="G30" s="240"/>
      <c r="H30" s="236">
        <f>-ROUND('Notes 6-29'!L549,0)</f>
        <v>-508505</v>
      </c>
      <c r="J30" s="267">
        <v>-472154.4</v>
      </c>
      <c r="K30" s="281">
        <f>J30-F30</f>
        <v>96511.599999999977</v>
      </c>
      <c r="L30" s="130"/>
      <c r="M30" s="297"/>
      <c r="O30" s="283">
        <v>-533190</v>
      </c>
      <c r="P30" s="283">
        <f t="shared" si="1"/>
        <v>-35476</v>
      </c>
      <c r="Q30" s="236">
        <v>-568666</v>
      </c>
      <c r="R30" s="284">
        <f t="shared" si="0"/>
        <v>0</v>
      </c>
    </row>
    <row r="31" spans="1:21" ht="5.15" customHeight="1">
      <c r="A31" s="291"/>
      <c r="B31" s="291"/>
      <c r="C31" s="291"/>
      <c r="D31" s="291"/>
      <c r="E31" s="303"/>
      <c r="F31" s="236"/>
      <c r="G31" s="240"/>
      <c r="H31" s="306"/>
      <c r="L31" s="130"/>
      <c r="M31" s="297"/>
      <c r="O31" s="283"/>
      <c r="P31" s="283">
        <f t="shared" si="1"/>
        <v>0</v>
      </c>
      <c r="Q31" s="236"/>
      <c r="R31" s="284">
        <f t="shared" si="0"/>
        <v>0</v>
      </c>
    </row>
    <row r="32" spans="1:21" ht="15" thickBot="1">
      <c r="A32" s="278" t="s">
        <v>4151</v>
      </c>
      <c r="B32" s="278"/>
      <c r="C32" s="278"/>
      <c r="D32" s="278"/>
      <c r="E32" s="303"/>
      <c r="F32" s="243">
        <f>F28+F30</f>
        <v>255390</v>
      </c>
      <c r="G32" s="307"/>
      <c r="H32" s="243">
        <f>H28+H30</f>
        <v>-3366152</v>
      </c>
      <c r="J32" s="267">
        <v>-536490.47000000312</v>
      </c>
      <c r="K32" s="281">
        <f>J32-F32</f>
        <v>-791880.47000000312</v>
      </c>
      <c r="L32" s="131"/>
      <c r="M32" s="297"/>
      <c r="O32" s="308">
        <v>250236</v>
      </c>
      <c r="P32" s="308">
        <f t="shared" si="1"/>
        <v>5154</v>
      </c>
      <c r="Q32" s="243">
        <v>255033</v>
      </c>
      <c r="R32" s="309">
        <f t="shared" si="0"/>
        <v>-357</v>
      </c>
      <c r="T32" s="267">
        <v>255390</v>
      </c>
      <c r="U32" s="297">
        <f>F32-T32</f>
        <v>0</v>
      </c>
    </row>
    <row r="33" spans="1:16" ht="15" hidden="1" customHeight="1">
      <c r="E33" s="303"/>
      <c r="F33" s="240"/>
      <c r="G33" s="280"/>
      <c r="H33" s="302"/>
    </row>
    <row r="34" spans="1:16" ht="15" hidden="1" customHeight="1">
      <c r="B34" s="278" t="s">
        <v>214</v>
      </c>
      <c r="C34" s="278"/>
      <c r="D34" s="278"/>
      <c r="E34" s="303"/>
      <c r="F34" s="240">
        <v>0</v>
      </c>
      <c r="G34" s="310"/>
      <c r="H34" s="311"/>
    </row>
    <row r="35" spans="1:16" ht="15" hidden="1" customHeight="1">
      <c r="B35" s="278" t="s">
        <v>215</v>
      </c>
      <c r="C35" s="278"/>
      <c r="D35" s="278"/>
      <c r="E35" s="303"/>
      <c r="F35" s="312">
        <v>0</v>
      </c>
      <c r="G35" s="298"/>
      <c r="H35" s="300"/>
    </row>
    <row r="36" spans="1:16" ht="15" hidden="1" customHeight="1">
      <c r="E36" s="303"/>
      <c r="F36" s="312"/>
      <c r="G36" s="298"/>
      <c r="H36" s="300"/>
    </row>
    <row r="37" spans="1:16" ht="15.75" hidden="1" customHeight="1" thickBot="1">
      <c r="E37" s="303"/>
      <c r="F37" s="313">
        <f>F32+F33+F34</f>
        <v>255390</v>
      </c>
      <c r="G37" s="298"/>
      <c r="H37" s="300"/>
    </row>
    <row r="38" spans="1:16" ht="13.5" thickTop="1">
      <c r="E38" s="303"/>
      <c r="F38" s="312"/>
      <c r="G38" s="298"/>
      <c r="H38" s="300"/>
    </row>
    <row r="39" spans="1:16">
      <c r="A39" s="839"/>
      <c r="B39" s="839"/>
      <c r="C39" s="839"/>
      <c r="D39" s="839"/>
      <c r="E39" s="839"/>
      <c r="F39" s="839"/>
      <c r="G39" s="839"/>
      <c r="H39" s="839"/>
      <c r="O39" s="281"/>
    </row>
    <row r="40" spans="1:16">
      <c r="A40" s="247" t="str">
        <f>BS!A60</f>
        <v>The annexed notes 1 to 36 form an integral part of these financial statements.</v>
      </c>
      <c r="B40" s="278"/>
      <c r="C40" s="278"/>
      <c r="D40" s="278"/>
      <c r="E40" s="278"/>
      <c r="F40" s="314"/>
      <c r="G40" s="278"/>
      <c r="H40" s="315"/>
    </row>
    <row r="41" spans="1:16">
      <c r="B41" s="278"/>
      <c r="C41" s="278"/>
      <c r="D41" s="278"/>
      <c r="E41" s="278"/>
      <c r="F41" s="314"/>
      <c r="G41" s="278"/>
      <c r="H41" s="315"/>
      <c r="O41" s="297"/>
      <c r="P41" s="297"/>
    </row>
    <row r="42" spans="1:16">
      <c r="B42" s="278"/>
      <c r="C42" s="278"/>
      <c r="D42" s="278"/>
      <c r="E42" s="278"/>
      <c r="F42" s="314"/>
      <c r="G42" s="278"/>
      <c r="H42" s="315"/>
    </row>
    <row r="43" spans="1:16">
      <c r="B43" s="278"/>
      <c r="C43" s="278"/>
      <c r="D43" s="278"/>
      <c r="E43" s="278"/>
      <c r="F43" s="314"/>
      <c r="G43" s="278"/>
      <c r="H43" s="315"/>
    </row>
    <row r="44" spans="1:16">
      <c r="B44" s="278"/>
      <c r="C44" s="278"/>
      <c r="D44" s="278"/>
      <c r="E44" s="278"/>
      <c r="F44" s="314"/>
      <c r="G44" s="278"/>
      <c r="H44" s="315"/>
    </row>
    <row r="45" spans="1:16">
      <c r="A45" s="316" t="str">
        <f>BS!A66</f>
        <v>__________________________</v>
      </c>
      <c r="B45" s="278"/>
      <c r="C45" s="840" t="str">
        <f>BS!D66</f>
        <v>___________________</v>
      </c>
      <c r="D45" s="840"/>
      <c r="E45" s="840"/>
      <c r="F45" s="841" t="str">
        <f>BS!H66</f>
        <v>__________________</v>
      </c>
      <c r="G45" s="841"/>
      <c r="H45" s="841"/>
    </row>
    <row r="46" spans="1:16" s="317" customFormat="1" ht="15" customHeight="1">
      <c r="A46" s="316" t="str">
        <f>BS!A67</f>
        <v>VP- Finance &amp; Accounts</v>
      </c>
      <c r="B46" s="278"/>
      <c r="C46" s="840" t="str">
        <f>BS!D67</f>
        <v>Vice-Chairman</v>
      </c>
      <c r="D46" s="840"/>
      <c r="E46" s="840"/>
      <c r="F46" s="841" t="str">
        <f>BS!H67</f>
        <v>Group Chairman</v>
      </c>
      <c r="G46" s="841"/>
      <c r="H46" s="841"/>
    </row>
    <row r="47" spans="1:16" ht="3.65" customHeight="1">
      <c r="B47" s="318"/>
      <c r="C47" s="318"/>
      <c r="D47" s="318"/>
      <c r="F47" s="273"/>
      <c r="G47" s="319"/>
      <c r="H47" s="274"/>
    </row>
    <row r="48" spans="1:16">
      <c r="A48" s="260"/>
      <c r="B48" s="260"/>
      <c r="C48" s="260"/>
      <c r="D48" s="260"/>
      <c r="E48" s="260"/>
      <c r="F48" s="320"/>
      <c r="G48" s="260"/>
      <c r="H48" s="321"/>
    </row>
    <row r="49" spans="1:8">
      <c r="B49" s="260"/>
      <c r="C49" s="260"/>
      <c r="D49" s="260"/>
      <c r="E49" s="260"/>
      <c r="F49" s="320"/>
      <c r="G49" s="260"/>
      <c r="H49" s="321"/>
    </row>
    <row r="50" spans="1:8">
      <c r="B50" s="260"/>
      <c r="C50" s="260"/>
      <c r="D50" s="845" t="str">
        <f>BS!D70</f>
        <v xml:space="preserve">           As per our annexed report of same date</v>
      </c>
      <c r="E50" s="845"/>
      <c r="F50" s="845"/>
      <c r="G50" s="845"/>
      <c r="H50" s="845"/>
    </row>
    <row r="55" spans="1:8">
      <c r="A55" s="265" t="s">
        <v>748</v>
      </c>
      <c r="F55" s="831" t="s">
        <v>747</v>
      </c>
      <c r="G55" s="831"/>
      <c r="H55" s="831"/>
    </row>
    <row r="56" spans="1:8" s="800" customFormat="1">
      <c r="A56" s="805" t="s">
        <v>749</v>
      </c>
      <c r="B56" s="797"/>
      <c r="C56" s="797"/>
      <c r="D56" s="797"/>
      <c r="E56" s="797"/>
      <c r="F56" s="843" t="s">
        <v>274</v>
      </c>
      <c r="G56" s="843"/>
      <c r="H56" s="843"/>
    </row>
    <row r="61" spans="1:8">
      <c r="H61" s="322"/>
    </row>
  </sheetData>
  <mergeCells count="13">
    <mergeCell ref="F56:H56"/>
    <mergeCell ref="F5:H5"/>
    <mergeCell ref="C45:E45"/>
    <mergeCell ref="F45:H45"/>
    <mergeCell ref="D50:H50"/>
    <mergeCell ref="F55:H55"/>
    <mergeCell ref="A1:H1"/>
    <mergeCell ref="A2:H2"/>
    <mergeCell ref="A3:H3"/>
    <mergeCell ref="A39:H39"/>
    <mergeCell ref="C46:E46"/>
    <mergeCell ref="F46:H46"/>
    <mergeCell ref="E7:E8"/>
  </mergeCells>
  <printOptions horizontalCentered="1"/>
  <pageMargins left="1" right="0.65" top="1" bottom="0.65" header="0.3" footer="0.3"/>
  <pageSetup paperSize="9" scale="90" firstPageNumber="5" orientation="portrait" useFirstPageNumber="1" r:id="rId1"/>
  <headerFooter>
    <oddFooter>&amp;C&amp;"Open Sans,Regular"&amp;P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tabColor rgb="FF0066FF"/>
    <pageSetUpPr fitToPage="1"/>
  </sheetPr>
  <dimension ref="A1:AB51"/>
  <sheetViews>
    <sheetView showGridLines="0" view="pageBreakPreview" topLeftCell="A10" zoomScaleSheetLayoutView="100" workbookViewId="0">
      <selection activeCell="H8" sqref="H8"/>
    </sheetView>
  </sheetViews>
  <sheetFormatPr defaultColWidth="9.453125" defaultRowHeight="21.75" customHeight="1"/>
  <cols>
    <col min="1" max="1" width="46.453125" style="186" customWidth="1"/>
    <col min="2" max="2" width="0.54296875" style="186" customWidth="1"/>
    <col min="3" max="3" width="15.54296875" style="186" customWidth="1"/>
    <col min="4" max="5" width="1.54296875" style="186" customWidth="1"/>
    <col min="6" max="6" width="15.54296875" style="186" customWidth="1"/>
    <col min="7" max="7" width="3.54296875" style="186" customWidth="1"/>
    <col min="8" max="8" width="13.54296875" style="186" customWidth="1"/>
    <col min="9" max="9" width="1.453125" style="186" customWidth="1"/>
    <col min="10" max="10" width="14.54296875" style="186" bestFit="1" customWidth="1"/>
    <col min="11" max="11" width="1.54296875" style="186" customWidth="1"/>
    <col min="12" max="12" width="17.81640625" style="186" customWidth="1"/>
    <col min="13" max="13" width="2" style="186" customWidth="1"/>
    <col min="14" max="14" width="16.453125" style="186" bestFit="1" customWidth="1"/>
    <col min="15" max="15" width="4.453125" style="186" hidden="1" customWidth="1"/>
    <col min="16" max="16" width="17" style="186" hidden="1" customWidth="1"/>
    <col min="17" max="19" width="0" style="186" hidden="1" customWidth="1"/>
    <col min="20" max="20" width="13.54296875" style="186" hidden="1" customWidth="1"/>
    <col min="21" max="22" width="0" style="186" hidden="1" customWidth="1"/>
    <col min="23" max="23" width="9.453125" style="186"/>
    <col min="24" max="24" width="14" style="186" bestFit="1" customWidth="1"/>
    <col min="25" max="25" width="9.453125" style="186" bestFit="1" customWidth="1"/>
    <col min="26" max="26" width="11.453125" style="186" bestFit="1" customWidth="1"/>
    <col min="27" max="27" width="12.54296875" style="186" bestFit="1" customWidth="1"/>
    <col min="28" max="28" width="14" style="186" bestFit="1" customWidth="1"/>
    <col min="29" max="16384" width="9.453125" style="186"/>
  </cols>
  <sheetData>
    <row r="1" spans="1:28" ht="13">
      <c r="A1" s="846" t="str">
        <f>PL!A1</f>
        <v>Cosmopolitan Industries (Pvt.) Limited</v>
      </c>
      <c r="B1" s="846"/>
      <c r="C1" s="846"/>
      <c r="D1" s="846"/>
      <c r="E1" s="846"/>
      <c r="F1" s="846"/>
      <c r="G1" s="846"/>
      <c r="H1" s="846"/>
      <c r="I1" s="846"/>
      <c r="J1" s="846"/>
      <c r="K1" s="846"/>
      <c r="L1" s="846"/>
      <c r="M1" s="846"/>
      <c r="N1" s="846"/>
    </row>
    <row r="2" spans="1:28" ht="13">
      <c r="A2" s="847" t="s">
        <v>754</v>
      </c>
      <c r="B2" s="847"/>
      <c r="C2" s="847"/>
      <c r="D2" s="847"/>
      <c r="E2" s="847"/>
      <c r="F2" s="847"/>
      <c r="G2" s="847"/>
      <c r="H2" s="847"/>
      <c r="I2" s="847"/>
      <c r="J2" s="847"/>
      <c r="K2" s="847"/>
      <c r="L2" s="847"/>
      <c r="M2" s="847"/>
      <c r="N2" s="847"/>
    </row>
    <row r="3" spans="1:28" ht="13">
      <c r="A3" s="847" t="s">
        <v>3747</v>
      </c>
      <c r="B3" s="847"/>
      <c r="C3" s="847"/>
      <c r="D3" s="847"/>
      <c r="E3" s="847"/>
      <c r="F3" s="847"/>
      <c r="G3" s="847"/>
      <c r="H3" s="847"/>
      <c r="I3" s="847"/>
      <c r="J3" s="847"/>
      <c r="K3" s="847"/>
      <c r="L3" s="847"/>
      <c r="M3" s="847"/>
      <c r="N3" s="847"/>
    </row>
    <row r="4" spans="1:28" ht="12.75" customHeight="1">
      <c r="A4" s="324"/>
      <c r="B4" s="324"/>
      <c r="C4" s="324"/>
      <c r="D4" s="324"/>
      <c r="E4" s="324"/>
      <c r="F4" s="324"/>
      <c r="G4" s="324"/>
      <c r="H4" s="324"/>
      <c r="I4" s="324"/>
      <c r="J4" s="324"/>
      <c r="K4" s="324"/>
      <c r="L4" s="324"/>
      <c r="M4" s="324"/>
      <c r="N4" s="324"/>
    </row>
    <row r="5" spans="1:28" ht="13">
      <c r="A5" s="325"/>
      <c r="B5" s="325"/>
      <c r="C5" s="325"/>
      <c r="D5" s="325"/>
      <c r="E5" s="325"/>
      <c r="F5" s="325"/>
      <c r="G5" s="325"/>
      <c r="H5" s="326"/>
      <c r="I5" s="326"/>
      <c r="J5" s="326"/>
      <c r="K5" s="326"/>
      <c r="L5" s="851" t="s">
        <v>1434</v>
      </c>
      <c r="M5" s="851"/>
      <c r="N5" s="851"/>
    </row>
    <row r="6" spans="1:28" ht="21.75" customHeight="1">
      <c r="A6" s="848" t="s">
        <v>8</v>
      </c>
      <c r="B6" s="327"/>
      <c r="C6" s="849" t="s">
        <v>40</v>
      </c>
      <c r="D6" s="327"/>
      <c r="E6" s="327"/>
      <c r="F6" s="849" t="s">
        <v>207</v>
      </c>
      <c r="G6" s="327"/>
      <c r="H6" s="849" t="s">
        <v>111</v>
      </c>
      <c r="I6" s="327"/>
      <c r="J6" s="849" t="s">
        <v>962</v>
      </c>
      <c r="K6" s="327"/>
      <c r="L6" s="849" t="s">
        <v>1446</v>
      </c>
      <c r="M6" s="327"/>
      <c r="N6" s="849" t="s">
        <v>11</v>
      </c>
    </row>
    <row r="7" spans="1:28" ht="20.25" customHeight="1">
      <c r="A7" s="848"/>
      <c r="B7" s="327"/>
      <c r="C7" s="850"/>
      <c r="D7" s="327"/>
      <c r="E7" s="327"/>
      <c r="F7" s="850"/>
      <c r="G7" s="327"/>
      <c r="H7" s="850"/>
      <c r="I7" s="327"/>
      <c r="J7" s="850"/>
      <c r="K7" s="327"/>
      <c r="L7" s="850"/>
      <c r="M7" s="327"/>
      <c r="N7" s="850"/>
    </row>
    <row r="8" spans="1:28" ht="13">
      <c r="A8" s="328" t="s">
        <v>4125</v>
      </c>
      <c r="B8" s="328"/>
      <c r="C8" s="329">
        <v>5845999</v>
      </c>
      <c r="D8" s="330">
        <v>0</v>
      </c>
      <c r="E8" s="330">
        <v>0</v>
      </c>
      <c r="F8" s="331">
        <v>6831394</v>
      </c>
      <c r="G8" s="330"/>
      <c r="H8" s="806">
        <v>8813288.3800000008</v>
      </c>
      <c r="I8" s="330">
        <v>0</v>
      </c>
      <c r="J8" s="329">
        <v>2144820</v>
      </c>
      <c r="K8" s="330"/>
      <c r="L8" s="329">
        <v>-804496.01742569066</v>
      </c>
      <c r="M8" s="330">
        <v>0</v>
      </c>
      <c r="N8" s="329">
        <v>22831005.399999999</v>
      </c>
    </row>
    <row r="9" spans="1:28" ht="16.5" customHeight="1">
      <c r="A9" s="186" t="s">
        <v>1402</v>
      </c>
      <c r="B9" s="328"/>
      <c r="C9" s="332">
        <v>6831394</v>
      </c>
      <c r="D9" s="333"/>
      <c r="E9" s="333"/>
      <c r="F9" s="334">
        <v>-6831394</v>
      </c>
      <c r="G9" s="335"/>
      <c r="H9" s="287"/>
      <c r="I9" s="335"/>
      <c r="J9" s="336"/>
      <c r="K9" s="335"/>
      <c r="L9" s="336"/>
      <c r="M9" s="336"/>
      <c r="N9" s="337">
        <v>0</v>
      </c>
    </row>
    <row r="10" spans="1:28" ht="16.5" customHeight="1">
      <c r="A10" s="338" t="s">
        <v>866</v>
      </c>
      <c r="B10" s="328"/>
      <c r="C10" s="332"/>
      <c r="D10" s="333"/>
      <c r="E10" s="333"/>
      <c r="F10" s="334"/>
      <c r="G10" s="335"/>
      <c r="H10" s="334">
        <v>70802.140000000014</v>
      </c>
      <c r="I10" s="335"/>
      <c r="J10" s="336"/>
      <c r="K10" s="335"/>
      <c r="L10" s="336"/>
      <c r="M10" s="336"/>
      <c r="N10" s="337">
        <v>70802.140000000014</v>
      </c>
    </row>
    <row r="11" spans="1:28" ht="16.5" customHeight="1">
      <c r="A11" s="186" t="s">
        <v>1423</v>
      </c>
      <c r="B11" s="328"/>
      <c r="C11" s="332"/>
      <c r="D11" s="333"/>
      <c r="E11" s="333"/>
      <c r="F11" s="334"/>
      <c r="G11" s="335"/>
      <c r="H11" s="334">
        <v>1206.19</v>
      </c>
      <c r="I11" s="335"/>
      <c r="J11" s="336"/>
      <c r="K11" s="335"/>
      <c r="L11" s="336"/>
      <c r="M11" s="336"/>
      <c r="N11" s="337">
        <v>1206.19</v>
      </c>
    </row>
    <row r="12" spans="1:28" ht="16.5" customHeight="1">
      <c r="A12" s="186" t="s">
        <v>742</v>
      </c>
      <c r="B12" s="259"/>
      <c r="C12" s="339">
        <v>0</v>
      </c>
      <c r="D12" s="339"/>
      <c r="E12" s="339"/>
      <c r="F12" s="339">
        <v>0</v>
      </c>
      <c r="G12" s="339"/>
      <c r="H12" s="339">
        <v>-57772.52</v>
      </c>
      <c r="I12" s="339"/>
      <c r="J12" s="339">
        <v>0</v>
      </c>
      <c r="K12" s="339"/>
      <c r="L12" s="339">
        <v>57772.52</v>
      </c>
      <c r="M12" s="339"/>
      <c r="N12" s="337">
        <v>0</v>
      </c>
      <c r="X12" s="340"/>
      <c r="Y12" s="340"/>
      <c r="Z12" s="340"/>
      <c r="AA12" s="340"/>
      <c r="AB12" s="340"/>
    </row>
    <row r="13" spans="1:28" ht="16.5" customHeight="1">
      <c r="A13" s="186" t="s">
        <v>972</v>
      </c>
      <c r="B13" s="341"/>
      <c r="C13" s="339">
        <v>0</v>
      </c>
      <c r="D13" s="339"/>
      <c r="E13" s="339"/>
      <c r="F13" s="339">
        <v>0</v>
      </c>
      <c r="G13" s="339"/>
      <c r="H13" s="339">
        <v>0</v>
      </c>
      <c r="I13" s="337"/>
      <c r="J13" s="337">
        <v>0</v>
      </c>
      <c r="K13" s="337"/>
      <c r="L13" s="337">
        <v>-3366152</v>
      </c>
      <c r="M13" s="337"/>
      <c r="N13" s="337">
        <v>-3366152</v>
      </c>
      <c r="P13" s="342"/>
      <c r="Q13" s="342"/>
    </row>
    <row r="14" spans="1:28" ht="13">
      <c r="A14" s="343" t="s">
        <v>1418</v>
      </c>
      <c r="B14" s="328"/>
      <c r="C14" s="344">
        <v>12677393</v>
      </c>
      <c r="D14" s="335">
        <v>0</v>
      </c>
      <c r="E14" s="335">
        <v>0</v>
      </c>
      <c r="F14" s="345">
        <v>0</v>
      </c>
      <c r="G14" s="335"/>
      <c r="H14" s="345">
        <v>8827524.1900000013</v>
      </c>
      <c r="I14" s="335">
        <v>0</v>
      </c>
      <c r="J14" s="344">
        <v>2144820</v>
      </c>
      <c r="K14" s="335"/>
      <c r="L14" s="344">
        <v>-4112875.4974256908</v>
      </c>
      <c r="M14" s="336">
        <v>0</v>
      </c>
      <c r="N14" s="344">
        <v>19536861.5</v>
      </c>
      <c r="P14" s="342">
        <v>14258802.400550012</v>
      </c>
      <c r="Q14" s="346">
        <f>N14-P14</f>
        <v>5278059.0994499885</v>
      </c>
    </row>
    <row r="15" spans="1:28" ht="13">
      <c r="A15" s="186" t="s">
        <v>1402</v>
      </c>
      <c r="B15" s="328"/>
      <c r="C15" s="334">
        <v>500001</v>
      </c>
      <c r="D15" s="333"/>
      <c r="E15" s="333"/>
      <c r="F15" s="334">
        <v>-500001</v>
      </c>
      <c r="G15" s="335"/>
      <c r="H15" s="287"/>
      <c r="I15" s="335"/>
      <c r="J15" s="336"/>
      <c r="K15" s="335"/>
      <c r="L15" s="336"/>
      <c r="M15" s="336"/>
      <c r="N15" s="337">
        <f t="shared" ref="N15:N20" si="0">SUM(C15:L15)</f>
        <v>0</v>
      </c>
      <c r="P15" s="342"/>
      <c r="Q15" s="346"/>
    </row>
    <row r="16" spans="1:28" ht="13">
      <c r="A16" s="186" t="s">
        <v>2331</v>
      </c>
      <c r="B16" s="328"/>
      <c r="C16" s="332"/>
      <c r="D16" s="333"/>
      <c r="E16" s="333"/>
      <c r="F16" s="334">
        <v>500001</v>
      </c>
      <c r="G16" s="335"/>
      <c r="H16" s="287"/>
      <c r="I16" s="335"/>
      <c r="J16" s="336"/>
      <c r="K16" s="335"/>
      <c r="L16" s="336"/>
      <c r="M16" s="336"/>
      <c r="N16" s="337">
        <f t="shared" si="0"/>
        <v>500001</v>
      </c>
      <c r="P16" s="342"/>
      <c r="Q16" s="346"/>
    </row>
    <row r="17" spans="1:23" ht="13" hidden="1">
      <c r="A17" s="338" t="s">
        <v>866</v>
      </c>
      <c r="B17" s="328"/>
      <c r="C17" s="332"/>
      <c r="D17" s="333"/>
      <c r="E17" s="333"/>
      <c r="F17" s="334"/>
      <c r="G17" s="335"/>
      <c r="H17" s="334"/>
      <c r="I17" s="335"/>
      <c r="J17" s="336"/>
      <c r="K17" s="335"/>
      <c r="L17" s="336"/>
      <c r="M17" s="336"/>
      <c r="N17" s="337">
        <f t="shared" si="0"/>
        <v>0</v>
      </c>
      <c r="P17" s="342"/>
      <c r="Q17" s="346"/>
    </row>
    <row r="18" spans="1:23" ht="13" hidden="1">
      <c r="A18" s="186" t="s">
        <v>1423</v>
      </c>
      <c r="B18" s="328"/>
      <c r="C18" s="332"/>
      <c r="D18" s="333"/>
      <c r="E18" s="333"/>
      <c r="F18" s="334"/>
      <c r="G18" s="335"/>
      <c r="H18" s="334">
        <f>'Notes 6-29'!J229</f>
        <v>0</v>
      </c>
      <c r="I18" s="335"/>
      <c r="J18" s="336"/>
      <c r="K18" s="335"/>
      <c r="L18" s="336"/>
      <c r="M18" s="336"/>
      <c r="N18" s="337">
        <f t="shared" si="0"/>
        <v>0</v>
      </c>
      <c r="P18" s="342"/>
      <c r="Q18" s="346"/>
    </row>
    <row r="19" spans="1:23" ht="16.5" customHeight="1">
      <c r="A19" s="186" t="s">
        <v>742</v>
      </c>
      <c r="B19" s="259"/>
      <c r="C19" s="339">
        <v>0</v>
      </c>
      <c r="D19" s="339"/>
      <c r="E19" s="339"/>
      <c r="F19" s="339">
        <v>0</v>
      </c>
      <c r="G19" s="339"/>
      <c r="H19" s="339">
        <f>-'Notes 6-29'!J231</f>
        <v>-57794.64</v>
      </c>
      <c r="I19" s="339"/>
      <c r="J19" s="339">
        <v>0</v>
      </c>
      <c r="K19" s="339"/>
      <c r="L19" s="339">
        <f>-H19</f>
        <v>57794.64</v>
      </c>
      <c r="M19" s="339"/>
      <c r="N19" s="337">
        <f t="shared" si="0"/>
        <v>0</v>
      </c>
      <c r="P19" s="342"/>
      <c r="Q19" s="342"/>
    </row>
    <row r="20" spans="1:23" s="347" customFormat="1" ht="15" customHeight="1">
      <c r="A20" s="186" t="s">
        <v>4110</v>
      </c>
      <c r="B20" s="341"/>
      <c r="C20" s="339">
        <v>0</v>
      </c>
      <c r="D20" s="339"/>
      <c r="E20" s="339"/>
      <c r="F20" s="339">
        <v>0</v>
      </c>
      <c r="G20" s="339"/>
      <c r="H20" s="339">
        <v>0</v>
      </c>
      <c r="I20" s="337"/>
      <c r="J20" s="337">
        <f>PL!D32</f>
        <v>0</v>
      </c>
      <c r="K20" s="337"/>
      <c r="L20" s="337">
        <f>PL!F32</f>
        <v>255390</v>
      </c>
      <c r="M20" s="337"/>
      <c r="N20" s="337">
        <f t="shared" si="0"/>
        <v>255390</v>
      </c>
      <c r="P20" s="348"/>
      <c r="Q20" s="348"/>
    </row>
    <row r="21" spans="1:23" ht="13.5" thickBot="1">
      <c r="A21" s="328" t="s">
        <v>3748</v>
      </c>
      <c r="B21" s="328"/>
      <c r="C21" s="349">
        <f>SUM(C14:C20)</f>
        <v>13177394</v>
      </c>
      <c r="D21" s="330">
        <f>SUM(D19:D20)</f>
        <v>0</v>
      </c>
      <c r="E21" s="330">
        <f>SUM(E19:E20)</f>
        <v>0</v>
      </c>
      <c r="F21" s="349">
        <f>SUM(F14:F20)</f>
        <v>0</v>
      </c>
      <c r="G21" s="330"/>
      <c r="H21" s="349">
        <f>SUM(H14:H20)</f>
        <v>8769729.5500000007</v>
      </c>
      <c r="I21" s="330">
        <f>SUM(I19:I20)</f>
        <v>0</v>
      </c>
      <c r="J21" s="349">
        <f>SUM(J14:J20)</f>
        <v>2144820</v>
      </c>
      <c r="K21" s="330"/>
      <c r="L21" s="349">
        <f>SUM(L14:L20)</f>
        <v>-3799690.8574256906</v>
      </c>
      <c r="M21" s="330">
        <f>SUM(M19:M20)</f>
        <v>0</v>
      </c>
      <c r="N21" s="349">
        <f>SUM(N14:N20)-0.4</f>
        <v>20292252.100000001</v>
      </c>
      <c r="P21" s="350">
        <f>BS!H37</f>
        <v>20292252</v>
      </c>
      <c r="Q21" s="346">
        <f>N21-P21</f>
        <v>0.10000000149011612</v>
      </c>
      <c r="T21" s="186">
        <f>BS!H37</f>
        <v>20292252</v>
      </c>
      <c r="V21" s="351">
        <f>N21-T21</f>
        <v>0.10000000149011612</v>
      </c>
      <c r="W21" s="351">
        <f>H21-'Notes 6-29'!J234</f>
        <v>0.68000000156462193</v>
      </c>
    </row>
    <row r="22" spans="1:23" ht="20.25" customHeight="1" thickTop="1">
      <c r="A22" s="328"/>
      <c r="B22" s="328"/>
      <c r="C22" s="330"/>
      <c r="D22" s="330"/>
      <c r="E22" s="330"/>
      <c r="F22" s="330"/>
      <c r="G22" s="330"/>
      <c r="H22" s="330"/>
      <c r="I22" s="330"/>
      <c r="J22" s="330"/>
      <c r="K22" s="330"/>
      <c r="L22" s="330"/>
      <c r="M22" s="330"/>
      <c r="N22" s="352"/>
      <c r="P22" s="346">
        <f>N22-N21</f>
        <v>-20292252.100000001</v>
      </c>
      <c r="Q22" s="342"/>
    </row>
    <row r="23" spans="1:23" ht="13">
      <c r="A23" s="328"/>
      <c r="B23" s="328"/>
      <c r="C23" s="330"/>
      <c r="D23" s="330"/>
      <c r="E23" s="330"/>
      <c r="F23" s="330"/>
      <c r="G23" s="330"/>
      <c r="H23" s="330"/>
      <c r="I23" s="330"/>
      <c r="J23" s="330"/>
      <c r="K23" s="330"/>
      <c r="L23" s="330"/>
      <c r="M23" s="330"/>
      <c r="N23" s="352"/>
      <c r="P23" s="346"/>
      <c r="Q23" s="342"/>
    </row>
    <row r="24" spans="1:23" ht="15.75" customHeight="1">
      <c r="A24" s="852" t="str">
        <f>PL!A40</f>
        <v>The annexed notes 1 to 36 form an integral part of these financial statements.</v>
      </c>
      <c r="B24" s="852"/>
      <c r="C24" s="852"/>
      <c r="D24" s="852"/>
      <c r="E24" s="852"/>
      <c r="F24" s="852"/>
      <c r="G24" s="852"/>
      <c r="H24" s="852"/>
      <c r="I24" s="852"/>
      <c r="J24" s="852"/>
      <c r="K24" s="852"/>
      <c r="L24" s="852"/>
      <c r="M24" s="852"/>
      <c r="N24" s="852"/>
      <c r="P24" s="346"/>
      <c r="Q24" s="342"/>
    </row>
    <row r="25" spans="1:23" ht="13">
      <c r="A25" s="328"/>
      <c r="B25" s="328"/>
      <c r="C25" s="330"/>
      <c r="D25" s="330"/>
      <c r="E25" s="330"/>
      <c r="F25" s="330"/>
      <c r="G25" s="330"/>
      <c r="H25" s="330"/>
      <c r="I25" s="330"/>
      <c r="J25" s="330"/>
      <c r="K25" s="330"/>
      <c r="L25" s="330"/>
      <c r="M25" s="330"/>
      <c r="N25" s="352"/>
      <c r="P25" s="346"/>
      <c r="Q25" s="342"/>
    </row>
    <row r="26" spans="1:23" ht="13">
      <c r="A26" s="328"/>
      <c r="B26" s="328"/>
      <c r="C26" s="330"/>
      <c r="D26" s="330"/>
      <c r="E26" s="330"/>
      <c r="F26" s="330"/>
      <c r="G26" s="330"/>
      <c r="H26" s="330"/>
      <c r="I26" s="330"/>
      <c r="J26" s="330"/>
      <c r="K26" s="330"/>
      <c r="L26" s="330"/>
      <c r="M26" s="330"/>
      <c r="N26" s="352"/>
      <c r="P26" s="346"/>
      <c r="Q26" s="342"/>
    </row>
    <row r="27" spans="1:23" ht="13">
      <c r="A27" s="328"/>
      <c r="B27" s="328"/>
      <c r="C27" s="330"/>
      <c r="D27" s="330"/>
      <c r="E27" s="330"/>
      <c r="F27" s="330"/>
      <c r="G27" s="330"/>
      <c r="H27" s="330"/>
      <c r="I27" s="330"/>
      <c r="J27" s="330"/>
      <c r="K27" s="330"/>
      <c r="L27" s="330"/>
      <c r="M27" s="330"/>
      <c r="N27" s="352"/>
      <c r="P27" s="346"/>
      <c r="Q27" s="342"/>
    </row>
    <row r="28" spans="1:23" ht="13">
      <c r="A28" s="328"/>
      <c r="B28" s="328"/>
      <c r="C28" s="330"/>
      <c r="D28" s="330"/>
      <c r="E28" s="330"/>
      <c r="F28" s="330"/>
      <c r="G28" s="330"/>
      <c r="H28" s="330"/>
      <c r="I28" s="330"/>
      <c r="J28" s="330"/>
      <c r="K28" s="330"/>
      <c r="L28" s="330"/>
      <c r="M28" s="330"/>
      <c r="N28" s="352"/>
      <c r="P28" s="346"/>
      <c r="Q28" s="342"/>
    </row>
    <row r="29" spans="1:23" ht="13">
      <c r="A29" s="328"/>
      <c r="B29" s="328"/>
      <c r="C29" s="330"/>
      <c r="D29" s="330"/>
      <c r="E29" s="330"/>
      <c r="F29" s="330"/>
      <c r="G29" s="330"/>
      <c r="H29" s="330"/>
      <c r="I29" s="330"/>
      <c r="J29" s="330"/>
      <c r="K29" s="330"/>
      <c r="L29" s="330"/>
      <c r="M29" s="330"/>
      <c r="N29" s="352"/>
      <c r="P29" s="346"/>
      <c r="Q29" s="342"/>
    </row>
    <row r="30" spans="1:23" ht="13">
      <c r="A30" s="328"/>
      <c r="B30" s="328"/>
      <c r="C30" s="330"/>
      <c r="D30" s="330"/>
      <c r="E30" s="330"/>
      <c r="F30" s="330"/>
      <c r="G30" s="330"/>
      <c r="H30" s="330"/>
      <c r="I30" s="330"/>
      <c r="J30" s="330"/>
      <c r="K30" s="330"/>
      <c r="L30" s="330"/>
      <c r="M30" s="330"/>
      <c r="N30" s="352"/>
      <c r="P30" s="346"/>
      <c r="Q30" s="342"/>
    </row>
    <row r="31" spans="1:23" ht="13">
      <c r="A31" s="353" t="str">
        <f>BS!A66</f>
        <v>__________________________</v>
      </c>
      <c r="C31" s="853" t="str">
        <f>BS!D66</f>
        <v>___________________</v>
      </c>
      <c r="D31" s="854"/>
      <c r="E31" s="854"/>
      <c r="F31" s="854"/>
      <c r="G31" s="854"/>
      <c r="H31" s="854"/>
      <c r="L31" s="853" t="str">
        <f>BS!H66</f>
        <v>__________________</v>
      </c>
      <c r="M31" s="854"/>
      <c r="N31" s="854"/>
    </row>
    <row r="32" spans="1:23" ht="14.9" customHeight="1">
      <c r="A32" s="353" t="str">
        <f>BS!A67</f>
        <v>VP- Finance &amp; Accounts</v>
      </c>
      <c r="C32" s="853" t="str">
        <f>BS!D67</f>
        <v>Vice-Chairman</v>
      </c>
      <c r="D32" s="854"/>
      <c r="E32" s="854"/>
      <c r="F32" s="854"/>
      <c r="G32" s="854"/>
      <c r="H32" s="854"/>
      <c r="L32" s="853" t="str">
        <f>BS!H67</f>
        <v>Group Chairman</v>
      </c>
      <c r="M32" s="854"/>
      <c r="N32" s="854"/>
    </row>
    <row r="33" spans="3:24" ht="21.75" hidden="1" customHeight="1"/>
    <row r="34" spans="3:24" ht="21.75" hidden="1" customHeight="1">
      <c r="C34" s="354">
        <v>10479162.940000001</v>
      </c>
      <c r="D34" s="355">
        <v>0</v>
      </c>
      <c r="E34" s="355">
        <v>0</v>
      </c>
      <c r="F34" s="355"/>
      <c r="G34" s="355"/>
      <c r="H34" s="354">
        <v>819076.37</v>
      </c>
      <c r="I34" s="355">
        <v>0</v>
      </c>
      <c r="J34" s="355"/>
      <c r="K34" s="355"/>
      <c r="L34" s="354">
        <v>9587372.1700000018</v>
      </c>
      <c r="M34" s="355">
        <v>0</v>
      </c>
      <c r="N34" s="354">
        <v>20885611.490000002</v>
      </c>
    </row>
    <row r="35" spans="3:24" ht="21.75" hidden="1" customHeight="1">
      <c r="C35" s="340">
        <f>C21-C34</f>
        <v>2698231.0599999987</v>
      </c>
      <c r="D35" s="356">
        <f t="shared" ref="D35:N35" si="1">D21-D34</f>
        <v>0</v>
      </c>
      <c r="E35" s="356">
        <f t="shared" si="1"/>
        <v>0</v>
      </c>
      <c r="F35" s="356"/>
      <c r="G35" s="356"/>
      <c r="H35" s="340">
        <f t="shared" si="1"/>
        <v>7950653.1800000006</v>
      </c>
      <c r="I35" s="356">
        <f t="shared" si="1"/>
        <v>0</v>
      </c>
      <c r="J35" s="356"/>
      <c r="K35" s="356"/>
      <c r="L35" s="340">
        <f t="shared" si="1"/>
        <v>-13387063.027425691</v>
      </c>
      <c r="M35" s="356">
        <f t="shared" si="1"/>
        <v>0</v>
      </c>
      <c r="N35" s="340">
        <f t="shared" si="1"/>
        <v>-593359.3900000006</v>
      </c>
    </row>
    <row r="36" spans="3:24" ht="21.75" hidden="1" customHeight="1">
      <c r="C36" s="357"/>
      <c r="D36" s="358"/>
      <c r="E36" s="358"/>
      <c r="F36" s="358"/>
      <c r="G36" s="358"/>
      <c r="H36" s="357"/>
      <c r="I36" s="358"/>
      <c r="J36" s="358"/>
      <c r="K36" s="358"/>
      <c r="L36" s="357"/>
      <c r="M36" s="358"/>
      <c r="N36" s="357"/>
    </row>
    <row r="37" spans="3:24" ht="21.75" hidden="1" customHeight="1">
      <c r="C37" s="186" t="s">
        <v>682</v>
      </c>
    </row>
    <row r="38" spans="3:24" ht="21.75" hidden="1" customHeight="1">
      <c r="X38" s="359"/>
    </row>
    <row r="40" spans="3:24" ht="21.75" hidden="1" customHeight="1"/>
    <row r="41" spans="3:24" ht="21.75" hidden="1" customHeight="1"/>
    <row r="42" spans="3:24" ht="21.75" hidden="1" customHeight="1">
      <c r="C42" s="354">
        <f>BS!H32</f>
        <v>13177394</v>
      </c>
      <c r="D42" s="355"/>
      <c r="E42" s="355"/>
      <c r="F42" s="355"/>
      <c r="G42" s="355"/>
      <c r="H42" s="354">
        <f>BS!H33</f>
        <v>8769729</v>
      </c>
      <c r="I42" s="355"/>
      <c r="J42" s="355"/>
      <c r="K42" s="355"/>
      <c r="L42" s="354">
        <f>BS!H36</f>
        <v>-3799691</v>
      </c>
      <c r="M42" s="355"/>
      <c r="N42" s="354">
        <f>BS!H37</f>
        <v>20292252</v>
      </c>
    </row>
    <row r="43" spans="3:24" ht="21.75" hidden="1" customHeight="1">
      <c r="C43" s="354">
        <f>C21-C42</f>
        <v>0</v>
      </c>
      <c r="D43" s="355">
        <f t="shared" ref="D43:N43" si="2">D21-D42</f>
        <v>0</v>
      </c>
      <c r="E43" s="355">
        <f t="shared" si="2"/>
        <v>0</v>
      </c>
      <c r="F43" s="355"/>
      <c r="G43" s="355"/>
      <c r="H43" s="354">
        <f t="shared" si="2"/>
        <v>0.55000000074505806</v>
      </c>
      <c r="I43" s="355">
        <f t="shared" si="2"/>
        <v>0</v>
      </c>
      <c r="J43" s="355"/>
      <c r="K43" s="355"/>
      <c r="L43" s="354">
        <f t="shared" si="2"/>
        <v>0.1425743093714118</v>
      </c>
      <c r="M43" s="355">
        <f t="shared" si="2"/>
        <v>0</v>
      </c>
      <c r="N43" s="354">
        <f t="shared" si="2"/>
        <v>0.10000000149011612</v>
      </c>
    </row>
    <row r="44" spans="3:24" ht="21.75" hidden="1" customHeight="1"/>
    <row r="45" spans="3:24" ht="21.75" hidden="1" customHeight="1"/>
    <row r="46" spans="3:24" ht="21.75" hidden="1" customHeight="1"/>
    <row r="47" spans="3:24" ht="21.75" hidden="1" customHeight="1"/>
    <row r="48" spans="3:24" ht="21.75" hidden="1" customHeight="1"/>
    <row r="49" ht="21.75" hidden="1" customHeight="1"/>
    <row r="50" ht="21.75" hidden="1" customHeight="1"/>
    <row r="51" ht="21.75" hidden="1" customHeight="1"/>
  </sheetData>
  <mergeCells count="16">
    <mergeCell ref="A24:N24"/>
    <mergeCell ref="C32:H32"/>
    <mergeCell ref="L32:N32"/>
    <mergeCell ref="C31:H31"/>
    <mergeCell ref="L31:N31"/>
    <mergeCell ref="A1:N1"/>
    <mergeCell ref="A2:N2"/>
    <mergeCell ref="A3:N3"/>
    <mergeCell ref="A6:A7"/>
    <mergeCell ref="C6:C7"/>
    <mergeCell ref="L6:L7"/>
    <mergeCell ref="N6:N7"/>
    <mergeCell ref="H6:H7"/>
    <mergeCell ref="L5:N5"/>
    <mergeCell ref="F6:F7"/>
    <mergeCell ref="J6:J7"/>
  </mergeCells>
  <printOptions horizontalCentered="1"/>
  <pageMargins left="0.5" right="0.5" top="1" bottom="0.5" header="0.3" footer="0.3"/>
  <pageSetup paperSize="9" scale="88" firstPageNumber="6" orientation="landscape" useFirstPageNumber="1" r:id="rId1"/>
  <headerFooter>
    <oddFooter>&amp;C&amp;"Open Sans,Regular"&amp;P</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tabColor rgb="FF0066FF"/>
    <pageSetUpPr fitToPage="1"/>
  </sheetPr>
  <dimension ref="A1:GV67"/>
  <sheetViews>
    <sheetView showGridLines="0" view="pageBreakPreview" topLeftCell="D3" zoomScale="99" zoomScaleSheetLayoutView="99" workbookViewId="0">
      <selection activeCell="F17" sqref="F17"/>
    </sheetView>
  </sheetViews>
  <sheetFormatPr defaultRowHeight="15" customHeight="1"/>
  <cols>
    <col min="1" max="1" width="3.54296875" style="724" customWidth="1"/>
    <col min="2" max="2" width="2.54296875" style="163" customWidth="1"/>
    <col min="3" max="3" width="2.453125" style="163" customWidth="1"/>
    <col min="4" max="4" width="26.453125" style="163" customWidth="1"/>
    <col min="5" max="6" width="12.54296875" style="163" customWidth="1"/>
    <col min="7" max="7" width="11.54296875" style="134" customWidth="1"/>
    <col min="8" max="8" width="15.1796875" style="738" customWidth="1"/>
    <col min="9" max="9" width="0.54296875" style="134" customWidth="1"/>
    <col min="10" max="10" width="16.54296875" style="134" customWidth="1"/>
    <col min="11" max="11" width="2" style="769" customWidth="1"/>
    <col min="12" max="12" width="12.54296875" style="134" bestFit="1" customWidth="1"/>
    <col min="13" max="13" width="14.453125" style="163" bestFit="1" customWidth="1"/>
    <col min="14" max="15" width="9.453125" style="163"/>
    <col min="16" max="16" width="13.54296875" style="163" bestFit="1" customWidth="1"/>
    <col min="17" max="17" width="9.453125" style="163"/>
    <col min="18" max="18" width="13.54296875" style="163" bestFit="1" customWidth="1"/>
    <col min="19" max="199" width="9.453125" style="163"/>
    <col min="200" max="200" width="23.54296875" style="163" customWidth="1"/>
    <col min="201" max="224" width="9.453125" style="163"/>
    <col min="225" max="225" width="1.453125" style="163" customWidth="1"/>
    <col min="226" max="226" width="3.54296875" style="163" customWidth="1"/>
    <col min="227" max="227" width="2.54296875" style="163" customWidth="1"/>
    <col min="228" max="228" width="3.54296875" style="163" customWidth="1"/>
    <col min="229" max="229" width="30.54296875" style="163" customWidth="1"/>
    <col min="230" max="230" width="28" style="163" customWidth="1"/>
    <col min="231" max="231" width="1.453125" style="163" customWidth="1"/>
    <col min="232" max="232" width="12.453125" style="163" bestFit="1" customWidth="1"/>
    <col min="233" max="233" width="0.54296875" style="163" customWidth="1"/>
    <col min="234" max="234" width="11.453125" style="163" bestFit="1" customWidth="1"/>
    <col min="235" max="237" width="0" style="163" hidden="1" customWidth="1"/>
    <col min="238" max="239" width="16.54296875" style="163" bestFit="1" customWidth="1"/>
    <col min="240" max="240" width="16" style="163" bestFit="1" customWidth="1"/>
    <col min="241" max="242" width="9.453125" style="163"/>
    <col min="243" max="243" width="12" style="163" bestFit="1" customWidth="1"/>
    <col min="244" max="455" width="9.453125" style="163"/>
    <col min="456" max="456" width="23.54296875" style="163" customWidth="1"/>
    <col min="457" max="480" width="9.453125" style="163"/>
    <col min="481" max="481" width="1.453125" style="163" customWidth="1"/>
    <col min="482" max="482" width="3.54296875" style="163" customWidth="1"/>
    <col min="483" max="483" width="2.54296875" style="163" customWidth="1"/>
    <col min="484" max="484" width="3.54296875" style="163" customWidth="1"/>
    <col min="485" max="485" width="30.54296875" style="163" customWidth="1"/>
    <col min="486" max="486" width="28" style="163" customWidth="1"/>
    <col min="487" max="487" width="1.453125" style="163" customWidth="1"/>
    <col min="488" max="488" width="12.453125" style="163" bestFit="1" customWidth="1"/>
    <col min="489" max="489" width="0.54296875" style="163" customWidth="1"/>
    <col min="490" max="490" width="11.453125" style="163" bestFit="1" customWidth="1"/>
    <col min="491" max="493" width="0" style="163" hidden="1" customWidth="1"/>
    <col min="494" max="495" width="16.54296875" style="163" bestFit="1" customWidth="1"/>
    <col min="496" max="496" width="16" style="163" bestFit="1" customWidth="1"/>
    <col min="497" max="498" width="9.453125" style="163"/>
    <col min="499" max="499" width="12" style="163" bestFit="1" customWidth="1"/>
    <col min="500" max="711" width="9.453125" style="163"/>
    <col min="712" max="712" width="23.54296875" style="163" customWidth="1"/>
    <col min="713" max="736" width="9.453125" style="163"/>
    <col min="737" max="737" width="1.453125" style="163" customWidth="1"/>
    <col min="738" max="738" width="3.54296875" style="163" customWidth="1"/>
    <col min="739" max="739" width="2.54296875" style="163" customWidth="1"/>
    <col min="740" max="740" width="3.54296875" style="163" customWidth="1"/>
    <col min="741" max="741" width="30.54296875" style="163" customWidth="1"/>
    <col min="742" max="742" width="28" style="163" customWidth="1"/>
    <col min="743" max="743" width="1.453125" style="163" customWidth="1"/>
    <col min="744" max="744" width="12.453125" style="163" bestFit="1" customWidth="1"/>
    <col min="745" max="745" width="0.54296875" style="163" customWidth="1"/>
    <col min="746" max="746" width="11.453125" style="163" bestFit="1" customWidth="1"/>
    <col min="747" max="749" width="0" style="163" hidden="1" customWidth="1"/>
    <col min="750" max="751" width="16.54296875" style="163" bestFit="1" customWidth="1"/>
    <col min="752" max="752" width="16" style="163" bestFit="1" customWidth="1"/>
    <col min="753" max="754" width="9.453125" style="163"/>
    <col min="755" max="755" width="12" style="163" bestFit="1" customWidth="1"/>
    <col min="756" max="967" width="9.453125" style="163"/>
    <col min="968" max="968" width="23.54296875" style="163" customWidth="1"/>
    <col min="969" max="992" width="9.453125" style="163"/>
    <col min="993" max="993" width="1.453125" style="163" customWidth="1"/>
    <col min="994" max="994" width="3.54296875" style="163" customWidth="1"/>
    <col min="995" max="995" width="2.54296875" style="163" customWidth="1"/>
    <col min="996" max="996" width="3.54296875" style="163" customWidth="1"/>
    <col min="997" max="997" width="30.54296875" style="163" customWidth="1"/>
    <col min="998" max="998" width="28" style="163" customWidth="1"/>
    <col min="999" max="999" width="1.453125" style="163" customWidth="1"/>
    <col min="1000" max="1000" width="12.453125" style="163" bestFit="1" customWidth="1"/>
    <col min="1001" max="1001" width="0.54296875" style="163" customWidth="1"/>
    <col min="1002" max="1002" width="11.453125" style="163" bestFit="1" customWidth="1"/>
    <col min="1003" max="1005" width="0" style="163" hidden="1" customWidth="1"/>
    <col min="1006" max="1007" width="16.54296875" style="163" bestFit="1" customWidth="1"/>
    <col min="1008" max="1008" width="16" style="163" bestFit="1" customWidth="1"/>
    <col min="1009" max="1010" width="9.453125" style="163"/>
    <col min="1011" max="1011" width="12" style="163" bestFit="1" customWidth="1"/>
    <col min="1012" max="1223" width="9.453125" style="163"/>
    <col min="1224" max="1224" width="23.54296875" style="163" customWidth="1"/>
    <col min="1225" max="1248" width="9.453125" style="163"/>
    <col min="1249" max="1249" width="1.453125" style="163" customWidth="1"/>
    <col min="1250" max="1250" width="3.54296875" style="163" customWidth="1"/>
    <col min="1251" max="1251" width="2.54296875" style="163" customWidth="1"/>
    <col min="1252" max="1252" width="3.54296875" style="163" customWidth="1"/>
    <col min="1253" max="1253" width="30.54296875" style="163" customWidth="1"/>
    <col min="1254" max="1254" width="28" style="163" customWidth="1"/>
    <col min="1255" max="1255" width="1.453125" style="163" customWidth="1"/>
    <col min="1256" max="1256" width="12.453125" style="163" bestFit="1" customWidth="1"/>
    <col min="1257" max="1257" width="0.54296875" style="163" customWidth="1"/>
    <col min="1258" max="1258" width="11.453125" style="163" bestFit="1" customWidth="1"/>
    <col min="1259" max="1261" width="0" style="163" hidden="1" customWidth="1"/>
    <col min="1262" max="1263" width="16.54296875" style="163" bestFit="1" customWidth="1"/>
    <col min="1264" max="1264" width="16" style="163" bestFit="1" customWidth="1"/>
    <col min="1265" max="1266" width="9.453125" style="163"/>
    <col min="1267" max="1267" width="12" style="163" bestFit="1" customWidth="1"/>
    <col min="1268" max="1479" width="9.453125" style="163"/>
    <col min="1480" max="1480" width="23.54296875" style="163" customWidth="1"/>
    <col min="1481" max="1504" width="9.453125" style="163"/>
    <col min="1505" max="1505" width="1.453125" style="163" customWidth="1"/>
    <col min="1506" max="1506" width="3.54296875" style="163" customWidth="1"/>
    <col min="1507" max="1507" width="2.54296875" style="163" customWidth="1"/>
    <col min="1508" max="1508" width="3.54296875" style="163" customWidth="1"/>
    <col min="1509" max="1509" width="30.54296875" style="163" customWidth="1"/>
    <col min="1510" max="1510" width="28" style="163" customWidth="1"/>
    <col min="1511" max="1511" width="1.453125" style="163" customWidth="1"/>
    <col min="1512" max="1512" width="12.453125" style="163" bestFit="1" customWidth="1"/>
    <col min="1513" max="1513" width="0.54296875" style="163" customWidth="1"/>
    <col min="1514" max="1514" width="11.453125" style="163" bestFit="1" customWidth="1"/>
    <col min="1515" max="1517" width="0" style="163" hidden="1" customWidth="1"/>
    <col min="1518" max="1519" width="16.54296875" style="163" bestFit="1" customWidth="1"/>
    <col min="1520" max="1520" width="16" style="163" bestFit="1" customWidth="1"/>
    <col min="1521" max="1522" width="9.453125" style="163"/>
    <col min="1523" max="1523" width="12" style="163" bestFit="1" customWidth="1"/>
    <col min="1524" max="1735" width="9.453125" style="163"/>
    <col min="1736" max="1736" width="23.54296875" style="163" customWidth="1"/>
    <col min="1737" max="1760" width="9.453125" style="163"/>
    <col min="1761" max="1761" width="1.453125" style="163" customWidth="1"/>
    <col min="1762" max="1762" width="3.54296875" style="163" customWidth="1"/>
    <col min="1763" max="1763" width="2.54296875" style="163" customWidth="1"/>
    <col min="1764" max="1764" width="3.54296875" style="163" customWidth="1"/>
    <col min="1765" max="1765" width="30.54296875" style="163" customWidth="1"/>
    <col min="1766" max="1766" width="28" style="163" customWidth="1"/>
    <col min="1767" max="1767" width="1.453125" style="163" customWidth="1"/>
    <col min="1768" max="1768" width="12.453125" style="163" bestFit="1" customWidth="1"/>
    <col min="1769" max="1769" width="0.54296875" style="163" customWidth="1"/>
    <col min="1770" max="1770" width="11.453125" style="163" bestFit="1" customWidth="1"/>
    <col min="1771" max="1773" width="0" style="163" hidden="1" customWidth="1"/>
    <col min="1774" max="1775" width="16.54296875" style="163" bestFit="1" customWidth="1"/>
    <col min="1776" max="1776" width="16" style="163" bestFit="1" customWidth="1"/>
    <col min="1777" max="1778" width="9.453125" style="163"/>
    <col min="1779" max="1779" width="12" style="163" bestFit="1" customWidth="1"/>
    <col min="1780" max="1991" width="9.453125" style="163"/>
    <col min="1992" max="1992" width="23.54296875" style="163" customWidth="1"/>
    <col min="1993" max="2016" width="9.453125" style="163"/>
    <col min="2017" max="2017" width="1.453125" style="163" customWidth="1"/>
    <col min="2018" max="2018" width="3.54296875" style="163" customWidth="1"/>
    <col min="2019" max="2019" width="2.54296875" style="163" customWidth="1"/>
    <col min="2020" max="2020" width="3.54296875" style="163" customWidth="1"/>
    <col min="2021" max="2021" width="30.54296875" style="163" customWidth="1"/>
    <col min="2022" max="2022" width="28" style="163" customWidth="1"/>
    <col min="2023" max="2023" width="1.453125" style="163" customWidth="1"/>
    <col min="2024" max="2024" width="12.453125" style="163" bestFit="1" customWidth="1"/>
    <col min="2025" max="2025" width="0.54296875" style="163" customWidth="1"/>
    <col min="2026" max="2026" width="11.453125" style="163" bestFit="1" customWidth="1"/>
    <col min="2027" max="2029" width="0" style="163" hidden="1" customWidth="1"/>
    <col min="2030" max="2031" width="16.54296875" style="163" bestFit="1" customWidth="1"/>
    <col min="2032" max="2032" width="16" style="163" bestFit="1" customWidth="1"/>
    <col min="2033" max="2034" width="9.453125" style="163"/>
    <col min="2035" max="2035" width="12" style="163" bestFit="1" customWidth="1"/>
    <col min="2036" max="2247" width="9.453125" style="163"/>
    <col min="2248" max="2248" width="23.54296875" style="163" customWidth="1"/>
    <col min="2249" max="2272" width="9.453125" style="163"/>
    <col min="2273" max="2273" width="1.453125" style="163" customWidth="1"/>
    <col min="2274" max="2274" width="3.54296875" style="163" customWidth="1"/>
    <col min="2275" max="2275" width="2.54296875" style="163" customWidth="1"/>
    <col min="2276" max="2276" width="3.54296875" style="163" customWidth="1"/>
    <col min="2277" max="2277" width="30.54296875" style="163" customWidth="1"/>
    <col min="2278" max="2278" width="28" style="163" customWidth="1"/>
    <col min="2279" max="2279" width="1.453125" style="163" customWidth="1"/>
    <col min="2280" max="2280" width="12.453125" style="163" bestFit="1" customWidth="1"/>
    <col min="2281" max="2281" width="0.54296875" style="163" customWidth="1"/>
    <col min="2282" max="2282" width="11.453125" style="163" bestFit="1" customWidth="1"/>
    <col min="2283" max="2285" width="0" style="163" hidden="1" customWidth="1"/>
    <col min="2286" max="2287" width="16.54296875" style="163" bestFit="1" customWidth="1"/>
    <col min="2288" max="2288" width="16" style="163" bestFit="1" customWidth="1"/>
    <col min="2289" max="2290" width="9.453125" style="163"/>
    <col min="2291" max="2291" width="12" style="163" bestFit="1" customWidth="1"/>
    <col min="2292" max="2503" width="9.453125" style="163"/>
    <col min="2504" max="2504" width="23.54296875" style="163" customWidth="1"/>
    <col min="2505" max="2528" width="9.453125" style="163"/>
    <col min="2529" max="2529" width="1.453125" style="163" customWidth="1"/>
    <col min="2530" max="2530" width="3.54296875" style="163" customWidth="1"/>
    <col min="2531" max="2531" width="2.54296875" style="163" customWidth="1"/>
    <col min="2532" max="2532" width="3.54296875" style="163" customWidth="1"/>
    <col min="2533" max="2533" width="30.54296875" style="163" customWidth="1"/>
    <col min="2534" max="2534" width="28" style="163" customWidth="1"/>
    <col min="2535" max="2535" width="1.453125" style="163" customWidth="1"/>
    <col min="2536" max="2536" width="12.453125" style="163" bestFit="1" customWidth="1"/>
    <col min="2537" max="2537" width="0.54296875" style="163" customWidth="1"/>
    <col min="2538" max="2538" width="11.453125" style="163" bestFit="1" customWidth="1"/>
    <col min="2539" max="2541" width="0" style="163" hidden="1" customWidth="1"/>
    <col min="2542" max="2543" width="16.54296875" style="163" bestFit="1" customWidth="1"/>
    <col min="2544" max="2544" width="16" style="163" bestFit="1" customWidth="1"/>
    <col min="2545" max="2546" width="9.453125" style="163"/>
    <col min="2547" max="2547" width="12" style="163" bestFit="1" customWidth="1"/>
    <col min="2548" max="2759" width="9.453125" style="163"/>
    <col min="2760" max="2760" width="23.54296875" style="163" customWidth="1"/>
    <col min="2761" max="2784" width="9.453125" style="163"/>
    <col min="2785" max="2785" width="1.453125" style="163" customWidth="1"/>
    <col min="2786" max="2786" width="3.54296875" style="163" customWidth="1"/>
    <col min="2787" max="2787" width="2.54296875" style="163" customWidth="1"/>
    <col min="2788" max="2788" width="3.54296875" style="163" customWidth="1"/>
    <col min="2789" max="2789" width="30.54296875" style="163" customWidth="1"/>
    <col min="2790" max="2790" width="28" style="163" customWidth="1"/>
    <col min="2791" max="2791" width="1.453125" style="163" customWidth="1"/>
    <col min="2792" max="2792" width="12.453125" style="163" bestFit="1" customWidth="1"/>
    <col min="2793" max="2793" width="0.54296875" style="163" customWidth="1"/>
    <col min="2794" max="2794" width="11.453125" style="163" bestFit="1" customWidth="1"/>
    <col min="2795" max="2797" width="0" style="163" hidden="1" customWidth="1"/>
    <col min="2798" max="2799" width="16.54296875" style="163" bestFit="1" customWidth="1"/>
    <col min="2800" max="2800" width="16" style="163" bestFit="1" customWidth="1"/>
    <col min="2801" max="2802" width="9.453125" style="163"/>
    <col min="2803" max="2803" width="12" style="163" bestFit="1" customWidth="1"/>
    <col min="2804" max="3015" width="9.453125" style="163"/>
    <col min="3016" max="3016" width="23.54296875" style="163" customWidth="1"/>
    <col min="3017" max="3040" width="9.453125" style="163"/>
    <col min="3041" max="3041" width="1.453125" style="163" customWidth="1"/>
    <col min="3042" max="3042" width="3.54296875" style="163" customWidth="1"/>
    <col min="3043" max="3043" width="2.54296875" style="163" customWidth="1"/>
    <col min="3044" max="3044" width="3.54296875" style="163" customWidth="1"/>
    <col min="3045" max="3045" width="30.54296875" style="163" customWidth="1"/>
    <col min="3046" max="3046" width="28" style="163" customWidth="1"/>
    <col min="3047" max="3047" width="1.453125" style="163" customWidth="1"/>
    <col min="3048" max="3048" width="12.453125" style="163" bestFit="1" customWidth="1"/>
    <col min="3049" max="3049" width="0.54296875" style="163" customWidth="1"/>
    <col min="3050" max="3050" width="11.453125" style="163" bestFit="1" customWidth="1"/>
    <col min="3051" max="3053" width="0" style="163" hidden="1" customWidth="1"/>
    <col min="3054" max="3055" width="16.54296875" style="163" bestFit="1" customWidth="1"/>
    <col min="3056" max="3056" width="16" style="163" bestFit="1" customWidth="1"/>
    <col min="3057" max="3058" width="9.453125" style="163"/>
    <col min="3059" max="3059" width="12" style="163" bestFit="1" customWidth="1"/>
    <col min="3060" max="3271" width="9.453125" style="163"/>
    <col min="3272" max="3272" width="23.54296875" style="163" customWidth="1"/>
    <col min="3273" max="3296" width="9.453125" style="163"/>
    <col min="3297" max="3297" width="1.453125" style="163" customWidth="1"/>
    <col min="3298" max="3298" width="3.54296875" style="163" customWidth="1"/>
    <col min="3299" max="3299" width="2.54296875" style="163" customWidth="1"/>
    <col min="3300" max="3300" width="3.54296875" style="163" customWidth="1"/>
    <col min="3301" max="3301" width="30.54296875" style="163" customWidth="1"/>
    <col min="3302" max="3302" width="28" style="163" customWidth="1"/>
    <col min="3303" max="3303" width="1.453125" style="163" customWidth="1"/>
    <col min="3304" max="3304" width="12.453125" style="163" bestFit="1" customWidth="1"/>
    <col min="3305" max="3305" width="0.54296875" style="163" customWidth="1"/>
    <col min="3306" max="3306" width="11.453125" style="163" bestFit="1" customWidth="1"/>
    <col min="3307" max="3309" width="0" style="163" hidden="1" customWidth="1"/>
    <col min="3310" max="3311" width="16.54296875" style="163" bestFit="1" customWidth="1"/>
    <col min="3312" max="3312" width="16" style="163" bestFit="1" customWidth="1"/>
    <col min="3313" max="3314" width="9.453125" style="163"/>
    <col min="3315" max="3315" width="12" style="163" bestFit="1" customWidth="1"/>
    <col min="3316" max="3527" width="9.453125" style="163"/>
    <col min="3528" max="3528" width="23.54296875" style="163" customWidth="1"/>
    <col min="3529" max="3552" width="9.453125" style="163"/>
    <col min="3553" max="3553" width="1.453125" style="163" customWidth="1"/>
    <col min="3554" max="3554" width="3.54296875" style="163" customWidth="1"/>
    <col min="3555" max="3555" width="2.54296875" style="163" customWidth="1"/>
    <col min="3556" max="3556" width="3.54296875" style="163" customWidth="1"/>
    <col min="3557" max="3557" width="30.54296875" style="163" customWidth="1"/>
    <col min="3558" max="3558" width="28" style="163" customWidth="1"/>
    <col min="3559" max="3559" width="1.453125" style="163" customWidth="1"/>
    <col min="3560" max="3560" width="12.453125" style="163" bestFit="1" customWidth="1"/>
    <col min="3561" max="3561" width="0.54296875" style="163" customWidth="1"/>
    <col min="3562" max="3562" width="11.453125" style="163" bestFit="1" customWidth="1"/>
    <col min="3563" max="3565" width="0" style="163" hidden="1" customWidth="1"/>
    <col min="3566" max="3567" width="16.54296875" style="163" bestFit="1" customWidth="1"/>
    <col min="3568" max="3568" width="16" style="163" bestFit="1" customWidth="1"/>
    <col min="3569" max="3570" width="9.453125" style="163"/>
    <col min="3571" max="3571" width="12" style="163" bestFit="1" customWidth="1"/>
    <col min="3572" max="3783" width="9.453125" style="163"/>
    <col min="3784" max="3784" width="23.54296875" style="163" customWidth="1"/>
    <col min="3785" max="3808" width="9.453125" style="163"/>
    <col min="3809" max="3809" width="1.453125" style="163" customWidth="1"/>
    <col min="3810" max="3810" width="3.54296875" style="163" customWidth="1"/>
    <col min="3811" max="3811" width="2.54296875" style="163" customWidth="1"/>
    <col min="3812" max="3812" width="3.54296875" style="163" customWidth="1"/>
    <col min="3813" max="3813" width="30.54296875" style="163" customWidth="1"/>
    <col min="3814" max="3814" width="28" style="163" customWidth="1"/>
    <col min="3815" max="3815" width="1.453125" style="163" customWidth="1"/>
    <col min="3816" max="3816" width="12.453125" style="163" bestFit="1" customWidth="1"/>
    <col min="3817" max="3817" width="0.54296875" style="163" customWidth="1"/>
    <col min="3818" max="3818" width="11.453125" style="163" bestFit="1" customWidth="1"/>
    <col min="3819" max="3821" width="0" style="163" hidden="1" customWidth="1"/>
    <col min="3822" max="3823" width="16.54296875" style="163" bestFit="1" customWidth="1"/>
    <col min="3824" max="3824" width="16" style="163" bestFit="1" customWidth="1"/>
    <col min="3825" max="3826" width="9.453125" style="163"/>
    <col min="3827" max="3827" width="12" style="163" bestFit="1" customWidth="1"/>
    <col min="3828" max="4039" width="9.453125" style="163"/>
    <col min="4040" max="4040" width="23.54296875" style="163" customWidth="1"/>
    <col min="4041" max="4064" width="9.453125" style="163"/>
    <col min="4065" max="4065" width="1.453125" style="163" customWidth="1"/>
    <col min="4066" max="4066" width="3.54296875" style="163" customWidth="1"/>
    <col min="4067" max="4067" width="2.54296875" style="163" customWidth="1"/>
    <col min="4068" max="4068" width="3.54296875" style="163" customWidth="1"/>
    <col min="4069" max="4069" width="30.54296875" style="163" customWidth="1"/>
    <col min="4070" max="4070" width="28" style="163" customWidth="1"/>
    <col min="4071" max="4071" width="1.453125" style="163" customWidth="1"/>
    <col min="4072" max="4072" width="12.453125" style="163" bestFit="1" customWidth="1"/>
    <col min="4073" max="4073" width="0.54296875" style="163" customWidth="1"/>
    <col min="4074" max="4074" width="11.453125" style="163" bestFit="1" customWidth="1"/>
    <col min="4075" max="4077" width="0" style="163" hidden="1" customWidth="1"/>
    <col min="4078" max="4079" width="16.54296875" style="163" bestFit="1" customWidth="1"/>
    <col min="4080" max="4080" width="16" style="163" bestFit="1" customWidth="1"/>
    <col min="4081" max="4082" width="9.453125" style="163"/>
    <col min="4083" max="4083" width="12" style="163" bestFit="1" customWidth="1"/>
    <col min="4084" max="4295" width="9.453125" style="163"/>
    <col min="4296" max="4296" width="23.54296875" style="163" customWidth="1"/>
    <col min="4297" max="4320" width="9.453125" style="163"/>
    <col min="4321" max="4321" width="1.453125" style="163" customWidth="1"/>
    <col min="4322" max="4322" width="3.54296875" style="163" customWidth="1"/>
    <col min="4323" max="4323" width="2.54296875" style="163" customWidth="1"/>
    <col min="4324" max="4324" width="3.54296875" style="163" customWidth="1"/>
    <col min="4325" max="4325" width="30.54296875" style="163" customWidth="1"/>
    <col min="4326" max="4326" width="28" style="163" customWidth="1"/>
    <col min="4327" max="4327" width="1.453125" style="163" customWidth="1"/>
    <col min="4328" max="4328" width="12.453125" style="163" bestFit="1" customWidth="1"/>
    <col min="4329" max="4329" width="0.54296875" style="163" customWidth="1"/>
    <col min="4330" max="4330" width="11.453125" style="163" bestFit="1" customWidth="1"/>
    <col min="4331" max="4333" width="0" style="163" hidden="1" customWidth="1"/>
    <col min="4334" max="4335" width="16.54296875" style="163" bestFit="1" customWidth="1"/>
    <col min="4336" max="4336" width="16" style="163" bestFit="1" customWidth="1"/>
    <col min="4337" max="4338" width="9.453125" style="163"/>
    <col min="4339" max="4339" width="12" style="163" bestFit="1" customWidth="1"/>
    <col min="4340" max="4551" width="9.453125" style="163"/>
    <col min="4552" max="4552" width="23.54296875" style="163" customWidth="1"/>
    <col min="4553" max="4576" width="9.453125" style="163"/>
    <col min="4577" max="4577" width="1.453125" style="163" customWidth="1"/>
    <col min="4578" max="4578" width="3.54296875" style="163" customWidth="1"/>
    <col min="4579" max="4579" width="2.54296875" style="163" customWidth="1"/>
    <col min="4580" max="4580" width="3.54296875" style="163" customWidth="1"/>
    <col min="4581" max="4581" width="30.54296875" style="163" customWidth="1"/>
    <col min="4582" max="4582" width="28" style="163" customWidth="1"/>
    <col min="4583" max="4583" width="1.453125" style="163" customWidth="1"/>
    <col min="4584" max="4584" width="12.453125" style="163" bestFit="1" customWidth="1"/>
    <col min="4585" max="4585" width="0.54296875" style="163" customWidth="1"/>
    <col min="4586" max="4586" width="11.453125" style="163" bestFit="1" customWidth="1"/>
    <col min="4587" max="4589" width="0" style="163" hidden="1" customWidth="1"/>
    <col min="4590" max="4591" width="16.54296875" style="163" bestFit="1" customWidth="1"/>
    <col min="4592" max="4592" width="16" style="163" bestFit="1" customWidth="1"/>
    <col min="4593" max="4594" width="9.453125" style="163"/>
    <col min="4595" max="4595" width="12" style="163" bestFit="1" customWidth="1"/>
    <col min="4596" max="4807" width="9.453125" style="163"/>
    <col min="4808" max="4808" width="23.54296875" style="163" customWidth="1"/>
    <col min="4809" max="4832" width="9.453125" style="163"/>
    <col min="4833" max="4833" width="1.453125" style="163" customWidth="1"/>
    <col min="4834" max="4834" width="3.54296875" style="163" customWidth="1"/>
    <col min="4835" max="4835" width="2.54296875" style="163" customWidth="1"/>
    <col min="4836" max="4836" width="3.54296875" style="163" customWidth="1"/>
    <col min="4837" max="4837" width="30.54296875" style="163" customWidth="1"/>
    <col min="4838" max="4838" width="28" style="163" customWidth="1"/>
    <col min="4839" max="4839" width="1.453125" style="163" customWidth="1"/>
    <col min="4840" max="4840" width="12.453125" style="163" bestFit="1" customWidth="1"/>
    <col min="4841" max="4841" width="0.54296875" style="163" customWidth="1"/>
    <col min="4842" max="4842" width="11.453125" style="163" bestFit="1" customWidth="1"/>
    <col min="4843" max="4845" width="0" style="163" hidden="1" customWidth="1"/>
    <col min="4846" max="4847" width="16.54296875" style="163" bestFit="1" customWidth="1"/>
    <col min="4848" max="4848" width="16" style="163" bestFit="1" customWidth="1"/>
    <col min="4849" max="4850" width="9.453125" style="163"/>
    <col min="4851" max="4851" width="12" style="163" bestFit="1" customWidth="1"/>
    <col min="4852" max="5063" width="9.453125" style="163"/>
    <col min="5064" max="5064" width="23.54296875" style="163" customWidth="1"/>
    <col min="5065" max="5088" width="9.453125" style="163"/>
    <col min="5089" max="5089" width="1.453125" style="163" customWidth="1"/>
    <col min="5090" max="5090" width="3.54296875" style="163" customWidth="1"/>
    <col min="5091" max="5091" width="2.54296875" style="163" customWidth="1"/>
    <col min="5092" max="5092" width="3.54296875" style="163" customWidth="1"/>
    <col min="5093" max="5093" width="30.54296875" style="163" customWidth="1"/>
    <col min="5094" max="5094" width="28" style="163" customWidth="1"/>
    <col min="5095" max="5095" width="1.453125" style="163" customWidth="1"/>
    <col min="5096" max="5096" width="12.453125" style="163" bestFit="1" customWidth="1"/>
    <col min="5097" max="5097" width="0.54296875" style="163" customWidth="1"/>
    <col min="5098" max="5098" width="11.453125" style="163" bestFit="1" customWidth="1"/>
    <col min="5099" max="5101" width="0" style="163" hidden="1" customWidth="1"/>
    <col min="5102" max="5103" width="16.54296875" style="163" bestFit="1" customWidth="1"/>
    <col min="5104" max="5104" width="16" style="163" bestFit="1" customWidth="1"/>
    <col min="5105" max="5106" width="9.453125" style="163"/>
    <col min="5107" max="5107" width="12" style="163" bestFit="1" customWidth="1"/>
    <col min="5108" max="5319" width="9.453125" style="163"/>
    <col min="5320" max="5320" width="23.54296875" style="163" customWidth="1"/>
    <col min="5321" max="5344" width="9.453125" style="163"/>
    <col min="5345" max="5345" width="1.453125" style="163" customWidth="1"/>
    <col min="5346" max="5346" width="3.54296875" style="163" customWidth="1"/>
    <col min="5347" max="5347" width="2.54296875" style="163" customWidth="1"/>
    <col min="5348" max="5348" width="3.54296875" style="163" customWidth="1"/>
    <col min="5349" max="5349" width="30.54296875" style="163" customWidth="1"/>
    <col min="5350" max="5350" width="28" style="163" customWidth="1"/>
    <col min="5351" max="5351" width="1.453125" style="163" customWidth="1"/>
    <col min="5352" max="5352" width="12.453125" style="163" bestFit="1" customWidth="1"/>
    <col min="5353" max="5353" width="0.54296875" style="163" customWidth="1"/>
    <col min="5354" max="5354" width="11.453125" style="163" bestFit="1" customWidth="1"/>
    <col min="5355" max="5357" width="0" style="163" hidden="1" customWidth="1"/>
    <col min="5358" max="5359" width="16.54296875" style="163" bestFit="1" customWidth="1"/>
    <col min="5360" max="5360" width="16" style="163" bestFit="1" customWidth="1"/>
    <col min="5361" max="5362" width="9.453125" style="163"/>
    <col min="5363" max="5363" width="12" style="163" bestFit="1" customWidth="1"/>
    <col min="5364" max="5575" width="9.453125" style="163"/>
    <col min="5576" max="5576" width="23.54296875" style="163" customWidth="1"/>
    <col min="5577" max="5600" width="9.453125" style="163"/>
    <col min="5601" max="5601" width="1.453125" style="163" customWidth="1"/>
    <col min="5602" max="5602" width="3.54296875" style="163" customWidth="1"/>
    <col min="5603" max="5603" width="2.54296875" style="163" customWidth="1"/>
    <col min="5604" max="5604" width="3.54296875" style="163" customWidth="1"/>
    <col min="5605" max="5605" width="30.54296875" style="163" customWidth="1"/>
    <col min="5606" max="5606" width="28" style="163" customWidth="1"/>
    <col min="5607" max="5607" width="1.453125" style="163" customWidth="1"/>
    <col min="5608" max="5608" width="12.453125" style="163" bestFit="1" customWidth="1"/>
    <col min="5609" max="5609" width="0.54296875" style="163" customWidth="1"/>
    <col min="5610" max="5610" width="11.453125" style="163" bestFit="1" customWidth="1"/>
    <col min="5611" max="5613" width="0" style="163" hidden="1" customWidth="1"/>
    <col min="5614" max="5615" width="16.54296875" style="163" bestFit="1" customWidth="1"/>
    <col min="5616" max="5616" width="16" style="163" bestFit="1" customWidth="1"/>
    <col min="5617" max="5618" width="9.453125" style="163"/>
    <col min="5619" max="5619" width="12" style="163" bestFit="1" customWidth="1"/>
    <col min="5620" max="5831" width="9.453125" style="163"/>
    <col min="5832" max="5832" width="23.54296875" style="163" customWidth="1"/>
    <col min="5833" max="5856" width="9.453125" style="163"/>
    <col min="5857" max="5857" width="1.453125" style="163" customWidth="1"/>
    <col min="5858" max="5858" width="3.54296875" style="163" customWidth="1"/>
    <col min="5859" max="5859" width="2.54296875" style="163" customWidth="1"/>
    <col min="5860" max="5860" width="3.54296875" style="163" customWidth="1"/>
    <col min="5861" max="5861" width="30.54296875" style="163" customWidth="1"/>
    <col min="5862" max="5862" width="28" style="163" customWidth="1"/>
    <col min="5863" max="5863" width="1.453125" style="163" customWidth="1"/>
    <col min="5864" max="5864" width="12.453125" style="163" bestFit="1" customWidth="1"/>
    <col min="5865" max="5865" width="0.54296875" style="163" customWidth="1"/>
    <col min="5866" max="5866" width="11.453125" style="163" bestFit="1" customWidth="1"/>
    <col min="5867" max="5869" width="0" style="163" hidden="1" customWidth="1"/>
    <col min="5870" max="5871" width="16.54296875" style="163" bestFit="1" customWidth="1"/>
    <col min="5872" max="5872" width="16" style="163" bestFit="1" customWidth="1"/>
    <col min="5873" max="5874" width="9.453125" style="163"/>
    <col min="5875" max="5875" width="12" style="163" bestFit="1" customWidth="1"/>
    <col min="5876" max="6087" width="9.453125" style="163"/>
    <col min="6088" max="6088" width="23.54296875" style="163" customWidth="1"/>
    <col min="6089" max="6112" width="9.453125" style="163"/>
    <col min="6113" max="6113" width="1.453125" style="163" customWidth="1"/>
    <col min="6114" max="6114" width="3.54296875" style="163" customWidth="1"/>
    <col min="6115" max="6115" width="2.54296875" style="163" customWidth="1"/>
    <col min="6116" max="6116" width="3.54296875" style="163" customWidth="1"/>
    <col min="6117" max="6117" width="30.54296875" style="163" customWidth="1"/>
    <col min="6118" max="6118" width="28" style="163" customWidth="1"/>
    <col min="6119" max="6119" width="1.453125" style="163" customWidth="1"/>
    <col min="6120" max="6120" width="12.453125" style="163" bestFit="1" customWidth="1"/>
    <col min="6121" max="6121" width="0.54296875" style="163" customWidth="1"/>
    <col min="6122" max="6122" width="11.453125" style="163" bestFit="1" customWidth="1"/>
    <col min="6123" max="6125" width="0" style="163" hidden="1" customWidth="1"/>
    <col min="6126" max="6127" width="16.54296875" style="163" bestFit="1" customWidth="1"/>
    <col min="6128" max="6128" width="16" style="163" bestFit="1" customWidth="1"/>
    <col min="6129" max="6130" width="9.453125" style="163"/>
    <col min="6131" max="6131" width="12" style="163" bestFit="1" customWidth="1"/>
    <col min="6132" max="6343" width="9.453125" style="163"/>
    <col min="6344" max="6344" width="23.54296875" style="163" customWidth="1"/>
    <col min="6345" max="6368" width="9.453125" style="163"/>
    <col min="6369" max="6369" width="1.453125" style="163" customWidth="1"/>
    <col min="6370" max="6370" width="3.54296875" style="163" customWidth="1"/>
    <col min="6371" max="6371" width="2.54296875" style="163" customWidth="1"/>
    <col min="6372" max="6372" width="3.54296875" style="163" customWidth="1"/>
    <col min="6373" max="6373" width="30.54296875" style="163" customWidth="1"/>
    <col min="6374" max="6374" width="28" style="163" customWidth="1"/>
    <col min="6375" max="6375" width="1.453125" style="163" customWidth="1"/>
    <col min="6376" max="6376" width="12.453125" style="163" bestFit="1" customWidth="1"/>
    <col min="6377" max="6377" width="0.54296875" style="163" customWidth="1"/>
    <col min="6378" max="6378" width="11.453125" style="163" bestFit="1" customWidth="1"/>
    <col min="6379" max="6381" width="0" style="163" hidden="1" customWidth="1"/>
    <col min="6382" max="6383" width="16.54296875" style="163" bestFit="1" customWidth="1"/>
    <col min="6384" max="6384" width="16" style="163" bestFit="1" customWidth="1"/>
    <col min="6385" max="6386" width="9.453125" style="163"/>
    <col min="6387" max="6387" width="12" style="163" bestFit="1" customWidth="1"/>
    <col min="6388" max="6599" width="9.453125" style="163"/>
    <col min="6600" max="6600" width="23.54296875" style="163" customWidth="1"/>
    <col min="6601" max="6624" width="9.453125" style="163"/>
    <col min="6625" max="6625" width="1.453125" style="163" customWidth="1"/>
    <col min="6626" max="6626" width="3.54296875" style="163" customWidth="1"/>
    <col min="6627" max="6627" width="2.54296875" style="163" customWidth="1"/>
    <col min="6628" max="6628" width="3.54296875" style="163" customWidth="1"/>
    <col min="6629" max="6629" width="30.54296875" style="163" customWidth="1"/>
    <col min="6630" max="6630" width="28" style="163" customWidth="1"/>
    <col min="6631" max="6631" width="1.453125" style="163" customWidth="1"/>
    <col min="6632" max="6632" width="12.453125" style="163" bestFit="1" customWidth="1"/>
    <col min="6633" max="6633" width="0.54296875" style="163" customWidth="1"/>
    <col min="6634" max="6634" width="11.453125" style="163" bestFit="1" customWidth="1"/>
    <col min="6635" max="6637" width="0" style="163" hidden="1" customWidth="1"/>
    <col min="6638" max="6639" width="16.54296875" style="163" bestFit="1" customWidth="1"/>
    <col min="6640" max="6640" width="16" style="163" bestFit="1" customWidth="1"/>
    <col min="6641" max="6642" width="9.453125" style="163"/>
    <col min="6643" max="6643" width="12" style="163" bestFit="1" customWidth="1"/>
    <col min="6644" max="6855" width="9.453125" style="163"/>
    <col min="6856" max="6856" width="23.54296875" style="163" customWidth="1"/>
    <col min="6857" max="6880" width="9.453125" style="163"/>
    <col min="6881" max="6881" width="1.453125" style="163" customWidth="1"/>
    <col min="6882" max="6882" width="3.54296875" style="163" customWidth="1"/>
    <col min="6883" max="6883" width="2.54296875" style="163" customWidth="1"/>
    <col min="6884" max="6884" width="3.54296875" style="163" customWidth="1"/>
    <col min="6885" max="6885" width="30.54296875" style="163" customWidth="1"/>
    <col min="6886" max="6886" width="28" style="163" customWidth="1"/>
    <col min="6887" max="6887" width="1.453125" style="163" customWidth="1"/>
    <col min="6888" max="6888" width="12.453125" style="163" bestFit="1" customWidth="1"/>
    <col min="6889" max="6889" width="0.54296875" style="163" customWidth="1"/>
    <col min="6890" max="6890" width="11.453125" style="163" bestFit="1" customWidth="1"/>
    <col min="6891" max="6893" width="0" style="163" hidden="1" customWidth="1"/>
    <col min="6894" max="6895" width="16.54296875" style="163" bestFit="1" customWidth="1"/>
    <col min="6896" max="6896" width="16" style="163" bestFit="1" customWidth="1"/>
    <col min="6897" max="6898" width="9.453125" style="163"/>
    <col min="6899" max="6899" width="12" style="163" bestFit="1" customWidth="1"/>
    <col min="6900" max="7111" width="9.453125" style="163"/>
    <col min="7112" max="7112" width="23.54296875" style="163" customWidth="1"/>
    <col min="7113" max="7136" width="9.453125" style="163"/>
    <col min="7137" max="7137" width="1.453125" style="163" customWidth="1"/>
    <col min="7138" max="7138" width="3.54296875" style="163" customWidth="1"/>
    <col min="7139" max="7139" width="2.54296875" style="163" customWidth="1"/>
    <col min="7140" max="7140" width="3.54296875" style="163" customWidth="1"/>
    <col min="7141" max="7141" width="30.54296875" style="163" customWidth="1"/>
    <col min="7142" max="7142" width="28" style="163" customWidth="1"/>
    <col min="7143" max="7143" width="1.453125" style="163" customWidth="1"/>
    <col min="7144" max="7144" width="12.453125" style="163" bestFit="1" customWidth="1"/>
    <col min="7145" max="7145" width="0.54296875" style="163" customWidth="1"/>
    <col min="7146" max="7146" width="11.453125" style="163" bestFit="1" customWidth="1"/>
    <col min="7147" max="7149" width="0" style="163" hidden="1" customWidth="1"/>
    <col min="7150" max="7151" width="16.54296875" style="163" bestFit="1" customWidth="1"/>
    <col min="7152" max="7152" width="16" style="163" bestFit="1" customWidth="1"/>
    <col min="7153" max="7154" width="9.453125" style="163"/>
    <col min="7155" max="7155" width="12" style="163" bestFit="1" customWidth="1"/>
    <col min="7156" max="7367" width="9.453125" style="163"/>
    <col min="7368" max="7368" width="23.54296875" style="163" customWidth="1"/>
    <col min="7369" max="7392" width="9.453125" style="163"/>
    <col min="7393" max="7393" width="1.453125" style="163" customWidth="1"/>
    <col min="7394" max="7394" width="3.54296875" style="163" customWidth="1"/>
    <col min="7395" max="7395" width="2.54296875" style="163" customWidth="1"/>
    <col min="7396" max="7396" width="3.54296875" style="163" customWidth="1"/>
    <col min="7397" max="7397" width="30.54296875" style="163" customWidth="1"/>
    <col min="7398" max="7398" width="28" style="163" customWidth="1"/>
    <col min="7399" max="7399" width="1.453125" style="163" customWidth="1"/>
    <col min="7400" max="7400" width="12.453125" style="163" bestFit="1" customWidth="1"/>
    <col min="7401" max="7401" width="0.54296875" style="163" customWidth="1"/>
    <col min="7402" max="7402" width="11.453125" style="163" bestFit="1" customWidth="1"/>
    <col min="7403" max="7405" width="0" style="163" hidden="1" customWidth="1"/>
    <col min="7406" max="7407" width="16.54296875" style="163" bestFit="1" customWidth="1"/>
    <col min="7408" max="7408" width="16" style="163" bestFit="1" customWidth="1"/>
    <col min="7409" max="7410" width="9.453125" style="163"/>
    <col min="7411" max="7411" width="12" style="163" bestFit="1" customWidth="1"/>
    <col min="7412" max="7623" width="9.453125" style="163"/>
    <col min="7624" max="7624" width="23.54296875" style="163" customWidth="1"/>
    <col min="7625" max="7648" width="9.453125" style="163"/>
    <col min="7649" max="7649" width="1.453125" style="163" customWidth="1"/>
    <col min="7650" max="7650" width="3.54296875" style="163" customWidth="1"/>
    <col min="7651" max="7651" width="2.54296875" style="163" customWidth="1"/>
    <col min="7652" max="7652" width="3.54296875" style="163" customWidth="1"/>
    <col min="7653" max="7653" width="30.54296875" style="163" customWidth="1"/>
    <col min="7654" max="7654" width="28" style="163" customWidth="1"/>
    <col min="7655" max="7655" width="1.453125" style="163" customWidth="1"/>
    <col min="7656" max="7656" width="12.453125" style="163" bestFit="1" customWidth="1"/>
    <col min="7657" max="7657" width="0.54296875" style="163" customWidth="1"/>
    <col min="7658" max="7658" width="11.453125" style="163" bestFit="1" customWidth="1"/>
    <col min="7659" max="7661" width="0" style="163" hidden="1" customWidth="1"/>
    <col min="7662" max="7663" width="16.54296875" style="163" bestFit="1" customWidth="1"/>
    <col min="7664" max="7664" width="16" style="163" bestFit="1" customWidth="1"/>
    <col min="7665" max="7666" width="9.453125" style="163"/>
    <col min="7667" max="7667" width="12" style="163" bestFit="1" customWidth="1"/>
    <col min="7668" max="7879" width="9.453125" style="163"/>
    <col min="7880" max="7880" width="23.54296875" style="163" customWidth="1"/>
    <col min="7881" max="7904" width="9.453125" style="163"/>
    <col min="7905" max="7905" width="1.453125" style="163" customWidth="1"/>
    <col min="7906" max="7906" width="3.54296875" style="163" customWidth="1"/>
    <col min="7907" max="7907" width="2.54296875" style="163" customWidth="1"/>
    <col min="7908" max="7908" width="3.54296875" style="163" customWidth="1"/>
    <col min="7909" max="7909" width="30.54296875" style="163" customWidth="1"/>
    <col min="7910" max="7910" width="28" style="163" customWidth="1"/>
    <col min="7911" max="7911" width="1.453125" style="163" customWidth="1"/>
    <col min="7912" max="7912" width="12.453125" style="163" bestFit="1" customWidth="1"/>
    <col min="7913" max="7913" width="0.54296875" style="163" customWidth="1"/>
    <col min="7914" max="7914" width="11.453125" style="163" bestFit="1" customWidth="1"/>
    <col min="7915" max="7917" width="0" style="163" hidden="1" customWidth="1"/>
    <col min="7918" max="7919" width="16.54296875" style="163" bestFit="1" customWidth="1"/>
    <col min="7920" max="7920" width="16" style="163" bestFit="1" customWidth="1"/>
    <col min="7921" max="7922" width="9.453125" style="163"/>
    <col min="7923" max="7923" width="12" style="163" bestFit="1" customWidth="1"/>
    <col min="7924" max="8135" width="9.453125" style="163"/>
    <col min="8136" max="8136" width="23.54296875" style="163" customWidth="1"/>
    <col min="8137" max="8160" width="9.453125" style="163"/>
    <col min="8161" max="8161" width="1.453125" style="163" customWidth="1"/>
    <col min="8162" max="8162" width="3.54296875" style="163" customWidth="1"/>
    <col min="8163" max="8163" width="2.54296875" style="163" customWidth="1"/>
    <col min="8164" max="8164" width="3.54296875" style="163" customWidth="1"/>
    <col min="8165" max="8165" width="30.54296875" style="163" customWidth="1"/>
    <col min="8166" max="8166" width="28" style="163" customWidth="1"/>
    <col min="8167" max="8167" width="1.453125" style="163" customWidth="1"/>
    <col min="8168" max="8168" width="12.453125" style="163" bestFit="1" customWidth="1"/>
    <col min="8169" max="8169" width="0.54296875" style="163" customWidth="1"/>
    <col min="8170" max="8170" width="11.453125" style="163" bestFit="1" customWidth="1"/>
    <col min="8171" max="8173" width="0" style="163" hidden="1" customWidth="1"/>
    <col min="8174" max="8175" width="16.54296875" style="163" bestFit="1" customWidth="1"/>
    <col min="8176" max="8176" width="16" style="163" bestFit="1" customWidth="1"/>
    <col min="8177" max="8178" width="9.453125" style="163"/>
    <col min="8179" max="8179" width="12" style="163" bestFit="1" customWidth="1"/>
    <col min="8180" max="8391" width="9.453125" style="163"/>
    <col min="8392" max="8392" width="23.54296875" style="163" customWidth="1"/>
    <col min="8393" max="8416" width="9.453125" style="163"/>
    <col min="8417" max="8417" width="1.453125" style="163" customWidth="1"/>
    <col min="8418" max="8418" width="3.54296875" style="163" customWidth="1"/>
    <col min="8419" max="8419" width="2.54296875" style="163" customWidth="1"/>
    <col min="8420" max="8420" width="3.54296875" style="163" customWidth="1"/>
    <col min="8421" max="8421" width="30.54296875" style="163" customWidth="1"/>
    <col min="8422" max="8422" width="28" style="163" customWidth="1"/>
    <col min="8423" max="8423" width="1.453125" style="163" customWidth="1"/>
    <col min="8424" max="8424" width="12.453125" style="163" bestFit="1" customWidth="1"/>
    <col min="8425" max="8425" width="0.54296875" style="163" customWidth="1"/>
    <col min="8426" max="8426" width="11.453125" style="163" bestFit="1" customWidth="1"/>
    <col min="8427" max="8429" width="0" style="163" hidden="1" customWidth="1"/>
    <col min="8430" max="8431" width="16.54296875" style="163" bestFit="1" customWidth="1"/>
    <col min="8432" max="8432" width="16" style="163" bestFit="1" customWidth="1"/>
    <col min="8433" max="8434" width="9.453125" style="163"/>
    <col min="8435" max="8435" width="12" style="163" bestFit="1" customWidth="1"/>
    <col min="8436" max="8647" width="9.453125" style="163"/>
    <col min="8648" max="8648" width="23.54296875" style="163" customWidth="1"/>
    <col min="8649" max="8672" width="9.453125" style="163"/>
    <col min="8673" max="8673" width="1.453125" style="163" customWidth="1"/>
    <col min="8674" max="8674" width="3.54296875" style="163" customWidth="1"/>
    <col min="8675" max="8675" width="2.54296875" style="163" customWidth="1"/>
    <col min="8676" max="8676" width="3.54296875" style="163" customWidth="1"/>
    <col min="8677" max="8677" width="30.54296875" style="163" customWidth="1"/>
    <col min="8678" max="8678" width="28" style="163" customWidth="1"/>
    <col min="8679" max="8679" width="1.453125" style="163" customWidth="1"/>
    <col min="8680" max="8680" width="12.453125" style="163" bestFit="1" customWidth="1"/>
    <col min="8681" max="8681" width="0.54296875" style="163" customWidth="1"/>
    <col min="8682" max="8682" width="11.453125" style="163" bestFit="1" customWidth="1"/>
    <col min="8683" max="8685" width="0" style="163" hidden="1" customWidth="1"/>
    <col min="8686" max="8687" width="16.54296875" style="163" bestFit="1" customWidth="1"/>
    <col min="8688" max="8688" width="16" style="163" bestFit="1" customWidth="1"/>
    <col min="8689" max="8690" width="9.453125" style="163"/>
    <col min="8691" max="8691" width="12" style="163" bestFit="1" customWidth="1"/>
    <col min="8692" max="8903" width="9.453125" style="163"/>
    <col min="8904" max="8904" width="23.54296875" style="163" customWidth="1"/>
    <col min="8905" max="8928" width="9.453125" style="163"/>
    <col min="8929" max="8929" width="1.453125" style="163" customWidth="1"/>
    <col min="8930" max="8930" width="3.54296875" style="163" customWidth="1"/>
    <col min="8931" max="8931" width="2.54296875" style="163" customWidth="1"/>
    <col min="8932" max="8932" width="3.54296875" style="163" customWidth="1"/>
    <col min="8933" max="8933" width="30.54296875" style="163" customWidth="1"/>
    <col min="8934" max="8934" width="28" style="163" customWidth="1"/>
    <col min="8935" max="8935" width="1.453125" style="163" customWidth="1"/>
    <col min="8936" max="8936" width="12.453125" style="163" bestFit="1" customWidth="1"/>
    <col min="8937" max="8937" width="0.54296875" style="163" customWidth="1"/>
    <col min="8938" max="8938" width="11.453125" style="163" bestFit="1" customWidth="1"/>
    <col min="8939" max="8941" width="0" style="163" hidden="1" customWidth="1"/>
    <col min="8942" max="8943" width="16.54296875" style="163" bestFit="1" customWidth="1"/>
    <col min="8944" max="8944" width="16" style="163" bestFit="1" customWidth="1"/>
    <col min="8945" max="8946" width="9.453125" style="163"/>
    <col min="8947" max="8947" width="12" style="163" bestFit="1" customWidth="1"/>
    <col min="8948" max="9159" width="9.453125" style="163"/>
    <col min="9160" max="9160" width="23.54296875" style="163" customWidth="1"/>
    <col min="9161" max="9184" width="9.453125" style="163"/>
    <col min="9185" max="9185" width="1.453125" style="163" customWidth="1"/>
    <col min="9186" max="9186" width="3.54296875" style="163" customWidth="1"/>
    <col min="9187" max="9187" width="2.54296875" style="163" customWidth="1"/>
    <col min="9188" max="9188" width="3.54296875" style="163" customWidth="1"/>
    <col min="9189" max="9189" width="30.54296875" style="163" customWidth="1"/>
    <col min="9190" max="9190" width="28" style="163" customWidth="1"/>
    <col min="9191" max="9191" width="1.453125" style="163" customWidth="1"/>
    <col min="9192" max="9192" width="12.453125" style="163" bestFit="1" customWidth="1"/>
    <col min="9193" max="9193" width="0.54296875" style="163" customWidth="1"/>
    <col min="9194" max="9194" width="11.453125" style="163" bestFit="1" customWidth="1"/>
    <col min="9195" max="9197" width="0" style="163" hidden="1" customWidth="1"/>
    <col min="9198" max="9199" width="16.54296875" style="163" bestFit="1" customWidth="1"/>
    <col min="9200" max="9200" width="16" style="163" bestFit="1" customWidth="1"/>
    <col min="9201" max="9202" width="9.453125" style="163"/>
    <col min="9203" max="9203" width="12" style="163" bestFit="1" customWidth="1"/>
    <col min="9204" max="9415" width="9.453125" style="163"/>
    <col min="9416" max="9416" width="23.54296875" style="163" customWidth="1"/>
    <col min="9417" max="9440" width="9.453125" style="163"/>
    <col min="9441" max="9441" width="1.453125" style="163" customWidth="1"/>
    <col min="9442" max="9442" width="3.54296875" style="163" customWidth="1"/>
    <col min="9443" max="9443" width="2.54296875" style="163" customWidth="1"/>
    <col min="9444" max="9444" width="3.54296875" style="163" customWidth="1"/>
    <col min="9445" max="9445" width="30.54296875" style="163" customWidth="1"/>
    <col min="9446" max="9446" width="28" style="163" customWidth="1"/>
    <col min="9447" max="9447" width="1.453125" style="163" customWidth="1"/>
    <col min="9448" max="9448" width="12.453125" style="163" bestFit="1" customWidth="1"/>
    <col min="9449" max="9449" width="0.54296875" style="163" customWidth="1"/>
    <col min="9450" max="9450" width="11.453125" style="163" bestFit="1" customWidth="1"/>
    <col min="9451" max="9453" width="0" style="163" hidden="1" customWidth="1"/>
    <col min="9454" max="9455" width="16.54296875" style="163" bestFit="1" customWidth="1"/>
    <col min="9456" max="9456" width="16" style="163" bestFit="1" customWidth="1"/>
    <col min="9457" max="9458" width="9.453125" style="163"/>
    <col min="9459" max="9459" width="12" style="163" bestFit="1" customWidth="1"/>
    <col min="9460" max="9671" width="9.453125" style="163"/>
    <col min="9672" max="9672" width="23.54296875" style="163" customWidth="1"/>
    <col min="9673" max="9696" width="9.453125" style="163"/>
    <col min="9697" max="9697" width="1.453125" style="163" customWidth="1"/>
    <col min="9698" max="9698" width="3.54296875" style="163" customWidth="1"/>
    <col min="9699" max="9699" width="2.54296875" style="163" customWidth="1"/>
    <col min="9700" max="9700" width="3.54296875" style="163" customWidth="1"/>
    <col min="9701" max="9701" width="30.54296875" style="163" customWidth="1"/>
    <col min="9702" max="9702" width="28" style="163" customWidth="1"/>
    <col min="9703" max="9703" width="1.453125" style="163" customWidth="1"/>
    <col min="9704" max="9704" width="12.453125" style="163" bestFit="1" customWidth="1"/>
    <col min="9705" max="9705" width="0.54296875" style="163" customWidth="1"/>
    <col min="9706" max="9706" width="11.453125" style="163" bestFit="1" customWidth="1"/>
    <col min="9707" max="9709" width="0" style="163" hidden="1" customWidth="1"/>
    <col min="9710" max="9711" width="16.54296875" style="163" bestFit="1" customWidth="1"/>
    <col min="9712" max="9712" width="16" style="163" bestFit="1" customWidth="1"/>
    <col min="9713" max="9714" width="9.453125" style="163"/>
    <col min="9715" max="9715" width="12" style="163" bestFit="1" customWidth="1"/>
    <col min="9716" max="9927" width="9.453125" style="163"/>
    <col min="9928" max="9928" width="23.54296875" style="163" customWidth="1"/>
    <col min="9929" max="9952" width="9.453125" style="163"/>
    <col min="9953" max="9953" width="1.453125" style="163" customWidth="1"/>
    <col min="9954" max="9954" width="3.54296875" style="163" customWidth="1"/>
    <col min="9955" max="9955" width="2.54296875" style="163" customWidth="1"/>
    <col min="9956" max="9956" width="3.54296875" style="163" customWidth="1"/>
    <col min="9957" max="9957" width="30.54296875" style="163" customWidth="1"/>
    <col min="9958" max="9958" width="28" style="163" customWidth="1"/>
    <col min="9959" max="9959" width="1.453125" style="163" customWidth="1"/>
    <col min="9960" max="9960" width="12.453125" style="163" bestFit="1" customWidth="1"/>
    <col min="9961" max="9961" width="0.54296875" style="163" customWidth="1"/>
    <col min="9962" max="9962" width="11.453125" style="163" bestFit="1" customWidth="1"/>
    <col min="9963" max="9965" width="0" style="163" hidden="1" customWidth="1"/>
    <col min="9966" max="9967" width="16.54296875" style="163" bestFit="1" customWidth="1"/>
    <col min="9968" max="9968" width="16" style="163" bestFit="1" customWidth="1"/>
    <col min="9969" max="9970" width="9.453125" style="163"/>
    <col min="9971" max="9971" width="12" style="163" bestFit="1" customWidth="1"/>
    <col min="9972" max="10183" width="9.453125" style="163"/>
    <col min="10184" max="10184" width="23.54296875" style="163" customWidth="1"/>
    <col min="10185" max="10208" width="9.453125" style="163"/>
    <col min="10209" max="10209" width="1.453125" style="163" customWidth="1"/>
    <col min="10210" max="10210" width="3.54296875" style="163" customWidth="1"/>
    <col min="10211" max="10211" width="2.54296875" style="163" customWidth="1"/>
    <col min="10212" max="10212" width="3.54296875" style="163" customWidth="1"/>
    <col min="10213" max="10213" width="30.54296875" style="163" customWidth="1"/>
    <col min="10214" max="10214" width="28" style="163" customWidth="1"/>
    <col min="10215" max="10215" width="1.453125" style="163" customWidth="1"/>
    <col min="10216" max="10216" width="12.453125" style="163" bestFit="1" customWidth="1"/>
    <col min="10217" max="10217" width="0.54296875" style="163" customWidth="1"/>
    <col min="10218" max="10218" width="11.453125" style="163" bestFit="1" customWidth="1"/>
    <col min="10219" max="10221" width="0" style="163" hidden="1" customWidth="1"/>
    <col min="10222" max="10223" width="16.54296875" style="163" bestFit="1" customWidth="1"/>
    <col min="10224" max="10224" width="16" style="163" bestFit="1" customWidth="1"/>
    <col min="10225" max="10226" width="9.453125" style="163"/>
    <col min="10227" max="10227" width="12" style="163" bestFit="1" customWidth="1"/>
    <col min="10228" max="10439" width="9.453125" style="163"/>
    <col min="10440" max="10440" width="23.54296875" style="163" customWidth="1"/>
    <col min="10441" max="10464" width="9.453125" style="163"/>
    <col min="10465" max="10465" width="1.453125" style="163" customWidth="1"/>
    <col min="10466" max="10466" width="3.54296875" style="163" customWidth="1"/>
    <col min="10467" max="10467" width="2.54296875" style="163" customWidth="1"/>
    <col min="10468" max="10468" width="3.54296875" style="163" customWidth="1"/>
    <col min="10469" max="10469" width="30.54296875" style="163" customWidth="1"/>
    <col min="10470" max="10470" width="28" style="163" customWidth="1"/>
    <col min="10471" max="10471" width="1.453125" style="163" customWidth="1"/>
    <col min="10472" max="10472" width="12.453125" style="163" bestFit="1" customWidth="1"/>
    <col min="10473" max="10473" width="0.54296875" style="163" customWidth="1"/>
    <col min="10474" max="10474" width="11.453125" style="163" bestFit="1" customWidth="1"/>
    <col min="10475" max="10477" width="0" style="163" hidden="1" customWidth="1"/>
    <col min="10478" max="10479" width="16.54296875" style="163" bestFit="1" customWidth="1"/>
    <col min="10480" max="10480" width="16" style="163" bestFit="1" customWidth="1"/>
    <col min="10481" max="10482" width="9.453125" style="163"/>
    <col min="10483" max="10483" width="12" style="163" bestFit="1" customWidth="1"/>
    <col min="10484" max="10695" width="9.453125" style="163"/>
    <col min="10696" max="10696" width="23.54296875" style="163" customWidth="1"/>
    <col min="10697" max="10720" width="9.453125" style="163"/>
    <col min="10721" max="10721" width="1.453125" style="163" customWidth="1"/>
    <col min="10722" max="10722" width="3.54296875" style="163" customWidth="1"/>
    <col min="10723" max="10723" width="2.54296875" style="163" customWidth="1"/>
    <col min="10724" max="10724" width="3.54296875" style="163" customWidth="1"/>
    <col min="10725" max="10725" width="30.54296875" style="163" customWidth="1"/>
    <col min="10726" max="10726" width="28" style="163" customWidth="1"/>
    <col min="10727" max="10727" width="1.453125" style="163" customWidth="1"/>
    <col min="10728" max="10728" width="12.453125" style="163" bestFit="1" customWidth="1"/>
    <col min="10729" max="10729" width="0.54296875" style="163" customWidth="1"/>
    <col min="10730" max="10730" width="11.453125" style="163" bestFit="1" customWidth="1"/>
    <col min="10731" max="10733" width="0" style="163" hidden="1" customWidth="1"/>
    <col min="10734" max="10735" width="16.54296875" style="163" bestFit="1" customWidth="1"/>
    <col min="10736" max="10736" width="16" style="163" bestFit="1" customWidth="1"/>
    <col min="10737" max="10738" width="9.453125" style="163"/>
    <col min="10739" max="10739" width="12" style="163" bestFit="1" customWidth="1"/>
    <col min="10740" max="10951" width="9.453125" style="163"/>
    <col min="10952" max="10952" width="23.54296875" style="163" customWidth="1"/>
    <col min="10953" max="10976" width="9.453125" style="163"/>
    <col min="10977" max="10977" width="1.453125" style="163" customWidth="1"/>
    <col min="10978" max="10978" width="3.54296875" style="163" customWidth="1"/>
    <col min="10979" max="10979" width="2.54296875" style="163" customWidth="1"/>
    <col min="10980" max="10980" width="3.54296875" style="163" customWidth="1"/>
    <col min="10981" max="10981" width="30.54296875" style="163" customWidth="1"/>
    <col min="10982" max="10982" width="28" style="163" customWidth="1"/>
    <col min="10983" max="10983" width="1.453125" style="163" customWidth="1"/>
    <col min="10984" max="10984" width="12.453125" style="163" bestFit="1" customWidth="1"/>
    <col min="10985" max="10985" width="0.54296875" style="163" customWidth="1"/>
    <col min="10986" max="10986" width="11.453125" style="163" bestFit="1" customWidth="1"/>
    <col min="10987" max="10989" width="0" style="163" hidden="1" customWidth="1"/>
    <col min="10990" max="10991" width="16.54296875" style="163" bestFit="1" customWidth="1"/>
    <col min="10992" max="10992" width="16" style="163" bestFit="1" customWidth="1"/>
    <col min="10993" max="10994" width="9.453125" style="163"/>
    <col min="10995" max="10995" width="12" style="163" bestFit="1" customWidth="1"/>
    <col min="10996" max="11207" width="9.453125" style="163"/>
    <col min="11208" max="11208" width="23.54296875" style="163" customWidth="1"/>
    <col min="11209" max="11232" width="9.453125" style="163"/>
    <col min="11233" max="11233" width="1.453125" style="163" customWidth="1"/>
    <col min="11234" max="11234" width="3.54296875" style="163" customWidth="1"/>
    <col min="11235" max="11235" width="2.54296875" style="163" customWidth="1"/>
    <col min="11236" max="11236" width="3.54296875" style="163" customWidth="1"/>
    <col min="11237" max="11237" width="30.54296875" style="163" customWidth="1"/>
    <col min="11238" max="11238" width="28" style="163" customWidth="1"/>
    <col min="11239" max="11239" width="1.453125" style="163" customWidth="1"/>
    <col min="11240" max="11240" width="12.453125" style="163" bestFit="1" customWidth="1"/>
    <col min="11241" max="11241" width="0.54296875" style="163" customWidth="1"/>
    <col min="11242" max="11242" width="11.453125" style="163" bestFit="1" customWidth="1"/>
    <col min="11243" max="11245" width="0" style="163" hidden="1" customWidth="1"/>
    <col min="11246" max="11247" width="16.54296875" style="163" bestFit="1" customWidth="1"/>
    <col min="11248" max="11248" width="16" style="163" bestFit="1" customWidth="1"/>
    <col min="11249" max="11250" width="9.453125" style="163"/>
    <col min="11251" max="11251" width="12" style="163" bestFit="1" customWidth="1"/>
    <col min="11252" max="11463" width="9.453125" style="163"/>
    <col min="11464" max="11464" width="23.54296875" style="163" customWidth="1"/>
    <col min="11465" max="11488" width="9.453125" style="163"/>
    <col min="11489" max="11489" width="1.453125" style="163" customWidth="1"/>
    <col min="11490" max="11490" width="3.54296875" style="163" customWidth="1"/>
    <col min="11491" max="11491" width="2.54296875" style="163" customWidth="1"/>
    <col min="11492" max="11492" width="3.54296875" style="163" customWidth="1"/>
    <col min="11493" max="11493" width="30.54296875" style="163" customWidth="1"/>
    <col min="11494" max="11494" width="28" style="163" customWidth="1"/>
    <col min="11495" max="11495" width="1.453125" style="163" customWidth="1"/>
    <col min="11496" max="11496" width="12.453125" style="163" bestFit="1" customWidth="1"/>
    <col min="11497" max="11497" width="0.54296875" style="163" customWidth="1"/>
    <col min="11498" max="11498" width="11.453125" style="163" bestFit="1" customWidth="1"/>
    <col min="11499" max="11501" width="0" style="163" hidden="1" customWidth="1"/>
    <col min="11502" max="11503" width="16.54296875" style="163" bestFit="1" customWidth="1"/>
    <col min="11504" max="11504" width="16" style="163" bestFit="1" customWidth="1"/>
    <col min="11505" max="11506" width="9.453125" style="163"/>
    <col min="11507" max="11507" width="12" style="163" bestFit="1" customWidth="1"/>
    <col min="11508" max="11719" width="9.453125" style="163"/>
    <col min="11720" max="11720" width="23.54296875" style="163" customWidth="1"/>
    <col min="11721" max="11744" width="9.453125" style="163"/>
    <col min="11745" max="11745" width="1.453125" style="163" customWidth="1"/>
    <col min="11746" max="11746" width="3.54296875" style="163" customWidth="1"/>
    <col min="11747" max="11747" width="2.54296875" style="163" customWidth="1"/>
    <col min="11748" max="11748" width="3.54296875" style="163" customWidth="1"/>
    <col min="11749" max="11749" width="30.54296875" style="163" customWidth="1"/>
    <col min="11750" max="11750" width="28" style="163" customWidth="1"/>
    <col min="11751" max="11751" width="1.453125" style="163" customWidth="1"/>
    <col min="11752" max="11752" width="12.453125" style="163" bestFit="1" customWidth="1"/>
    <col min="11753" max="11753" width="0.54296875" style="163" customWidth="1"/>
    <col min="11754" max="11754" width="11.453125" style="163" bestFit="1" customWidth="1"/>
    <col min="11755" max="11757" width="0" style="163" hidden="1" customWidth="1"/>
    <col min="11758" max="11759" width="16.54296875" style="163" bestFit="1" customWidth="1"/>
    <col min="11760" max="11760" width="16" style="163" bestFit="1" customWidth="1"/>
    <col min="11761" max="11762" width="9.453125" style="163"/>
    <col min="11763" max="11763" width="12" style="163" bestFit="1" customWidth="1"/>
    <col min="11764" max="11975" width="9.453125" style="163"/>
    <col min="11976" max="11976" width="23.54296875" style="163" customWidth="1"/>
    <col min="11977" max="12000" width="9.453125" style="163"/>
    <col min="12001" max="12001" width="1.453125" style="163" customWidth="1"/>
    <col min="12002" max="12002" width="3.54296875" style="163" customWidth="1"/>
    <col min="12003" max="12003" width="2.54296875" style="163" customWidth="1"/>
    <col min="12004" max="12004" width="3.54296875" style="163" customWidth="1"/>
    <col min="12005" max="12005" width="30.54296875" style="163" customWidth="1"/>
    <col min="12006" max="12006" width="28" style="163" customWidth="1"/>
    <col min="12007" max="12007" width="1.453125" style="163" customWidth="1"/>
    <col min="12008" max="12008" width="12.453125" style="163" bestFit="1" customWidth="1"/>
    <col min="12009" max="12009" width="0.54296875" style="163" customWidth="1"/>
    <col min="12010" max="12010" width="11.453125" style="163" bestFit="1" customWidth="1"/>
    <col min="12011" max="12013" width="0" style="163" hidden="1" customWidth="1"/>
    <col min="12014" max="12015" width="16.54296875" style="163" bestFit="1" customWidth="1"/>
    <col min="12016" max="12016" width="16" style="163" bestFit="1" customWidth="1"/>
    <col min="12017" max="12018" width="9.453125" style="163"/>
    <col min="12019" max="12019" width="12" style="163" bestFit="1" customWidth="1"/>
    <col min="12020" max="12231" width="9.453125" style="163"/>
    <col min="12232" max="12232" width="23.54296875" style="163" customWidth="1"/>
    <col min="12233" max="12256" width="9.453125" style="163"/>
    <col min="12257" max="12257" width="1.453125" style="163" customWidth="1"/>
    <col min="12258" max="12258" width="3.54296875" style="163" customWidth="1"/>
    <col min="12259" max="12259" width="2.54296875" style="163" customWidth="1"/>
    <col min="12260" max="12260" width="3.54296875" style="163" customWidth="1"/>
    <col min="12261" max="12261" width="30.54296875" style="163" customWidth="1"/>
    <col min="12262" max="12262" width="28" style="163" customWidth="1"/>
    <col min="12263" max="12263" width="1.453125" style="163" customWidth="1"/>
    <col min="12264" max="12264" width="12.453125" style="163" bestFit="1" customWidth="1"/>
    <col min="12265" max="12265" width="0.54296875" style="163" customWidth="1"/>
    <col min="12266" max="12266" width="11.453125" style="163" bestFit="1" customWidth="1"/>
    <col min="12267" max="12269" width="0" style="163" hidden="1" customWidth="1"/>
    <col min="12270" max="12271" width="16.54296875" style="163" bestFit="1" customWidth="1"/>
    <col min="12272" max="12272" width="16" style="163" bestFit="1" customWidth="1"/>
    <col min="12273" max="12274" width="9.453125" style="163"/>
    <col min="12275" max="12275" width="12" style="163" bestFit="1" customWidth="1"/>
    <col min="12276" max="12487" width="9.453125" style="163"/>
    <col min="12488" max="12488" width="23.54296875" style="163" customWidth="1"/>
    <col min="12489" max="12512" width="9.453125" style="163"/>
    <col min="12513" max="12513" width="1.453125" style="163" customWidth="1"/>
    <col min="12514" max="12514" width="3.54296875" style="163" customWidth="1"/>
    <col min="12515" max="12515" width="2.54296875" style="163" customWidth="1"/>
    <col min="12516" max="12516" width="3.54296875" style="163" customWidth="1"/>
    <col min="12517" max="12517" width="30.54296875" style="163" customWidth="1"/>
    <col min="12518" max="12518" width="28" style="163" customWidth="1"/>
    <col min="12519" max="12519" width="1.453125" style="163" customWidth="1"/>
    <col min="12520" max="12520" width="12.453125" style="163" bestFit="1" customWidth="1"/>
    <col min="12521" max="12521" width="0.54296875" style="163" customWidth="1"/>
    <col min="12522" max="12522" width="11.453125" style="163" bestFit="1" customWidth="1"/>
    <col min="12523" max="12525" width="0" style="163" hidden="1" customWidth="1"/>
    <col min="12526" max="12527" width="16.54296875" style="163" bestFit="1" customWidth="1"/>
    <col min="12528" max="12528" width="16" style="163" bestFit="1" customWidth="1"/>
    <col min="12529" max="12530" width="9.453125" style="163"/>
    <col min="12531" max="12531" width="12" style="163" bestFit="1" customWidth="1"/>
    <col min="12532" max="12743" width="9.453125" style="163"/>
    <col min="12744" max="12744" width="23.54296875" style="163" customWidth="1"/>
    <col min="12745" max="12768" width="9.453125" style="163"/>
    <col min="12769" max="12769" width="1.453125" style="163" customWidth="1"/>
    <col min="12770" max="12770" width="3.54296875" style="163" customWidth="1"/>
    <col min="12771" max="12771" width="2.54296875" style="163" customWidth="1"/>
    <col min="12772" max="12772" width="3.54296875" style="163" customWidth="1"/>
    <col min="12773" max="12773" width="30.54296875" style="163" customWidth="1"/>
    <col min="12774" max="12774" width="28" style="163" customWidth="1"/>
    <col min="12775" max="12775" width="1.453125" style="163" customWidth="1"/>
    <col min="12776" max="12776" width="12.453125" style="163" bestFit="1" customWidth="1"/>
    <col min="12777" max="12777" width="0.54296875" style="163" customWidth="1"/>
    <col min="12778" max="12778" width="11.453125" style="163" bestFit="1" customWidth="1"/>
    <col min="12779" max="12781" width="0" style="163" hidden="1" customWidth="1"/>
    <col min="12782" max="12783" width="16.54296875" style="163" bestFit="1" customWidth="1"/>
    <col min="12784" max="12784" width="16" style="163" bestFit="1" customWidth="1"/>
    <col min="12785" max="12786" width="9.453125" style="163"/>
    <col min="12787" max="12787" width="12" style="163" bestFit="1" customWidth="1"/>
    <col min="12788" max="12999" width="9.453125" style="163"/>
    <col min="13000" max="13000" width="23.54296875" style="163" customWidth="1"/>
    <col min="13001" max="13024" width="9.453125" style="163"/>
    <col min="13025" max="13025" width="1.453125" style="163" customWidth="1"/>
    <col min="13026" max="13026" width="3.54296875" style="163" customWidth="1"/>
    <col min="13027" max="13027" width="2.54296875" style="163" customWidth="1"/>
    <col min="13028" max="13028" width="3.54296875" style="163" customWidth="1"/>
    <col min="13029" max="13029" width="30.54296875" style="163" customWidth="1"/>
    <col min="13030" max="13030" width="28" style="163" customWidth="1"/>
    <col min="13031" max="13031" width="1.453125" style="163" customWidth="1"/>
    <col min="13032" max="13032" width="12.453125" style="163" bestFit="1" customWidth="1"/>
    <col min="13033" max="13033" width="0.54296875" style="163" customWidth="1"/>
    <col min="13034" max="13034" width="11.453125" style="163" bestFit="1" customWidth="1"/>
    <col min="13035" max="13037" width="0" style="163" hidden="1" customWidth="1"/>
    <col min="13038" max="13039" width="16.54296875" style="163" bestFit="1" customWidth="1"/>
    <col min="13040" max="13040" width="16" style="163" bestFit="1" customWidth="1"/>
    <col min="13041" max="13042" width="9.453125" style="163"/>
    <col min="13043" max="13043" width="12" style="163" bestFit="1" customWidth="1"/>
    <col min="13044" max="13255" width="9.453125" style="163"/>
    <col min="13256" max="13256" width="23.54296875" style="163" customWidth="1"/>
    <col min="13257" max="13280" width="9.453125" style="163"/>
    <col min="13281" max="13281" width="1.453125" style="163" customWidth="1"/>
    <col min="13282" max="13282" width="3.54296875" style="163" customWidth="1"/>
    <col min="13283" max="13283" width="2.54296875" style="163" customWidth="1"/>
    <col min="13284" max="13284" width="3.54296875" style="163" customWidth="1"/>
    <col min="13285" max="13285" width="30.54296875" style="163" customWidth="1"/>
    <col min="13286" max="13286" width="28" style="163" customWidth="1"/>
    <col min="13287" max="13287" width="1.453125" style="163" customWidth="1"/>
    <col min="13288" max="13288" width="12.453125" style="163" bestFit="1" customWidth="1"/>
    <col min="13289" max="13289" width="0.54296875" style="163" customWidth="1"/>
    <col min="13290" max="13290" width="11.453125" style="163" bestFit="1" customWidth="1"/>
    <col min="13291" max="13293" width="0" style="163" hidden="1" customWidth="1"/>
    <col min="13294" max="13295" width="16.54296875" style="163" bestFit="1" customWidth="1"/>
    <col min="13296" max="13296" width="16" style="163" bestFit="1" customWidth="1"/>
    <col min="13297" max="13298" width="9.453125" style="163"/>
    <col min="13299" max="13299" width="12" style="163" bestFit="1" customWidth="1"/>
    <col min="13300" max="13511" width="9.453125" style="163"/>
    <col min="13512" max="13512" width="23.54296875" style="163" customWidth="1"/>
    <col min="13513" max="13536" width="9.453125" style="163"/>
    <col min="13537" max="13537" width="1.453125" style="163" customWidth="1"/>
    <col min="13538" max="13538" width="3.54296875" style="163" customWidth="1"/>
    <col min="13539" max="13539" width="2.54296875" style="163" customWidth="1"/>
    <col min="13540" max="13540" width="3.54296875" style="163" customWidth="1"/>
    <col min="13541" max="13541" width="30.54296875" style="163" customWidth="1"/>
    <col min="13542" max="13542" width="28" style="163" customWidth="1"/>
    <col min="13543" max="13543" width="1.453125" style="163" customWidth="1"/>
    <col min="13544" max="13544" width="12.453125" style="163" bestFit="1" customWidth="1"/>
    <col min="13545" max="13545" width="0.54296875" style="163" customWidth="1"/>
    <col min="13546" max="13546" width="11.453125" style="163" bestFit="1" customWidth="1"/>
    <col min="13547" max="13549" width="0" style="163" hidden="1" customWidth="1"/>
    <col min="13550" max="13551" width="16.54296875" style="163" bestFit="1" customWidth="1"/>
    <col min="13552" max="13552" width="16" style="163" bestFit="1" customWidth="1"/>
    <col min="13553" max="13554" width="9.453125" style="163"/>
    <col min="13555" max="13555" width="12" style="163" bestFit="1" customWidth="1"/>
    <col min="13556" max="13767" width="9.453125" style="163"/>
    <col min="13768" max="13768" width="23.54296875" style="163" customWidth="1"/>
    <col min="13769" max="13792" width="9.453125" style="163"/>
    <col min="13793" max="13793" width="1.453125" style="163" customWidth="1"/>
    <col min="13794" max="13794" width="3.54296875" style="163" customWidth="1"/>
    <col min="13795" max="13795" width="2.54296875" style="163" customWidth="1"/>
    <col min="13796" max="13796" width="3.54296875" style="163" customWidth="1"/>
    <col min="13797" max="13797" width="30.54296875" style="163" customWidth="1"/>
    <col min="13798" max="13798" width="28" style="163" customWidth="1"/>
    <col min="13799" max="13799" width="1.453125" style="163" customWidth="1"/>
    <col min="13800" max="13800" width="12.453125" style="163" bestFit="1" customWidth="1"/>
    <col min="13801" max="13801" width="0.54296875" style="163" customWidth="1"/>
    <col min="13802" max="13802" width="11.453125" style="163" bestFit="1" customWidth="1"/>
    <col min="13803" max="13805" width="0" style="163" hidden="1" customWidth="1"/>
    <col min="13806" max="13807" width="16.54296875" style="163" bestFit="1" customWidth="1"/>
    <col min="13808" max="13808" width="16" style="163" bestFit="1" customWidth="1"/>
    <col min="13809" max="13810" width="9.453125" style="163"/>
    <col min="13811" max="13811" width="12" style="163" bestFit="1" customWidth="1"/>
    <col min="13812" max="14023" width="9.453125" style="163"/>
    <col min="14024" max="14024" width="23.54296875" style="163" customWidth="1"/>
    <col min="14025" max="14048" width="9.453125" style="163"/>
    <col min="14049" max="14049" width="1.453125" style="163" customWidth="1"/>
    <col min="14050" max="14050" width="3.54296875" style="163" customWidth="1"/>
    <col min="14051" max="14051" width="2.54296875" style="163" customWidth="1"/>
    <col min="14052" max="14052" width="3.54296875" style="163" customWidth="1"/>
    <col min="14053" max="14053" width="30.54296875" style="163" customWidth="1"/>
    <col min="14054" max="14054" width="28" style="163" customWidth="1"/>
    <col min="14055" max="14055" width="1.453125" style="163" customWidth="1"/>
    <col min="14056" max="14056" width="12.453125" style="163" bestFit="1" customWidth="1"/>
    <col min="14057" max="14057" width="0.54296875" style="163" customWidth="1"/>
    <col min="14058" max="14058" width="11.453125" style="163" bestFit="1" customWidth="1"/>
    <col min="14059" max="14061" width="0" style="163" hidden="1" customWidth="1"/>
    <col min="14062" max="14063" width="16.54296875" style="163" bestFit="1" customWidth="1"/>
    <col min="14064" max="14064" width="16" style="163" bestFit="1" customWidth="1"/>
    <col min="14065" max="14066" width="9.453125" style="163"/>
    <col min="14067" max="14067" width="12" style="163" bestFit="1" customWidth="1"/>
    <col min="14068" max="14279" width="9.453125" style="163"/>
    <col min="14280" max="14280" width="23.54296875" style="163" customWidth="1"/>
    <col min="14281" max="14304" width="9.453125" style="163"/>
    <col min="14305" max="14305" width="1.453125" style="163" customWidth="1"/>
    <col min="14306" max="14306" width="3.54296875" style="163" customWidth="1"/>
    <col min="14307" max="14307" width="2.54296875" style="163" customWidth="1"/>
    <col min="14308" max="14308" width="3.54296875" style="163" customWidth="1"/>
    <col min="14309" max="14309" width="30.54296875" style="163" customWidth="1"/>
    <col min="14310" max="14310" width="28" style="163" customWidth="1"/>
    <col min="14311" max="14311" width="1.453125" style="163" customWidth="1"/>
    <col min="14312" max="14312" width="12.453125" style="163" bestFit="1" customWidth="1"/>
    <col min="14313" max="14313" width="0.54296875" style="163" customWidth="1"/>
    <col min="14314" max="14314" width="11.453125" style="163" bestFit="1" customWidth="1"/>
    <col min="14315" max="14317" width="0" style="163" hidden="1" customWidth="1"/>
    <col min="14318" max="14319" width="16.54296875" style="163" bestFit="1" customWidth="1"/>
    <col min="14320" max="14320" width="16" style="163" bestFit="1" customWidth="1"/>
    <col min="14321" max="14322" width="9.453125" style="163"/>
    <col min="14323" max="14323" width="12" style="163" bestFit="1" customWidth="1"/>
    <col min="14324" max="14535" width="9.453125" style="163"/>
    <col min="14536" max="14536" width="23.54296875" style="163" customWidth="1"/>
    <col min="14537" max="14560" width="9.453125" style="163"/>
    <col min="14561" max="14561" width="1.453125" style="163" customWidth="1"/>
    <col min="14562" max="14562" width="3.54296875" style="163" customWidth="1"/>
    <col min="14563" max="14563" width="2.54296875" style="163" customWidth="1"/>
    <col min="14564" max="14564" width="3.54296875" style="163" customWidth="1"/>
    <col min="14565" max="14565" width="30.54296875" style="163" customWidth="1"/>
    <col min="14566" max="14566" width="28" style="163" customWidth="1"/>
    <col min="14567" max="14567" width="1.453125" style="163" customWidth="1"/>
    <col min="14568" max="14568" width="12.453125" style="163" bestFit="1" customWidth="1"/>
    <col min="14569" max="14569" width="0.54296875" style="163" customWidth="1"/>
    <col min="14570" max="14570" width="11.453125" style="163" bestFit="1" customWidth="1"/>
    <col min="14571" max="14573" width="0" style="163" hidden="1" customWidth="1"/>
    <col min="14574" max="14575" width="16.54296875" style="163" bestFit="1" customWidth="1"/>
    <col min="14576" max="14576" width="16" style="163" bestFit="1" customWidth="1"/>
    <col min="14577" max="14578" width="9.453125" style="163"/>
    <col min="14579" max="14579" width="12" style="163" bestFit="1" customWidth="1"/>
    <col min="14580" max="14791" width="9.453125" style="163"/>
    <col min="14792" max="14792" width="23.54296875" style="163" customWidth="1"/>
    <col min="14793" max="14816" width="9.453125" style="163"/>
    <col min="14817" max="14817" width="1.453125" style="163" customWidth="1"/>
    <col min="14818" max="14818" width="3.54296875" style="163" customWidth="1"/>
    <col min="14819" max="14819" width="2.54296875" style="163" customWidth="1"/>
    <col min="14820" max="14820" width="3.54296875" style="163" customWidth="1"/>
    <col min="14821" max="14821" width="30.54296875" style="163" customWidth="1"/>
    <col min="14822" max="14822" width="28" style="163" customWidth="1"/>
    <col min="14823" max="14823" width="1.453125" style="163" customWidth="1"/>
    <col min="14824" max="14824" width="12.453125" style="163" bestFit="1" customWidth="1"/>
    <col min="14825" max="14825" width="0.54296875" style="163" customWidth="1"/>
    <col min="14826" max="14826" width="11.453125" style="163" bestFit="1" customWidth="1"/>
    <col min="14827" max="14829" width="0" style="163" hidden="1" customWidth="1"/>
    <col min="14830" max="14831" width="16.54296875" style="163" bestFit="1" customWidth="1"/>
    <col min="14832" max="14832" width="16" style="163" bestFit="1" customWidth="1"/>
    <col min="14833" max="14834" width="9.453125" style="163"/>
    <col min="14835" max="14835" width="12" style="163" bestFit="1" customWidth="1"/>
    <col min="14836" max="15047" width="9.453125" style="163"/>
    <col min="15048" max="15048" width="23.54296875" style="163" customWidth="1"/>
    <col min="15049" max="15072" width="9.453125" style="163"/>
    <col min="15073" max="15073" width="1.453125" style="163" customWidth="1"/>
    <col min="15074" max="15074" width="3.54296875" style="163" customWidth="1"/>
    <col min="15075" max="15075" width="2.54296875" style="163" customWidth="1"/>
    <col min="15076" max="15076" width="3.54296875" style="163" customWidth="1"/>
    <col min="15077" max="15077" width="30.54296875" style="163" customWidth="1"/>
    <col min="15078" max="15078" width="28" style="163" customWidth="1"/>
    <col min="15079" max="15079" width="1.453125" style="163" customWidth="1"/>
    <col min="15080" max="15080" width="12.453125" style="163" bestFit="1" customWidth="1"/>
    <col min="15081" max="15081" width="0.54296875" style="163" customWidth="1"/>
    <col min="15082" max="15082" width="11.453125" style="163" bestFit="1" customWidth="1"/>
    <col min="15083" max="15085" width="0" style="163" hidden="1" customWidth="1"/>
    <col min="15086" max="15087" width="16.54296875" style="163" bestFit="1" customWidth="1"/>
    <col min="15088" max="15088" width="16" style="163" bestFit="1" customWidth="1"/>
    <col min="15089" max="15090" width="9.453125" style="163"/>
    <col min="15091" max="15091" width="12" style="163" bestFit="1" customWidth="1"/>
    <col min="15092" max="15303" width="9.453125" style="163"/>
    <col min="15304" max="15304" width="23.54296875" style="163" customWidth="1"/>
    <col min="15305" max="15328" width="9.453125" style="163"/>
    <col min="15329" max="15329" width="1.453125" style="163" customWidth="1"/>
    <col min="15330" max="15330" width="3.54296875" style="163" customWidth="1"/>
    <col min="15331" max="15331" width="2.54296875" style="163" customWidth="1"/>
    <col min="15332" max="15332" width="3.54296875" style="163" customWidth="1"/>
    <col min="15333" max="15333" width="30.54296875" style="163" customWidth="1"/>
    <col min="15334" max="15334" width="28" style="163" customWidth="1"/>
    <col min="15335" max="15335" width="1.453125" style="163" customWidth="1"/>
    <col min="15336" max="15336" width="12.453125" style="163" bestFit="1" customWidth="1"/>
    <col min="15337" max="15337" width="0.54296875" style="163" customWidth="1"/>
    <col min="15338" max="15338" width="11.453125" style="163" bestFit="1" customWidth="1"/>
    <col min="15339" max="15341" width="0" style="163" hidden="1" customWidth="1"/>
    <col min="15342" max="15343" width="16.54296875" style="163" bestFit="1" customWidth="1"/>
    <col min="15344" max="15344" width="16" style="163" bestFit="1" customWidth="1"/>
    <col min="15345" max="15346" width="9.453125" style="163"/>
    <col min="15347" max="15347" width="12" style="163" bestFit="1" customWidth="1"/>
    <col min="15348" max="15559" width="9.453125" style="163"/>
    <col min="15560" max="15560" width="23.54296875" style="163" customWidth="1"/>
    <col min="15561" max="15584" width="9.453125" style="163"/>
    <col min="15585" max="15585" width="1.453125" style="163" customWidth="1"/>
    <col min="15586" max="15586" width="3.54296875" style="163" customWidth="1"/>
    <col min="15587" max="15587" width="2.54296875" style="163" customWidth="1"/>
    <col min="15588" max="15588" width="3.54296875" style="163" customWidth="1"/>
    <col min="15589" max="15589" width="30.54296875" style="163" customWidth="1"/>
    <col min="15590" max="15590" width="28" style="163" customWidth="1"/>
    <col min="15591" max="15591" width="1.453125" style="163" customWidth="1"/>
    <col min="15592" max="15592" width="12.453125" style="163" bestFit="1" customWidth="1"/>
    <col min="15593" max="15593" width="0.54296875" style="163" customWidth="1"/>
    <col min="15594" max="15594" width="11.453125" style="163" bestFit="1" customWidth="1"/>
    <col min="15595" max="15597" width="0" style="163" hidden="1" customWidth="1"/>
    <col min="15598" max="15599" width="16.54296875" style="163" bestFit="1" customWidth="1"/>
    <col min="15600" max="15600" width="16" style="163" bestFit="1" customWidth="1"/>
    <col min="15601" max="15602" width="9.453125" style="163"/>
    <col min="15603" max="15603" width="12" style="163" bestFit="1" customWidth="1"/>
    <col min="15604" max="15815" width="9.453125" style="163"/>
    <col min="15816" max="15816" width="23.54296875" style="163" customWidth="1"/>
    <col min="15817" max="15840" width="9.453125" style="163"/>
    <col min="15841" max="15841" width="1.453125" style="163" customWidth="1"/>
    <col min="15842" max="15842" width="3.54296875" style="163" customWidth="1"/>
    <col min="15843" max="15843" width="2.54296875" style="163" customWidth="1"/>
    <col min="15844" max="15844" width="3.54296875" style="163" customWidth="1"/>
    <col min="15845" max="15845" width="30.54296875" style="163" customWidth="1"/>
    <col min="15846" max="15846" width="28" style="163" customWidth="1"/>
    <col min="15847" max="15847" width="1.453125" style="163" customWidth="1"/>
    <col min="15848" max="15848" width="12.453125" style="163" bestFit="1" customWidth="1"/>
    <col min="15849" max="15849" width="0.54296875" style="163" customWidth="1"/>
    <col min="15850" max="15850" width="11.453125" style="163" bestFit="1" customWidth="1"/>
    <col min="15851" max="15853" width="0" style="163" hidden="1" customWidth="1"/>
    <col min="15854" max="15855" width="16.54296875" style="163" bestFit="1" customWidth="1"/>
    <col min="15856" max="15856" width="16" style="163" bestFit="1" customWidth="1"/>
    <col min="15857" max="15858" width="9.453125" style="163"/>
    <col min="15859" max="15859" width="12" style="163" bestFit="1" customWidth="1"/>
    <col min="15860" max="16071" width="9.453125" style="163"/>
    <col min="16072" max="16072" width="23.54296875" style="163" customWidth="1"/>
    <col min="16073" max="16096" width="9.453125" style="163"/>
    <col min="16097" max="16097" width="1.453125" style="163" customWidth="1"/>
    <col min="16098" max="16098" width="3.54296875" style="163" customWidth="1"/>
    <col min="16099" max="16099" width="2.54296875" style="163" customWidth="1"/>
    <col min="16100" max="16100" width="3.54296875" style="163" customWidth="1"/>
    <col min="16101" max="16101" width="30.54296875" style="163" customWidth="1"/>
    <col min="16102" max="16102" width="28" style="163" customWidth="1"/>
    <col min="16103" max="16103" width="1.453125" style="163" customWidth="1"/>
    <col min="16104" max="16104" width="12.453125" style="163" bestFit="1" customWidth="1"/>
    <col min="16105" max="16105" width="0.54296875" style="163" customWidth="1"/>
    <col min="16106" max="16106" width="11.453125" style="163" bestFit="1" customWidth="1"/>
    <col min="16107" max="16109" width="0" style="163" hidden="1" customWidth="1"/>
    <col min="16110" max="16111" width="16.54296875" style="163" bestFit="1" customWidth="1"/>
    <col min="16112" max="16112" width="16" style="163" bestFit="1" customWidth="1"/>
    <col min="16113" max="16114" width="9.453125" style="163"/>
    <col min="16115" max="16115" width="12" style="163" bestFit="1" customWidth="1"/>
    <col min="16116" max="16327" width="9.453125" style="163"/>
    <col min="16328" max="16328" width="23.54296875" style="163" customWidth="1"/>
    <col min="16329" max="16384" width="9.453125" style="163"/>
  </cols>
  <sheetData>
    <row r="1" spans="1:204" ht="15" customHeight="1">
      <c r="A1" s="855" t="str">
        <f>SCE!A1</f>
        <v>Cosmopolitan Industries (Pvt.) Limited</v>
      </c>
      <c r="B1" s="855"/>
      <c r="C1" s="855"/>
      <c r="D1" s="855"/>
      <c r="E1" s="855"/>
      <c r="F1" s="855"/>
      <c r="G1" s="855"/>
      <c r="H1" s="855"/>
      <c r="I1" s="855"/>
      <c r="J1" s="855"/>
      <c r="K1" s="725"/>
      <c r="GN1" s="726"/>
      <c r="GS1" s="726"/>
    </row>
    <row r="2" spans="1:204" ht="15" customHeight="1">
      <c r="A2" s="860" t="s">
        <v>757</v>
      </c>
      <c r="B2" s="860"/>
      <c r="C2" s="860"/>
      <c r="D2" s="860"/>
      <c r="E2" s="860"/>
      <c r="F2" s="860"/>
      <c r="G2" s="860"/>
      <c r="H2" s="860"/>
      <c r="I2" s="860"/>
      <c r="J2" s="860"/>
      <c r="K2" s="725"/>
    </row>
    <row r="3" spans="1:204" ht="15" customHeight="1">
      <c r="A3" s="860" t="s">
        <v>3747</v>
      </c>
      <c r="B3" s="860"/>
      <c r="C3" s="860"/>
      <c r="D3" s="860"/>
      <c r="E3" s="860"/>
      <c r="F3" s="860"/>
      <c r="G3" s="860"/>
      <c r="H3" s="860"/>
      <c r="I3" s="860"/>
      <c r="J3" s="860"/>
      <c r="K3" s="725"/>
      <c r="GN3" s="726"/>
      <c r="GS3" s="726"/>
    </row>
    <row r="4" spans="1:204" ht="15" customHeight="1">
      <c r="B4" s="724"/>
      <c r="C4" s="724"/>
      <c r="D4" s="724"/>
      <c r="E4" s="724"/>
      <c r="F4" s="724"/>
      <c r="G4" s="724"/>
      <c r="H4" s="862" t="s">
        <v>751</v>
      </c>
      <c r="I4" s="862"/>
      <c r="J4" s="862"/>
      <c r="K4" s="725"/>
      <c r="GN4" s="726"/>
      <c r="GS4" s="726"/>
    </row>
    <row r="5" spans="1:204" ht="15" customHeight="1">
      <c r="C5" s="726"/>
      <c r="D5" s="726"/>
      <c r="E5" s="726"/>
      <c r="F5" s="726"/>
      <c r="G5" s="863" t="str">
        <f>BS!F6</f>
        <v>Notes</v>
      </c>
      <c r="H5" s="728" t="s">
        <v>3746</v>
      </c>
      <c r="I5" s="729"/>
      <c r="J5" s="730" t="s">
        <v>1417</v>
      </c>
      <c r="K5" s="725"/>
      <c r="GO5" s="727"/>
      <c r="GP5" s="727"/>
      <c r="GQ5" s="727"/>
      <c r="GT5" s="727"/>
      <c r="GU5" s="727"/>
      <c r="GV5" s="727"/>
    </row>
    <row r="6" spans="1:204" ht="17.25" customHeight="1">
      <c r="G6" s="863"/>
      <c r="H6" s="731" t="s">
        <v>20</v>
      </c>
      <c r="I6" s="732"/>
      <c r="J6" s="732" t="s">
        <v>20</v>
      </c>
      <c r="K6" s="725"/>
      <c r="GO6" s="727"/>
      <c r="GP6" s="727"/>
      <c r="GQ6" s="727"/>
      <c r="GT6" s="727"/>
      <c r="GU6" s="727"/>
      <c r="GV6" s="727"/>
    </row>
    <row r="7" spans="1:204" ht="15" customHeight="1">
      <c r="A7" s="733" t="s">
        <v>265</v>
      </c>
      <c r="B7" s="734" t="s">
        <v>600</v>
      </c>
      <c r="H7" s="735"/>
      <c r="K7" s="725"/>
      <c r="GM7" s="726"/>
      <c r="GN7" s="726"/>
      <c r="GR7" s="726"/>
      <c r="GS7" s="726"/>
    </row>
    <row r="8" spans="1:204" ht="6" customHeight="1">
      <c r="B8" s="726"/>
      <c r="H8" s="735"/>
      <c r="K8" s="725"/>
      <c r="GM8" s="726"/>
      <c r="GN8" s="726"/>
      <c r="GR8" s="726"/>
      <c r="GS8" s="726"/>
    </row>
    <row r="9" spans="1:204" s="134" customFormat="1" ht="15" customHeight="1">
      <c r="A9" s="212"/>
      <c r="B9" s="136" t="s">
        <v>1455</v>
      </c>
      <c r="C9" s="136"/>
      <c r="D9" s="136"/>
      <c r="E9" s="136"/>
      <c r="F9" s="136"/>
      <c r="H9" s="736">
        <f>PL!F28</f>
        <v>824056</v>
      </c>
      <c r="I9" s="737"/>
      <c r="J9" s="736">
        <v>-2857647</v>
      </c>
      <c r="K9" s="725"/>
    </row>
    <row r="10" spans="1:204" ht="15" customHeight="1">
      <c r="B10" s="726" t="s">
        <v>758</v>
      </c>
      <c r="C10" s="726"/>
      <c r="D10" s="726" t="s">
        <v>973</v>
      </c>
      <c r="E10" s="726"/>
      <c r="F10" s="726"/>
      <c r="I10" s="738"/>
      <c r="J10" s="739"/>
      <c r="K10" s="725"/>
    </row>
    <row r="11" spans="1:204" ht="15" customHeight="1">
      <c r="D11" s="163" t="s">
        <v>321</v>
      </c>
      <c r="H11" s="735">
        <f>ROUND('Note-4-5'!O82,0)</f>
        <v>1361287</v>
      </c>
      <c r="I11" s="735"/>
      <c r="J11" s="735">
        <v>1678551</v>
      </c>
      <c r="K11" s="725"/>
    </row>
    <row r="12" spans="1:204" ht="15" customHeight="1">
      <c r="D12" s="163" t="s">
        <v>248</v>
      </c>
      <c r="H12" s="735">
        <f>ROUND('Notes 6-29'!J522,0)</f>
        <v>2236</v>
      </c>
      <c r="I12" s="735"/>
      <c r="J12" s="735">
        <v>3142</v>
      </c>
      <c r="K12" s="725"/>
    </row>
    <row r="13" spans="1:204" ht="15" customHeight="1">
      <c r="D13" s="163" t="s">
        <v>893</v>
      </c>
      <c r="H13" s="735">
        <f>'Notes 6-29'!J540</f>
        <v>6240.96</v>
      </c>
      <c r="I13" s="735"/>
      <c r="J13" s="735">
        <f>'Notes 6-29'!L540</f>
        <v>7441.6</v>
      </c>
      <c r="K13" s="725"/>
    </row>
    <row r="14" spans="1:204" ht="15" customHeight="1">
      <c r="D14" s="163" t="s">
        <v>1288</v>
      </c>
      <c r="H14" s="739">
        <f>ROUND('Note-4-5'!O83,0)</f>
        <v>36951</v>
      </c>
      <c r="I14" s="735"/>
      <c r="J14" s="735">
        <v>36676</v>
      </c>
      <c r="K14" s="725"/>
    </row>
    <row r="15" spans="1:204" ht="15" customHeight="1">
      <c r="D15" s="163" t="s">
        <v>3843</v>
      </c>
      <c r="G15" s="163"/>
      <c r="H15" s="735">
        <f>ROUND(-PL!F26,0)</f>
        <v>-3506</v>
      </c>
      <c r="I15" s="735"/>
      <c r="J15" s="735">
        <v>5220</v>
      </c>
      <c r="K15" s="740"/>
    </row>
    <row r="16" spans="1:204" ht="15" customHeight="1">
      <c r="H16" s="736">
        <f>SUM(H11:H15)</f>
        <v>1403208.96</v>
      </c>
      <c r="I16" s="737"/>
      <c r="J16" s="736">
        <f>SUM(J11:J15)</f>
        <v>1731030.6</v>
      </c>
      <c r="K16" s="740"/>
    </row>
    <row r="17" spans="2:202" ht="9" customHeight="1">
      <c r="B17" s="742"/>
      <c r="C17" s="742"/>
      <c r="D17" s="742"/>
      <c r="E17" s="742"/>
      <c r="F17" s="742"/>
      <c r="G17" s="743"/>
      <c r="H17" s="735"/>
      <c r="I17" s="735"/>
      <c r="J17" s="739"/>
      <c r="K17" s="725"/>
    </row>
    <row r="18" spans="2:202" ht="14.5">
      <c r="B18" s="861" t="s">
        <v>1447</v>
      </c>
      <c r="C18" s="861"/>
      <c r="D18" s="861"/>
      <c r="E18" s="861"/>
      <c r="F18" s="861"/>
      <c r="G18" s="861"/>
      <c r="H18" s="736">
        <f>H9+H16</f>
        <v>2227264.96</v>
      </c>
      <c r="I18" s="744">
        <f>I9+I16</f>
        <v>0</v>
      </c>
      <c r="J18" s="736">
        <f>J9+J16</f>
        <v>-1126616.3999999999</v>
      </c>
      <c r="K18" s="725">
        <v>0</v>
      </c>
      <c r="GO18" s="745"/>
      <c r="GT18" s="745"/>
    </row>
    <row r="19" spans="2:202" ht="16.5" customHeight="1">
      <c r="C19" s="726" t="s">
        <v>643</v>
      </c>
      <c r="H19" s="735"/>
      <c r="I19" s="735"/>
      <c r="J19" s="739"/>
      <c r="K19" s="725"/>
      <c r="GO19" s="745"/>
      <c r="GT19" s="745"/>
    </row>
    <row r="20" spans="2:202" ht="15" customHeight="1">
      <c r="C20" s="163" t="s">
        <v>715</v>
      </c>
      <c r="H20" s="735">
        <f>BS!J18-BS!H18</f>
        <v>-8695592</v>
      </c>
      <c r="I20" s="735"/>
      <c r="J20" s="739">
        <v>-3994032.4000000004</v>
      </c>
      <c r="K20" s="740"/>
      <c r="GO20" s="745"/>
      <c r="GT20" s="745"/>
    </row>
    <row r="21" spans="2:202" ht="15" customHeight="1">
      <c r="C21" s="163" t="s">
        <v>716</v>
      </c>
      <c r="H21" s="735">
        <f>BS!J19-BS!H19-1</f>
        <v>-1302734</v>
      </c>
      <c r="I21" s="735"/>
      <c r="J21" s="739">
        <v>-1330029.3999999999</v>
      </c>
      <c r="K21" s="740"/>
      <c r="GO21" s="745"/>
      <c r="GT21" s="745"/>
    </row>
    <row r="22" spans="2:202" ht="15" customHeight="1">
      <c r="C22" s="163" t="s">
        <v>885</v>
      </c>
      <c r="H22" s="735">
        <f>BS!J22-BS!H22</f>
        <v>-236507</v>
      </c>
      <c r="I22" s="735"/>
      <c r="J22" s="739">
        <v>-965872.6100000001</v>
      </c>
      <c r="K22" s="740"/>
      <c r="GO22" s="745"/>
      <c r="GT22" s="745"/>
    </row>
    <row r="23" spans="2:202" ht="15" customHeight="1">
      <c r="C23" s="163" t="s">
        <v>974</v>
      </c>
      <c r="H23" s="735">
        <f>BS!J20-BS!H20</f>
        <v>-265771</v>
      </c>
      <c r="I23" s="735"/>
      <c r="J23" s="739">
        <v>105744.78</v>
      </c>
      <c r="K23" s="725"/>
      <c r="GO23" s="745"/>
      <c r="GT23" s="745"/>
    </row>
    <row r="24" spans="2:202" ht="15" customHeight="1">
      <c r="C24" s="163" t="s">
        <v>975</v>
      </c>
      <c r="H24" s="735">
        <f>BS!J21-BS!H21</f>
        <v>-1425136</v>
      </c>
      <c r="I24" s="735"/>
      <c r="J24" s="739">
        <v>-82946.473725721124</v>
      </c>
      <c r="K24" s="725"/>
      <c r="GO24" s="745"/>
      <c r="GT24" s="745"/>
    </row>
    <row r="25" spans="2:202" ht="15" customHeight="1">
      <c r="C25" s="163" t="s">
        <v>725</v>
      </c>
      <c r="H25" s="735">
        <f>BS!H52-BS!J52</f>
        <v>194034</v>
      </c>
      <c r="I25" s="735"/>
      <c r="J25" s="739">
        <v>-1516550.1199999996</v>
      </c>
      <c r="K25" s="746"/>
      <c r="GO25" s="745"/>
      <c r="GT25" s="745"/>
    </row>
    <row r="26" spans="2:202" ht="15" customHeight="1">
      <c r="C26" s="807" t="s">
        <v>726</v>
      </c>
      <c r="D26" s="807"/>
      <c r="E26" s="807"/>
      <c r="F26" s="807"/>
      <c r="G26" s="807"/>
      <c r="H26" s="808">
        <f>(BS!H51-'Notes 6-29'!J391)-(BS!J51-'Notes 6-29'!L391)</f>
        <v>9862149.6500000004</v>
      </c>
      <c r="I26" s="735"/>
      <c r="J26" s="739">
        <v>7143685</v>
      </c>
      <c r="K26" s="725"/>
      <c r="GO26" s="745"/>
      <c r="GT26" s="745"/>
    </row>
    <row r="27" spans="2:202" ht="15" customHeight="1">
      <c r="C27" s="163" t="s">
        <v>728</v>
      </c>
      <c r="H27" s="735">
        <f>BS!H53-BS!J53</f>
        <v>268416</v>
      </c>
      <c r="I27" s="735"/>
      <c r="J27" s="739">
        <v>711785.6</v>
      </c>
      <c r="K27" s="725"/>
      <c r="GO27" s="745"/>
      <c r="GT27" s="745"/>
    </row>
    <row r="28" spans="2:202" ht="15" customHeight="1">
      <c r="C28" s="134" t="s">
        <v>727</v>
      </c>
      <c r="D28" s="134"/>
      <c r="E28" s="134"/>
      <c r="F28" s="134"/>
      <c r="H28" s="735">
        <f>BS!H54-BS!J54-2709</f>
        <v>523944</v>
      </c>
      <c r="I28" s="735"/>
      <c r="J28" s="735">
        <v>986469.39999999991</v>
      </c>
      <c r="K28" s="725"/>
      <c r="GO28" s="745"/>
      <c r="GT28" s="745"/>
    </row>
    <row r="29" spans="2:202" ht="15" customHeight="1">
      <c r="H29" s="809">
        <f>SUM(H20:H28)</f>
        <v>-1077196.3499999996</v>
      </c>
      <c r="I29" s="737"/>
      <c r="J29" s="741">
        <v>1058253.7762742788</v>
      </c>
      <c r="K29" s="725"/>
      <c r="GO29" s="745"/>
      <c r="GT29" s="745"/>
    </row>
    <row r="30" spans="2:202" ht="15" customHeight="1">
      <c r="C30" s="858" t="s">
        <v>4113</v>
      </c>
      <c r="D30" s="858"/>
      <c r="E30" s="858"/>
      <c r="F30" s="858"/>
      <c r="G30" s="858"/>
      <c r="H30" s="735">
        <f>ROUND(PL!F30,0)+2709</f>
        <v>-565957</v>
      </c>
      <c r="I30" s="735"/>
      <c r="J30" s="735">
        <v>-508505</v>
      </c>
      <c r="K30" s="725"/>
      <c r="GO30" s="745"/>
      <c r="GT30" s="745"/>
    </row>
    <row r="31" spans="2:202" ht="15" customHeight="1">
      <c r="C31" s="187" t="s">
        <v>3844</v>
      </c>
      <c r="D31" s="187"/>
      <c r="E31" s="187"/>
      <c r="F31" s="187"/>
      <c r="G31" s="187"/>
      <c r="H31" s="735">
        <f>-(H13+231)</f>
        <v>-6471.96</v>
      </c>
      <c r="I31" s="735"/>
      <c r="J31" s="739">
        <f>-J13</f>
        <v>-7441.6</v>
      </c>
      <c r="K31" s="725"/>
      <c r="GO31" s="745"/>
      <c r="GT31" s="745"/>
    </row>
    <row r="32" spans="2:202" ht="15" customHeight="1">
      <c r="B32" s="726" t="s">
        <v>1448</v>
      </c>
      <c r="H32" s="736">
        <f>H18+H29+H30+H31</f>
        <v>577639.65000000037</v>
      </c>
      <c r="I32" s="737"/>
      <c r="J32" s="736">
        <f>J18+J29+J30+J31</f>
        <v>-584309.22372572112</v>
      </c>
      <c r="K32" s="725"/>
      <c r="GO32" s="745"/>
      <c r="GT32" s="745"/>
    </row>
    <row r="33" spans="1:204" ht="6" customHeight="1">
      <c r="C33" s="726"/>
      <c r="D33" s="726"/>
      <c r="E33" s="726"/>
      <c r="F33" s="726"/>
      <c r="G33" s="136"/>
      <c r="H33" s="737"/>
      <c r="I33" s="737"/>
      <c r="J33" s="747"/>
      <c r="K33" s="725"/>
      <c r="GN33" s="726"/>
      <c r="GO33" s="748"/>
      <c r="GS33" s="726"/>
      <c r="GT33" s="748"/>
    </row>
    <row r="34" spans="1:204" ht="15" customHeight="1">
      <c r="A34" s="733" t="s">
        <v>266</v>
      </c>
      <c r="B34" s="734" t="s">
        <v>601</v>
      </c>
      <c r="I34" s="738"/>
      <c r="J34" s="739"/>
      <c r="K34" s="725"/>
      <c r="GM34" s="726"/>
      <c r="GR34" s="726"/>
    </row>
    <row r="35" spans="1:204" ht="4.5" customHeight="1">
      <c r="I35" s="738"/>
      <c r="J35" s="739"/>
      <c r="K35" s="725"/>
      <c r="GM35" s="726"/>
      <c r="GR35" s="726"/>
    </row>
    <row r="36" spans="1:204" s="750" customFormat="1" ht="15" hidden="1" customHeight="1">
      <c r="A36" s="749"/>
      <c r="C36" s="750" t="s">
        <v>267</v>
      </c>
      <c r="G36" s="751"/>
      <c r="H36" s="752">
        <f>ROUND(-'Note-4-5'!P13+'Note-4-5'!I13,0)*0</f>
        <v>0</v>
      </c>
      <c r="I36" s="753"/>
      <c r="J36" s="754">
        <f>-1130330*0</f>
        <v>0</v>
      </c>
      <c r="K36" s="755"/>
      <c r="L36" s="756"/>
      <c r="M36" s="754"/>
      <c r="P36" s="754"/>
      <c r="Q36" s="754"/>
      <c r="R36" s="754"/>
      <c r="GO36" s="757"/>
      <c r="GT36" s="757"/>
    </row>
    <row r="37" spans="1:204" s="750" customFormat="1" ht="15" hidden="1" customHeight="1">
      <c r="A37" s="749"/>
      <c r="C37" s="750" t="s">
        <v>1456</v>
      </c>
      <c r="G37" s="751"/>
      <c r="H37" s="752">
        <f>'Notes 6-29'!J7</f>
        <v>0</v>
      </c>
      <c r="I37" s="753"/>
      <c r="J37" s="754">
        <v>0</v>
      </c>
      <c r="K37" s="755"/>
      <c r="L37" s="751"/>
      <c r="M37" s="754"/>
      <c r="P37" s="754"/>
      <c r="Q37" s="754"/>
      <c r="R37" s="754"/>
      <c r="GO37" s="757"/>
      <c r="GT37" s="757"/>
    </row>
    <row r="38" spans="1:204" s="750" customFormat="1" ht="15" hidden="1" customHeight="1">
      <c r="A38" s="749"/>
      <c r="C38" s="750" t="s">
        <v>1289</v>
      </c>
      <c r="G38" s="751"/>
      <c r="H38" s="752">
        <f>-'Note-4-5'!P42</f>
        <v>0</v>
      </c>
      <c r="I38" s="753"/>
      <c r="J38" s="754">
        <v>0</v>
      </c>
      <c r="K38" s="755"/>
      <c r="L38" s="751"/>
      <c r="M38" s="754"/>
      <c r="P38" s="754"/>
      <c r="Q38" s="754"/>
      <c r="R38" s="754"/>
      <c r="GO38" s="757"/>
      <c r="GT38" s="757"/>
    </row>
    <row r="39" spans="1:204" s="750" customFormat="1" ht="15" customHeight="1">
      <c r="A39" s="749"/>
      <c r="C39" s="750" t="s">
        <v>4133</v>
      </c>
      <c r="G39" s="751"/>
      <c r="H39" s="753">
        <f>-((BS!H14-'Notes 6-29'!J391)-(BS!J14-'Notes 6-29'!L391))+ROUND(-'Note-4-5'!P13,0)</f>
        <v>-2945824.65</v>
      </c>
      <c r="I39" s="753"/>
      <c r="J39" s="810">
        <f>-126659.7+-1130330</f>
        <v>-1256989.7</v>
      </c>
      <c r="K39" s="755"/>
      <c r="L39" s="751"/>
      <c r="M39" s="754"/>
      <c r="P39" s="754"/>
      <c r="Q39" s="754"/>
      <c r="R39" s="754"/>
      <c r="GO39" s="757"/>
      <c r="GT39" s="757"/>
    </row>
    <row r="40" spans="1:204" ht="15" customHeight="1">
      <c r="C40" s="163" t="s">
        <v>886</v>
      </c>
      <c r="H40" s="735">
        <f>ROUND(-'Note-4-5'!P14+'Note-4-5'!P25+PL!F26,0)</f>
        <v>398864</v>
      </c>
      <c r="I40" s="735"/>
      <c r="J40" s="739">
        <v>31</v>
      </c>
      <c r="K40" s="740"/>
      <c r="M40" s="739"/>
      <c r="P40" s="739"/>
      <c r="Q40" s="739"/>
      <c r="R40" s="739"/>
      <c r="GO40" s="758"/>
      <c r="GT40" s="758"/>
    </row>
    <row r="41" spans="1:204" ht="15" customHeight="1">
      <c r="B41" s="734" t="s">
        <v>268</v>
      </c>
      <c r="H41" s="736">
        <f>SUM(H36:H40)</f>
        <v>-2546960.65</v>
      </c>
      <c r="I41" s="737">
        <f>SUM(I36:I40)</f>
        <v>0</v>
      </c>
      <c r="J41" s="736">
        <f>SUM(J36:J40)</f>
        <v>-1256958.7</v>
      </c>
      <c r="K41" s="725">
        <v>0</v>
      </c>
      <c r="M41" s="739"/>
      <c r="GN41" s="726"/>
      <c r="GO41" s="748"/>
      <c r="GQ41" s="726"/>
      <c r="GS41" s="726"/>
      <c r="GT41" s="748"/>
      <c r="GV41" s="726"/>
    </row>
    <row r="42" spans="1:204" ht="4.5" customHeight="1">
      <c r="B42" s="726"/>
      <c r="H42" s="737"/>
      <c r="I42" s="737"/>
      <c r="J42" s="759"/>
      <c r="K42" s="725"/>
      <c r="GN42" s="726"/>
      <c r="GO42" s="748"/>
      <c r="GQ42" s="726"/>
      <c r="GS42" s="726"/>
      <c r="GT42" s="748"/>
      <c r="GV42" s="726"/>
    </row>
    <row r="43" spans="1:204" ht="15" customHeight="1">
      <c r="A43" s="733" t="s">
        <v>269</v>
      </c>
      <c r="B43" s="734" t="s">
        <v>602</v>
      </c>
      <c r="C43" s="760"/>
      <c r="H43" s="737"/>
      <c r="I43" s="737"/>
      <c r="J43" s="747"/>
      <c r="K43" s="725"/>
      <c r="GN43" s="726"/>
      <c r="GO43" s="748"/>
      <c r="GQ43" s="726"/>
      <c r="GS43" s="726"/>
      <c r="GT43" s="748"/>
      <c r="GV43" s="726"/>
    </row>
    <row r="44" spans="1:204" ht="2.25" customHeight="1">
      <c r="B44" s="726"/>
      <c r="H44" s="737"/>
      <c r="I44" s="737"/>
      <c r="J44" s="747"/>
      <c r="K44" s="740"/>
      <c r="GN44" s="726"/>
      <c r="GO44" s="748"/>
      <c r="GQ44" s="726"/>
      <c r="GS44" s="726"/>
      <c r="GT44" s="748"/>
      <c r="GV44" s="726"/>
    </row>
    <row r="45" spans="1:204" ht="15" customHeight="1">
      <c r="C45" s="750" t="s">
        <v>1445</v>
      </c>
      <c r="H45" s="761">
        <f>(BS!H43-BS!J43+BS!H49-BS!J49)</f>
        <v>2160347</v>
      </c>
      <c r="I45" s="735"/>
      <c r="J45" s="762">
        <v>685261.94</v>
      </c>
      <c r="K45" s="725"/>
    </row>
    <row r="46" spans="1:204" ht="15" customHeight="1">
      <c r="C46" s="750" t="s">
        <v>1444</v>
      </c>
      <c r="H46" s="735">
        <f>(BS!H42-BS!J42+BS!H48-BS!J48)</f>
        <v>-1258181</v>
      </c>
      <c r="I46" s="735"/>
      <c r="J46" s="739">
        <v>1049832.6999999997</v>
      </c>
      <c r="K46" s="725"/>
    </row>
    <row r="47" spans="1:204" ht="15" customHeight="1">
      <c r="C47" s="163" t="s">
        <v>3845</v>
      </c>
      <c r="H47" s="739">
        <f>BS!H41-BS!J41+BS!H47-BS!J47-495</f>
        <v>-32873</v>
      </c>
      <c r="I47" s="735"/>
      <c r="J47" s="739">
        <v>-31903.049999999988</v>
      </c>
      <c r="K47" s="725"/>
    </row>
    <row r="48" spans="1:204" ht="15" customHeight="1">
      <c r="C48" s="750" t="s">
        <v>4129</v>
      </c>
      <c r="H48" s="735">
        <v>500001</v>
      </c>
      <c r="I48" s="735"/>
      <c r="J48" s="739">
        <v>0</v>
      </c>
      <c r="K48" s="725"/>
    </row>
    <row r="49" spans="1:202" ht="15" hidden="1" customHeight="1">
      <c r="C49" s="750" t="s">
        <v>2332</v>
      </c>
      <c r="H49" s="735"/>
      <c r="I49" s="735"/>
      <c r="J49" s="739">
        <v>0</v>
      </c>
      <c r="K49" s="725"/>
    </row>
    <row r="50" spans="1:202" ht="15" hidden="1" customHeight="1">
      <c r="C50" s="750" t="s">
        <v>1415</v>
      </c>
      <c r="H50" s="735">
        <v>0</v>
      </c>
      <c r="I50" s="735"/>
      <c r="J50" s="739">
        <v>0</v>
      </c>
      <c r="K50" s="725"/>
    </row>
    <row r="51" spans="1:202" ht="15" customHeight="1">
      <c r="C51" s="750" t="s">
        <v>965</v>
      </c>
      <c r="H51" s="735">
        <f>BS!H50-BS!J50</f>
        <v>1299328</v>
      </c>
      <c r="I51" s="735"/>
      <c r="J51" s="739">
        <v>-2197517.459999999</v>
      </c>
      <c r="K51" s="740"/>
    </row>
    <row r="52" spans="1:202" ht="15" customHeight="1">
      <c r="B52" s="734" t="s">
        <v>721</v>
      </c>
      <c r="H52" s="736">
        <f>SUM(H45:H51)</f>
        <v>2668622</v>
      </c>
      <c r="I52" s="737"/>
      <c r="J52" s="736">
        <f>SUM(J45:J51)</f>
        <v>-494325.86999999941</v>
      </c>
      <c r="K52" s="740"/>
      <c r="GN52" s="726"/>
      <c r="GO52" s="745"/>
      <c r="GS52" s="726"/>
      <c r="GT52" s="745"/>
    </row>
    <row r="53" spans="1:202" ht="15" customHeight="1">
      <c r="A53" s="733" t="s">
        <v>322</v>
      </c>
      <c r="B53" s="734" t="s">
        <v>270</v>
      </c>
      <c r="H53" s="736">
        <f>ROUND(H32+H41+H52,0)</f>
        <v>699301</v>
      </c>
      <c r="I53" s="737">
        <f>I32+I41+I52</f>
        <v>0</v>
      </c>
      <c r="J53" s="736">
        <f>ROUND(J32+J41+J52,0)</f>
        <v>-2335594</v>
      </c>
      <c r="K53" s="740">
        <v>0</v>
      </c>
    </row>
    <row r="54" spans="1:202" ht="15" customHeight="1">
      <c r="A54" s="733" t="s">
        <v>323</v>
      </c>
      <c r="B54" s="163" t="s">
        <v>319</v>
      </c>
      <c r="H54" s="735">
        <f>J55</f>
        <v>2224493.9800000004</v>
      </c>
      <c r="I54" s="735"/>
      <c r="J54" s="739">
        <v>4560087.9800000004</v>
      </c>
      <c r="K54" s="725"/>
    </row>
    <row r="55" spans="1:202" ht="15" customHeight="1" thickBot="1">
      <c r="A55" s="733" t="s">
        <v>324</v>
      </c>
      <c r="B55" s="734" t="s">
        <v>320</v>
      </c>
      <c r="G55" s="213">
        <f>'Notes 6-29'!A142</f>
        <v>13</v>
      </c>
      <c r="H55" s="763">
        <f>H53+H54</f>
        <v>2923794.9800000004</v>
      </c>
      <c r="I55" s="737">
        <f>I53+I54</f>
        <v>0</v>
      </c>
      <c r="J55" s="763">
        <f>J53+J54</f>
        <v>2224493.9800000004</v>
      </c>
      <c r="K55" s="725">
        <v>0</v>
      </c>
      <c r="L55" s="764">
        <f>BS!H23-CF!H55</f>
        <v>1.9999999552965164E-2</v>
      </c>
      <c r="M55" s="745">
        <f>J55-BS!J23</f>
        <v>-1.9999999552965164E-2</v>
      </c>
      <c r="GM55" s="726"/>
      <c r="GN55" s="726"/>
      <c r="GO55" s="745"/>
      <c r="GR55" s="726"/>
      <c r="GS55" s="726"/>
      <c r="GT55" s="745"/>
    </row>
    <row r="56" spans="1:202" ht="15" customHeight="1" thickTop="1">
      <c r="B56" s="726"/>
      <c r="H56" s="765"/>
      <c r="I56" s="766"/>
      <c r="J56" s="163"/>
      <c r="K56" s="725"/>
      <c r="GM56" s="726"/>
      <c r="GN56" s="726"/>
      <c r="GO56" s="745"/>
      <c r="GR56" s="726"/>
      <c r="GS56" s="726"/>
      <c r="GT56" s="745"/>
    </row>
    <row r="57" spans="1:202" ht="15" customHeight="1">
      <c r="A57" s="166" t="str">
        <f>SCE!A24</f>
        <v>The annexed notes 1 to 36 form an integral part of these financial statements.</v>
      </c>
      <c r="B57" s="726"/>
      <c r="H57" s="765"/>
      <c r="I57" s="766"/>
      <c r="J57" s="163"/>
      <c r="K57" s="725"/>
      <c r="GM57" s="726"/>
      <c r="GN57" s="726"/>
      <c r="GO57" s="745"/>
      <c r="GR57" s="726"/>
      <c r="GS57" s="726"/>
      <c r="GT57" s="745"/>
    </row>
    <row r="58" spans="1:202" ht="15" customHeight="1">
      <c r="B58" s="726"/>
      <c r="H58" s="765"/>
      <c r="I58" s="766"/>
      <c r="J58" s="163"/>
      <c r="K58" s="725"/>
      <c r="GM58" s="726"/>
      <c r="GN58" s="726"/>
      <c r="GO58" s="745"/>
      <c r="GR58" s="726"/>
      <c r="GS58" s="726"/>
      <c r="GT58" s="745"/>
    </row>
    <row r="59" spans="1:202" ht="15" customHeight="1">
      <c r="B59" s="726"/>
      <c r="H59" s="767"/>
      <c r="I59" s="766"/>
      <c r="J59" s="163"/>
      <c r="K59" s="725"/>
      <c r="GM59" s="726"/>
      <c r="GN59" s="726"/>
      <c r="GO59" s="745"/>
      <c r="GR59" s="726"/>
      <c r="GS59" s="726"/>
      <c r="GT59" s="745"/>
    </row>
    <row r="60" spans="1:202" ht="15" customHeight="1">
      <c r="B60" s="726"/>
      <c r="H60" s="767"/>
      <c r="I60" s="766"/>
      <c r="J60" s="163"/>
      <c r="K60" s="725"/>
      <c r="GM60" s="726"/>
      <c r="GN60" s="726"/>
      <c r="GO60" s="745"/>
      <c r="GR60" s="726"/>
      <c r="GS60" s="726"/>
      <c r="GT60" s="745"/>
    </row>
    <row r="61" spans="1:202" ht="15" customHeight="1">
      <c r="B61" s="726"/>
      <c r="H61" s="767"/>
      <c r="I61" s="766"/>
      <c r="J61" s="163"/>
      <c r="K61" s="725"/>
      <c r="GM61" s="726"/>
      <c r="GN61" s="726"/>
      <c r="GO61" s="745"/>
      <c r="GR61" s="726"/>
      <c r="GS61" s="726"/>
      <c r="GT61" s="745"/>
    </row>
    <row r="62" spans="1:202" ht="15" customHeight="1">
      <c r="B62" s="726"/>
      <c r="H62" s="767"/>
      <c r="I62" s="766"/>
      <c r="J62" s="163"/>
      <c r="K62" s="725"/>
      <c r="GM62" s="726"/>
      <c r="GN62" s="726"/>
      <c r="GO62" s="745"/>
      <c r="GR62" s="726"/>
      <c r="GS62" s="726"/>
      <c r="GT62" s="745"/>
    </row>
    <row r="63" spans="1:202" ht="15" customHeight="1">
      <c r="A63" s="855" t="str">
        <f>BS!A66</f>
        <v>__________________________</v>
      </c>
      <c r="B63" s="855"/>
      <c r="C63" s="855"/>
      <c r="D63" s="855"/>
      <c r="E63" s="859" t="str">
        <f>BS!D66</f>
        <v>___________________</v>
      </c>
      <c r="F63" s="859"/>
      <c r="G63" s="859"/>
      <c r="H63" s="856" t="str">
        <f>BS!H66</f>
        <v>__________________</v>
      </c>
      <c r="I63" s="857"/>
      <c r="J63" s="857"/>
      <c r="K63" s="725"/>
      <c r="GM63" s="726"/>
      <c r="GN63" s="726"/>
      <c r="GO63" s="745"/>
      <c r="GR63" s="726"/>
      <c r="GS63" s="726"/>
      <c r="GT63" s="745"/>
    </row>
    <row r="64" spans="1:202" s="726" customFormat="1" ht="15" customHeight="1">
      <c r="A64" s="855" t="str">
        <f>BS!A67</f>
        <v>VP- Finance &amp; Accounts</v>
      </c>
      <c r="B64" s="855"/>
      <c r="C64" s="855"/>
      <c r="D64" s="855"/>
      <c r="E64" s="859" t="str">
        <f>BS!D67</f>
        <v>Vice-Chairman</v>
      </c>
      <c r="F64" s="859"/>
      <c r="G64" s="859"/>
      <c r="H64" s="856" t="str">
        <f>BS!H67</f>
        <v>Group Chairman</v>
      </c>
      <c r="I64" s="857"/>
      <c r="J64" s="857"/>
      <c r="K64" s="768"/>
      <c r="L64" s="136"/>
    </row>
    <row r="65" spans="1:11" ht="15" customHeight="1">
      <c r="H65" s="735"/>
      <c r="K65" s="725"/>
    </row>
    <row r="67" spans="1:11" ht="15" customHeight="1">
      <c r="A67" s="163"/>
      <c r="K67" s="134"/>
    </row>
  </sheetData>
  <mergeCells count="13">
    <mergeCell ref="A1:J1"/>
    <mergeCell ref="A2:J2"/>
    <mergeCell ref="A3:J3"/>
    <mergeCell ref="B18:G18"/>
    <mergeCell ref="H4:J4"/>
    <mergeCell ref="G5:G6"/>
    <mergeCell ref="A64:D64"/>
    <mergeCell ref="H64:J64"/>
    <mergeCell ref="H63:J63"/>
    <mergeCell ref="C30:G30"/>
    <mergeCell ref="A63:D63"/>
    <mergeCell ref="E63:G63"/>
    <mergeCell ref="E64:G64"/>
  </mergeCells>
  <printOptions horizontalCentered="1"/>
  <pageMargins left="1" right="0.65" top="1" bottom="0.65" header="0.3" footer="0.3"/>
  <pageSetup paperSize="9" scale="81" firstPageNumber="7" orientation="portrait" useFirstPageNumber="1" r:id="rId1"/>
  <headerFooter>
    <oddFooter>&amp;C&amp;"Open Sans,Regular"&amp;P</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A6007-9D25-438F-9B79-EA3A758D5A2D}">
  <sheetPr codeName="Sheet6">
    <tabColor rgb="FF33CC33"/>
    <pageSetUpPr fitToPage="1"/>
  </sheetPr>
  <dimension ref="A1:Q400"/>
  <sheetViews>
    <sheetView showGridLines="0" view="pageBreakPreview" topLeftCell="A405" zoomScaleNormal="100" zoomScaleSheetLayoutView="100" workbookViewId="0">
      <selection activeCell="B260" sqref="B260:H266"/>
    </sheetView>
  </sheetViews>
  <sheetFormatPr defaultRowHeight="13.4" customHeight="1"/>
  <cols>
    <col min="1" max="1" width="7.453125" style="213" customWidth="1"/>
    <col min="2" max="2" width="5.453125" style="134" customWidth="1"/>
    <col min="3" max="3" width="12.453125" style="134" customWidth="1"/>
    <col min="4" max="4" width="9.453125" style="134" customWidth="1"/>
    <col min="5" max="5" width="0.54296875" style="134" customWidth="1"/>
    <col min="6" max="6" width="29.453125" style="134" customWidth="1"/>
    <col min="7" max="7" width="2" style="134" customWidth="1"/>
    <col min="8" max="8" width="36.453125" style="134" customWidth="1"/>
    <col min="9" max="9" width="1.54296875" style="134" customWidth="1"/>
    <col min="10" max="11" width="9.453125" style="134" customWidth="1"/>
    <col min="12" max="12" width="15" style="134" customWidth="1"/>
    <col min="13" max="37" width="8.81640625" style="134" customWidth="1"/>
    <col min="38" max="246" width="8.81640625" style="134"/>
    <col min="247" max="247" width="5" style="134" bestFit="1" customWidth="1"/>
    <col min="248" max="248" width="9.453125" style="134" customWidth="1"/>
    <col min="249" max="249" width="8.54296875" style="134" customWidth="1"/>
    <col min="250" max="250" width="11.54296875" style="134" customWidth="1"/>
    <col min="251" max="251" width="0.54296875" style="134" customWidth="1"/>
    <col min="252" max="252" width="25.54296875" style="134" customWidth="1"/>
    <col min="253" max="253" width="0.54296875" style="134" customWidth="1"/>
    <col min="254" max="254" width="35.54296875" style="134" customWidth="1"/>
    <col min="255" max="255" width="1" style="134" customWidth="1"/>
    <col min="256" max="258" width="9.453125" style="134" customWidth="1"/>
    <col min="259" max="502" width="8.81640625" style="134"/>
    <col min="503" max="503" width="5" style="134" bestFit="1" customWidth="1"/>
    <col min="504" max="504" width="9.453125" style="134" customWidth="1"/>
    <col min="505" max="505" width="8.54296875" style="134" customWidth="1"/>
    <col min="506" max="506" width="11.54296875" style="134" customWidth="1"/>
    <col min="507" max="507" width="0.54296875" style="134" customWidth="1"/>
    <col min="508" max="508" width="25.54296875" style="134" customWidth="1"/>
    <col min="509" max="509" width="0.54296875" style="134" customWidth="1"/>
    <col min="510" max="510" width="35.54296875" style="134" customWidth="1"/>
    <col min="511" max="511" width="1" style="134" customWidth="1"/>
    <col min="512" max="514" width="9.453125" style="134" customWidth="1"/>
    <col min="515" max="758" width="8.81640625" style="134"/>
    <col min="759" max="759" width="5" style="134" bestFit="1" customWidth="1"/>
    <col min="760" max="760" width="9.453125" style="134" customWidth="1"/>
    <col min="761" max="761" width="8.54296875" style="134" customWidth="1"/>
    <col min="762" max="762" width="11.54296875" style="134" customWidth="1"/>
    <col min="763" max="763" width="0.54296875" style="134" customWidth="1"/>
    <col min="764" max="764" width="25.54296875" style="134" customWidth="1"/>
    <col min="765" max="765" width="0.54296875" style="134" customWidth="1"/>
    <col min="766" max="766" width="35.54296875" style="134" customWidth="1"/>
    <col min="767" max="767" width="1" style="134" customWidth="1"/>
    <col min="768" max="770" width="9.453125" style="134" customWidth="1"/>
    <col min="771" max="1014" width="8.81640625" style="134"/>
    <col min="1015" max="1015" width="5" style="134" bestFit="1" customWidth="1"/>
    <col min="1016" max="1016" width="9.453125" style="134" customWidth="1"/>
    <col min="1017" max="1017" width="8.54296875" style="134" customWidth="1"/>
    <col min="1018" max="1018" width="11.54296875" style="134" customWidth="1"/>
    <col min="1019" max="1019" width="0.54296875" style="134" customWidth="1"/>
    <col min="1020" max="1020" width="25.54296875" style="134" customWidth="1"/>
    <col min="1021" max="1021" width="0.54296875" style="134" customWidth="1"/>
    <col min="1022" max="1022" width="35.54296875" style="134" customWidth="1"/>
    <col min="1023" max="1023" width="1" style="134" customWidth="1"/>
    <col min="1024" max="1026" width="9.453125" style="134" customWidth="1"/>
    <col min="1027" max="1270" width="8.81640625" style="134"/>
    <col min="1271" max="1271" width="5" style="134" bestFit="1" customWidth="1"/>
    <col min="1272" max="1272" width="9.453125" style="134" customWidth="1"/>
    <col min="1273" max="1273" width="8.54296875" style="134" customWidth="1"/>
    <col min="1274" max="1274" width="11.54296875" style="134" customWidth="1"/>
    <col min="1275" max="1275" width="0.54296875" style="134" customWidth="1"/>
    <col min="1276" max="1276" width="25.54296875" style="134" customWidth="1"/>
    <col min="1277" max="1277" width="0.54296875" style="134" customWidth="1"/>
    <col min="1278" max="1278" width="35.54296875" style="134" customWidth="1"/>
    <col min="1279" max="1279" width="1" style="134" customWidth="1"/>
    <col min="1280" max="1282" width="9.453125" style="134" customWidth="1"/>
    <col min="1283" max="1526" width="8.81640625" style="134"/>
    <col min="1527" max="1527" width="5" style="134" bestFit="1" customWidth="1"/>
    <col min="1528" max="1528" width="9.453125" style="134" customWidth="1"/>
    <col min="1529" max="1529" width="8.54296875" style="134" customWidth="1"/>
    <col min="1530" max="1530" width="11.54296875" style="134" customWidth="1"/>
    <col min="1531" max="1531" width="0.54296875" style="134" customWidth="1"/>
    <col min="1532" max="1532" width="25.54296875" style="134" customWidth="1"/>
    <col min="1533" max="1533" width="0.54296875" style="134" customWidth="1"/>
    <col min="1534" max="1534" width="35.54296875" style="134" customWidth="1"/>
    <col min="1535" max="1535" width="1" style="134" customWidth="1"/>
    <col min="1536" max="1538" width="9.453125" style="134" customWidth="1"/>
    <col min="1539" max="1782" width="8.81640625" style="134"/>
    <col min="1783" max="1783" width="5" style="134" bestFit="1" customWidth="1"/>
    <col min="1784" max="1784" width="9.453125" style="134" customWidth="1"/>
    <col min="1785" max="1785" width="8.54296875" style="134" customWidth="1"/>
    <col min="1786" max="1786" width="11.54296875" style="134" customWidth="1"/>
    <col min="1787" max="1787" width="0.54296875" style="134" customWidth="1"/>
    <col min="1788" max="1788" width="25.54296875" style="134" customWidth="1"/>
    <col min="1789" max="1789" width="0.54296875" style="134" customWidth="1"/>
    <col min="1790" max="1790" width="35.54296875" style="134" customWidth="1"/>
    <col min="1791" max="1791" width="1" style="134" customWidth="1"/>
    <col min="1792" max="1794" width="9.453125" style="134" customWidth="1"/>
    <col min="1795" max="2038" width="8.81640625" style="134"/>
    <col min="2039" max="2039" width="5" style="134" bestFit="1" customWidth="1"/>
    <col min="2040" max="2040" width="9.453125" style="134" customWidth="1"/>
    <col min="2041" max="2041" width="8.54296875" style="134" customWidth="1"/>
    <col min="2042" max="2042" width="11.54296875" style="134" customWidth="1"/>
    <col min="2043" max="2043" width="0.54296875" style="134" customWidth="1"/>
    <col min="2044" max="2044" width="25.54296875" style="134" customWidth="1"/>
    <col min="2045" max="2045" width="0.54296875" style="134" customWidth="1"/>
    <col min="2046" max="2046" width="35.54296875" style="134" customWidth="1"/>
    <col min="2047" max="2047" width="1" style="134" customWidth="1"/>
    <col min="2048" max="2050" width="9.453125" style="134" customWidth="1"/>
    <col min="2051" max="2294" width="8.81640625" style="134"/>
    <col min="2295" max="2295" width="5" style="134" bestFit="1" customWidth="1"/>
    <col min="2296" max="2296" width="9.453125" style="134" customWidth="1"/>
    <col min="2297" max="2297" width="8.54296875" style="134" customWidth="1"/>
    <col min="2298" max="2298" width="11.54296875" style="134" customWidth="1"/>
    <col min="2299" max="2299" width="0.54296875" style="134" customWidth="1"/>
    <col min="2300" max="2300" width="25.54296875" style="134" customWidth="1"/>
    <col min="2301" max="2301" width="0.54296875" style="134" customWidth="1"/>
    <col min="2302" max="2302" width="35.54296875" style="134" customWidth="1"/>
    <col min="2303" max="2303" width="1" style="134" customWidth="1"/>
    <col min="2304" max="2306" width="9.453125" style="134" customWidth="1"/>
    <col min="2307" max="2550" width="8.81640625" style="134"/>
    <col min="2551" max="2551" width="5" style="134" bestFit="1" customWidth="1"/>
    <col min="2552" max="2552" width="9.453125" style="134" customWidth="1"/>
    <col min="2553" max="2553" width="8.54296875" style="134" customWidth="1"/>
    <col min="2554" max="2554" width="11.54296875" style="134" customWidth="1"/>
    <col min="2555" max="2555" width="0.54296875" style="134" customWidth="1"/>
    <col min="2556" max="2556" width="25.54296875" style="134" customWidth="1"/>
    <col min="2557" max="2557" width="0.54296875" style="134" customWidth="1"/>
    <col min="2558" max="2558" width="35.54296875" style="134" customWidth="1"/>
    <col min="2559" max="2559" width="1" style="134" customWidth="1"/>
    <col min="2560" max="2562" width="9.453125" style="134" customWidth="1"/>
    <col min="2563" max="2806" width="8.81640625" style="134"/>
    <col min="2807" max="2807" width="5" style="134" bestFit="1" customWidth="1"/>
    <col min="2808" max="2808" width="9.453125" style="134" customWidth="1"/>
    <col min="2809" max="2809" width="8.54296875" style="134" customWidth="1"/>
    <col min="2810" max="2810" width="11.54296875" style="134" customWidth="1"/>
    <col min="2811" max="2811" width="0.54296875" style="134" customWidth="1"/>
    <col min="2812" max="2812" width="25.54296875" style="134" customWidth="1"/>
    <col min="2813" max="2813" width="0.54296875" style="134" customWidth="1"/>
    <col min="2814" max="2814" width="35.54296875" style="134" customWidth="1"/>
    <col min="2815" max="2815" width="1" style="134" customWidth="1"/>
    <col min="2816" max="2818" width="9.453125" style="134" customWidth="1"/>
    <col min="2819" max="3062" width="8.81640625" style="134"/>
    <col min="3063" max="3063" width="5" style="134" bestFit="1" customWidth="1"/>
    <col min="3064" max="3064" width="9.453125" style="134" customWidth="1"/>
    <col min="3065" max="3065" width="8.54296875" style="134" customWidth="1"/>
    <col min="3066" max="3066" width="11.54296875" style="134" customWidth="1"/>
    <col min="3067" max="3067" width="0.54296875" style="134" customWidth="1"/>
    <col min="3068" max="3068" width="25.54296875" style="134" customWidth="1"/>
    <col min="3069" max="3069" width="0.54296875" style="134" customWidth="1"/>
    <col min="3070" max="3070" width="35.54296875" style="134" customWidth="1"/>
    <col min="3071" max="3071" width="1" style="134" customWidth="1"/>
    <col min="3072" max="3074" width="9.453125" style="134" customWidth="1"/>
    <col min="3075" max="3318" width="8.81640625" style="134"/>
    <col min="3319" max="3319" width="5" style="134" bestFit="1" customWidth="1"/>
    <col min="3320" max="3320" width="9.453125" style="134" customWidth="1"/>
    <col min="3321" max="3321" width="8.54296875" style="134" customWidth="1"/>
    <col min="3322" max="3322" width="11.54296875" style="134" customWidth="1"/>
    <col min="3323" max="3323" width="0.54296875" style="134" customWidth="1"/>
    <col min="3324" max="3324" width="25.54296875" style="134" customWidth="1"/>
    <col min="3325" max="3325" width="0.54296875" style="134" customWidth="1"/>
    <col min="3326" max="3326" width="35.54296875" style="134" customWidth="1"/>
    <col min="3327" max="3327" width="1" style="134" customWidth="1"/>
    <col min="3328" max="3330" width="9.453125" style="134" customWidth="1"/>
    <col min="3331" max="3574" width="8.81640625" style="134"/>
    <col min="3575" max="3575" width="5" style="134" bestFit="1" customWidth="1"/>
    <col min="3576" max="3576" width="9.453125" style="134" customWidth="1"/>
    <col min="3577" max="3577" width="8.54296875" style="134" customWidth="1"/>
    <col min="3578" max="3578" width="11.54296875" style="134" customWidth="1"/>
    <col min="3579" max="3579" width="0.54296875" style="134" customWidth="1"/>
    <col min="3580" max="3580" width="25.54296875" style="134" customWidth="1"/>
    <col min="3581" max="3581" width="0.54296875" style="134" customWidth="1"/>
    <col min="3582" max="3582" width="35.54296875" style="134" customWidth="1"/>
    <col min="3583" max="3583" width="1" style="134" customWidth="1"/>
    <col min="3584" max="3586" width="9.453125" style="134" customWidth="1"/>
    <col min="3587" max="3830" width="8.81640625" style="134"/>
    <col min="3831" max="3831" width="5" style="134" bestFit="1" customWidth="1"/>
    <col min="3832" max="3832" width="9.453125" style="134" customWidth="1"/>
    <col min="3833" max="3833" width="8.54296875" style="134" customWidth="1"/>
    <col min="3834" max="3834" width="11.54296875" style="134" customWidth="1"/>
    <col min="3835" max="3835" width="0.54296875" style="134" customWidth="1"/>
    <col min="3836" max="3836" width="25.54296875" style="134" customWidth="1"/>
    <col min="3837" max="3837" width="0.54296875" style="134" customWidth="1"/>
    <col min="3838" max="3838" width="35.54296875" style="134" customWidth="1"/>
    <col min="3839" max="3839" width="1" style="134" customWidth="1"/>
    <col min="3840" max="3842" width="9.453125" style="134" customWidth="1"/>
    <col min="3843" max="4086" width="8.81640625" style="134"/>
    <col min="4087" max="4087" width="5" style="134" bestFit="1" customWidth="1"/>
    <col min="4088" max="4088" width="9.453125" style="134" customWidth="1"/>
    <col min="4089" max="4089" width="8.54296875" style="134" customWidth="1"/>
    <col min="4090" max="4090" width="11.54296875" style="134" customWidth="1"/>
    <col min="4091" max="4091" width="0.54296875" style="134" customWidth="1"/>
    <col min="4092" max="4092" width="25.54296875" style="134" customWidth="1"/>
    <col min="4093" max="4093" width="0.54296875" style="134" customWidth="1"/>
    <col min="4094" max="4094" width="35.54296875" style="134" customWidth="1"/>
    <col min="4095" max="4095" width="1" style="134" customWidth="1"/>
    <col min="4096" max="4098" width="9.453125" style="134" customWidth="1"/>
    <col min="4099" max="4342" width="8.81640625" style="134"/>
    <col min="4343" max="4343" width="5" style="134" bestFit="1" customWidth="1"/>
    <col min="4344" max="4344" width="9.453125" style="134" customWidth="1"/>
    <col min="4345" max="4345" width="8.54296875" style="134" customWidth="1"/>
    <col min="4346" max="4346" width="11.54296875" style="134" customWidth="1"/>
    <col min="4347" max="4347" width="0.54296875" style="134" customWidth="1"/>
    <col min="4348" max="4348" width="25.54296875" style="134" customWidth="1"/>
    <col min="4349" max="4349" width="0.54296875" style="134" customWidth="1"/>
    <col min="4350" max="4350" width="35.54296875" style="134" customWidth="1"/>
    <col min="4351" max="4351" width="1" style="134" customWidth="1"/>
    <col min="4352" max="4354" width="9.453125" style="134" customWidth="1"/>
    <col min="4355" max="4598" width="8.81640625" style="134"/>
    <col min="4599" max="4599" width="5" style="134" bestFit="1" customWidth="1"/>
    <col min="4600" max="4600" width="9.453125" style="134" customWidth="1"/>
    <col min="4601" max="4601" width="8.54296875" style="134" customWidth="1"/>
    <col min="4602" max="4602" width="11.54296875" style="134" customWidth="1"/>
    <col min="4603" max="4603" width="0.54296875" style="134" customWidth="1"/>
    <col min="4604" max="4604" width="25.54296875" style="134" customWidth="1"/>
    <col min="4605" max="4605" width="0.54296875" style="134" customWidth="1"/>
    <col min="4606" max="4606" width="35.54296875" style="134" customWidth="1"/>
    <col min="4607" max="4607" width="1" style="134" customWidth="1"/>
    <col min="4608" max="4610" width="9.453125" style="134" customWidth="1"/>
    <col min="4611" max="4854" width="8.81640625" style="134"/>
    <col min="4855" max="4855" width="5" style="134" bestFit="1" customWidth="1"/>
    <col min="4856" max="4856" width="9.453125" style="134" customWidth="1"/>
    <col min="4857" max="4857" width="8.54296875" style="134" customWidth="1"/>
    <col min="4858" max="4858" width="11.54296875" style="134" customWidth="1"/>
    <col min="4859" max="4859" width="0.54296875" style="134" customWidth="1"/>
    <col min="4860" max="4860" width="25.54296875" style="134" customWidth="1"/>
    <col min="4861" max="4861" width="0.54296875" style="134" customWidth="1"/>
    <col min="4862" max="4862" width="35.54296875" style="134" customWidth="1"/>
    <col min="4863" max="4863" width="1" style="134" customWidth="1"/>
    <col min="4864" max="4866" width="9.453125" style="134" customWidth="1"/>
    <col min="4867" max="5110" width="8.81640625" style="134"/>
    <col min="5111" max="5111" width="5" style="134" bestFit="1" customWidth="1"/>
    <col min="5112" max="5112" width="9.453125" style="134" customWidth="1"/>
    <col min="5113" max="5113" width="8.54296875" style="134" customWidth="1"/>
    <col min="5114" max="5114" width="11.54296875" style="134" customWidth="1"/>
    <col min="5115" max="5115" width="0.54296875" style="134" customWidth="1"/>
    <col min="5116" max="5116" width="25.54296875" style="134" customWidth="1"/>
    <col min="5117" max="5117" width="0.54296875" style="134" customWidth="1"/>
    <col min="5118" max="5118" width="35.54296875" style="134" customWidth="1"/>
    <col min="5119" max="5119" width="1" style="134" customWidth="1"/>
    <col min="5120" max="5122" width="9.453125" style="134" customWidth="1"/>
    <col min="5123" max="5366" width="8.81640625" style="134"/>
    <col min="5367" max="5367" width="5" style="134" bestFit="1" customWidth="1"/>
    <col min="5368" max="5368" width="9.453125" style="134" customWidth="1"/>
    <col min="5369" max="5369" width="8.54296875" style="134" customWidth="1"/>
    <col min="5370" max="5370" width="11.54296875" style="134" customWidth="1"/>
    <col min="5371" max="5371" width="0.54296875" style="134" customWidth="1"/>
    <col min="5372" max="5372" width="25.54296875" style="134" customWidth="1"/>
    <col min="5373" max="5373" width="0.54296875" style="134" customWidth="1"/>
    <col min="5374" max="5374" width="35.54296875" style="134" customWidth="1"/>
    <col min="5375" max="5375" width="1" style="134" customWidth="1"/>
    <col min="5376" max="5378" width="9.453125" style="134" customWidth="1"/>
    <col min="5379" max="5622" width="8.81640625" style="134"/>
    <col min="5623" max="5623" width="5" style="134" bestFit="1" customWidth="1"/>
    <col min="5624" max="5624" width="9.453125" style="134" customWidth="1"/>
    <col min="5625" max="5625" width="8.54296875" style="134" customWidth="1"/>
    <col min="5626" max="5626" width="11.54296875" style="134" customWidth="1"/>
    <col min="5627" max="5627" width="0.54296875" style="134" customWidth="1"/>
    <col min="5628" max="5628" width="25.54296875" style="134" customWidth="1"/>
    <col min="5629" max="5629" width="0.54296875" style="134" customWidth="1"/>
    <col min="5630" max="5630" width="35.54296875" style="134" customWidth="1"/>
    <col min="5631" max="5631" width="1" style="134" customWidth="1"/>
    <col min="5632" max="5634" width="9.453125" style="134" customWidth="1"/>
    <col min="5635" max="5878" width="8.81640625" style="134"/>
    <col min="5879" max="5879" width="5" style="134" bestFit="1" customWidth="1"/>
    <col min="5880" max="5880" width="9.453125" style="134" customWidth="1"/>
    <col min="5881" max="5881" width="8.54296875" style="134" customWidth="1"/>
    <col min="5882" max="5882" width="11.54296875" style="134" customWidth="1"/>
    <col min="5883" max="5883" width="0.54296875" style="134" customWidth="1"/>
    <col min="5884" max="5884" width="25.54296875" style="134" customWidth="1"/>
    <col min="5885" max="5885" width="0.54296875" style="134" customWidth="1"/>
    <col min="5886" max="5886" width="35.54296875" style="134" customWidth="1"/>
    <col min="5887" max="5887" width="1" style="134" customWidth="1"/>
    <col min="5888" max="5890" width="9.453125" style="134" customWidth="1"/>
    <col min="5891" max="6134" width="8.81640625" style="134"/>
    <col min="6135" max="6135" width="5" style="134" bestFit="1" customWidth="1"/>
    <col min="6136" max="6136" width="9.453125" style="134" customWidth="1"/>
    <col min="6137" max="6137" width="8.54296875" style="134" customWidth="1"/>
    <col min="6138" max="6138" width="11.54296875" style="134" customWidth="1"/>
    <col min="6139" max="6139" width="0.54296875" style="134" customWidth="1"/>
    <col min="6140" max="6140" width="25.54296875" style="134" customWidth="1"/>
    <col min="6141" max="6141" width="0.54296875" style="134" customWidth="1"/>
    <col min="6142" max="6142" width="35.54296875" style="134" customWidth="1"/>
    <col min="6143" max="6143" width="1" style="134" customWidth="1"/>
    <col min="6144" max="6146" width="9.453125" style="134" customWidth="1"/>
    <col min="6147" max="6390" width="8.81640625" style="134"/>
    <col min="6391" max="6391" width="5" style="134" bestFit="1" customWidth="1"/>
    <col min="6392" max="6392" width="9.453125" style="134" customWidth="1"/>
    <col min="6393" max="6393" width="8.54296875" style="134" customWidth="1"/>
    <col min="6394" max="6394" width="11.54296875" style="134" customWidth="1"/>
    <col min="6395" max="6395" width="0.54296875" style="134" customWidth="1"/>
    <col min="6396" max="6396" width="25.54296875" style="134" customWidth="1"/>
    <col min="6397" max="6397" width="0.54296875" style="134" customWidth="1"/>
    <col min="6398" max="6398" width="35.54296875" style="134" customWidth="1"/>
    <col min="6399" max="6399" width="1" style="134" customWidth="1"/>
    <col min="6400" max="6402" width="9.453125" style="134" customWidth="1"/>
    <col min="6403" max="6646" width="8.81640625" style="134"/>
    <col min="6647" max="6647" width="5" style="134" bestFit="1" customWidth="1"/>
    <col min="6648" max="6648" width="9.453125" style="134" customWidth="1"/>
    <col min="6649" max="6649" width="8.54296875" style="134" customWidth="1"/>
    <col min="6650" max="6650" width="11.54296875" style="134" customWidth="1"/>
    <col min="6651" max="6651" width="0.54296875" style="134" customWidth="1"/>
    <col min="6652" max="6652" width="25.54296875" style="134" customWidth="1"/>
    <col min="6653" max="6653" width="0.54296875" style="134" customWidth="1"/>
    <col min="6654" max="6654" width="35.54296875" style="134" customWidth="1"/>
    <col min="6655" max="6655" width="1" style="134" customWidth="1"/>
    <col min="6656" max="6658" width="9.453125" style="134" customWidth="1"/>
    <col min="6659" max="6902" width="8.81640625" style="134"/>
    <col min="6903" max="6903" width="5" style="134" bestFit="1" customWidth="1"/>
    <col min="6904" max="6904" width="9.453125" style="134" customWidth="1"/>
    <col min="6905" max="6905" width="8.54296875" style="134" customWidth="1"/>
    <col min="6906" max="6906" width="11.54296875" style="134" customWidth="1"/>
    <col min="6907" max="6907" width="0.54296875" style="134" customWidth="1"/>
    <col min="6908" max="6908" width="25.54296875" style="134" customWidth="1"/>
    <col min="6909" max="6909" width="0.54296875" style="134" customWidth="1"/>
    <col min="6910" max="6910" width="35.54296875" style="134" customWidth="1"/>
    <col min="6911" max="6911" width="1" style="134" customWidth="1"/>
    <col min="6912" max="6914" width="9.453125" style="134" customWidth="1"/>
    <col min="6915" max="7158" width="8.81640625" style="134"/>
    <col min="7159" max="7159" width="5" style="134" bestFit="1" customWidth="1"/>
    <col min="7160" max="7160" width="9.453125" style="134" customWidth="1"/>
    <col min="7161" max="7161" width="8.54296875" style="134" customWidth="1"/>
    <col min="7162" max="7162" width="11.54296875" style="134" customWidth="1"/>
    <col min="7163" max="7163" width="0.54296875" style="134" customWidth="1"/>
    <col min="7164" max="7164" width="25.54296875" style="134" customWidth="1"/>
    <col min="7165" max="7165" width="0.54296875" style="134" customWidth="1"/>
    <col min="7166" max="7166" width="35.54296875" style="134" customWidth="1"/>
    <col min="7167" max="7167" width="1" style="134" customWidth="1"/>
    <col min="7168" max="7170" width="9.453125" style="134" customWidth="1"/>
    <col min="7171" max="7414" width="8.81640625" style="134"/>
    <col min="7415" max="7415" width="5" style="134" bestFit="1" customWidth="1"/>
    <col min="7416" max="7416" width="9.453125" style="134" customWidth="1"/>
    <col min="7417" max="7417" width="8.54296875" style="134" customWidth="1"/>
    <col min="7418" max="7418" width="11.54296875" style="134" customWidth="1"/>
    <col min="7419" max="7419" width="0.54296875" style="134" customWidth="1"/>
    <col min="7420" max="7420" width="25.54296875" style="134" customWidth="1"/>
    <col min="7421" max="7421" width="0.54296875" style="134" customWidth="1"/>
    <col min="7422" max="7422" width="35.54296875" style="134" customWidth="1"/>
    <col min="7423" max="7423" width="1" style="134" customWidth="1"/>
    <col min="7424" max="7426" width="9.453125" style="134" customWidth="1"/>
    <col min="7427" max="7670" width="8.81640625" style="134"/>
    <col min="7671" max="7671" width="5" style="134" bestFit="1" customWidth="1"/>
    <col min="7672" max="7672" width="9.453125" style="134" customWidth="1"/>
    <col min="7673" max="7673" width="8.54296875" style="134" customWidth="1"/>
    <col min="7674" max="7674" width="11.54296875" style="134" customWidth="1"/>
    <col min="7675" max="7675" width="0.54296875" style="134" customWidth="1"/>
    <col min="7676" max="7676" width="25.54296875" style="134" customWidth="1"/>
    <col min="7677" max="7677" width="0.54296875" style="134" customWidth="1"/>
    <col min="7678" max="7678" width="35.54296875" style="134" customWidth="1"/>
    <col min="7679" max="7679" width="1" style="134" customWidth="1"/>
    <col min="7680" max="7682" width="9.453125" style="134" customWidth="1"/>
    <col min="7683" max="7926" width="8.81640625" style="134"/>
    <col min="7927" max="7927" width="5" style="134" bestFit="1" customWidth="1"/>
    <col min="7928" max="7928" width="9.453125" style="134" customWidth="1"/>
    <col min="7929" max="7929" width="8.54296875" style="134" customWidth="1"/>
    <col min="7930" max="7930" width="11.54296875" style="134" customWidth="1"/>
    <col min="7931" max="7931" width="0.54296875" style="134" customWidth="1"/>
    <col min="7932" max="7932" width="25.54296875" style="134" customWidth="1"/>
    <col min="7933" max="7933" width="0.54296875" style="134" customWidth="1"/>
    <col min="7934" max="7934" width="35.54296875" style="134" customWidth="1"/>
    <col min="7935" max="7935" width="1" style="134" customWidth="1"/>
    <col min="7936" max="7938" width="9.453125" style="134" customWidth="1"/>
    <col min="7939" max="8182" width="8.81640625" style="134"/>
    <col min="8183" max="8183" width="5" style="134" bestFit="1" customWidth="1"/>
    <col min="8184" max="8184" width="9.453125" style="134" customWidth="1"/>
    <col min="8185" max="8185" width="8.54296875" style="134" customWidth="1"/>
    <col min="8186" max="8186" width="11.54296875" style="134" customWidth="1"/>
    <col min="8187" max="8187" width="0.54296875" style="134" customWidth="1"/>
    <col min="8188" max="8188" width="25.54296875" style="134" customWidth="1"/>
    <col min="8189" max="8189" width="0.54296875" style="134" customWidth="1"/>
    <col min="8190" max="8190" width="35.54296875" style="134" customWidth="1"/>
    <col min="8191" max="8191" width="1" style="134" customWidth="1"/>
    <col min="8192" max="8194" width="9.453125" style="134" customWidth="1"/>
    <col min="8195" max="8438" width="8.81640625" style="134"/>
    <col min="8439" max="8439" width="5" style="134" bestFit="1" customWidth="1"/>
    <col min="8440" max="8440" width="9.453125" style="134" customWidth="1"/>
    <col min="8441" max="8441" width="8.54296875" style="134" customWidth="1"/>
    <col min="8442" max="8442" width="11.54296875" style="134" customWidth="1"/>
    <col min="8443" max="8443" width="0.54296875" style="134" customWidth="1"/>
    <col min="8444" max="8444" width="25.54296875" style="134" customWidth="1"/>
    <col min="8445" max="8445" width="0.54296875" style="134" customWidth="1"/>
    <col min="8446" max="8446" width="35.54296875" style="134" customWidth="1"/>
    <col min="8447" max="8447" width="1" style="134" customWidth="1"/>
    <col min="8448" max="8450" width="9.453125" style="134" customWidth="1"/>
    <col min="8451" max="8694" width="8.81640625" style="134"/>
    <col min="8695" max="8695" width="5" style="134" bestFit="1" customWidth="1"/>
    <col min="8696" max="8696" width="9.453125" style="134" customWidth="1"/>
    <col min="8697" max="8697" width="8.54296875" style="134" customWidth="1"/>
    <col min="8698" max="8698" width="11.54296875" style="134" customWidth="1"/>
    <col min="8699" max="8699" width="0.54296875" style="134" customWidth="1"/>
    <col min="8700" max="8700" width="25.54296875" style="134" customWidth="1"/>
    <col min="8701" max="8701" width="0.54296875" style="134" customWidth="1"/>
    <col min="8702" max="8702" width="35.54296875" style="134" customWidth="1"/>
    <col min="8703" max="8703" width="1" style="134" customWidth="1"/>
    <col min="8704" max="8706" width="9.453125" style="134" customWidth="1"/>
    <col min="8707" max="8950" width="8.81640625" style="134"/>
    <col min="8951" max="8951" width="5" style="134" bestFit="1" customWidth="1"/>
    <col min="8952" max="8952" width="9.453125" style="134" customWidth="1"/>
    <col min="8953" max="8953" width="8.54296875" style="134" customWidth="1"/>
    <col min="8954" max="8954" width="11.54296875" style="134" customWidth="1"/>
    <col min="8955" max="8955" width="0.54296875" style="134" customWidth="1"/>
    <col min="8956" max="8956" width="25.54296875" style="134" customWidth="1"/>
    <col min="8957" max="8957" width="0.54296875" style="134" customWidth="1"/>
    <col min="8958" max="8958" width="35.54296875" style="134" customWidth="1"/>
    <col min="8959" max="8959" width="1" style="134" customWidth="1"/>
    <col min="8960" max="8962" width="9.453125" style="134" customWidth="1"/>
    <col min="8963" max="9206" width="8.81640625" style="134"/>
    <col min="9207" max="9207" width="5" style="134" bestFit="1" customWidth="1"/>
    <col min="9208" max="9208" width="9.453125" style="134" customWidth="1"/>
    <col min="9209" max="9209" width="8.54296875" style="134" customWidth="1"/>
    <col min="9210" max="9210" width="11.54296875" style="134" customWidth="1"/>
    <col min="9211" max="9211" width="0.54296875" style="134" customWidth="1"/>
    <col min="9212" max="9212" width="25.54296875" style="134" customWidth="1"/>
    <col min="9213" max="9213" width="0.54296875" style="134" customWidth="1"/>
    <col min="9214" max="9214" width="35.54296875" style="134" customWidth="1"/>
    <col min="9215" max="9215" width="1" style="134" customWidth="1"/>
    <col min="9216" max="9218" width="9.453125" style="134" customWidth="1"/>
    <col min="9219" max="9462" width="8.81640625" style="134"/>
    <col min="9463" max="9463" width="5" style="134" bestFit="1" customWidth="1"/>
    <col min="9464" max="9464" width="9.453125" style="134" customWidth="1"/>
    <col min="9465" max="9465" width="8.54296875" style="134" customWidth="1"/>
    <col min="9466" max="9466" width="11.54296875" style="134" customWidth="1"/>
    <col min="9467" max="9467" width="0.54296875" style="134" customWidth="1"/>
    <col min="9468" max="9468" width="25.54296875" style="134" customWidth="1"/>
    <col min="9469" max="9469" width="0.54296875" style="134" customWidth="1"/>
    <col min="9470" max="9470" width="35.54296875" style="134" customWidth="1"/>
    <col min="9471" max="9471" width="1" style="134" customWidth="1"/>
    <col min="9472" max="9474" width="9.453125" style="134" customWidth="1"/>
    <col min="9475" max="9718" width="8.81640625" style="134"/>
    <col min="9719" max="9719" width="5" style="134" bestFit="1" customWidth="1"/>
    <col min="9720" max="9720" width="9.453125" style="134" customWidth="1"/>
    <col min="9721" max="9721" width="8.54296875" style="134" customWidth="1"/>
    <col min="9722" max="9722" width="11.54296875" style="134" customWidth="1"/>
    <col min="9723" max="9723" width="0.54296875" style="134" customWidth="1"/>
    <col min="9724" max="9724" width="25.54296875" style="134" customWidth="1"/>
    <col min="9725" max="9725" width="0.54296875" style="134" customWidth="1"/>
    <col min="9726" max="9726" width="35.54296875" style="134" customWidth="1"/>
    <col min="9727" max="9727" width="1" style="134" customWidth="1"/>
    <col min="9728" max="9730" width="9.453125" style="134" customWidth="1"/>
    <col min="9731" max="9974" width="8.81640625" style="134"/>
    <col min="9975" max="9975" width="5" style="134" bestFit="1" customWidth="1"/>
    <col min="9976" max="9976" width="9.453125" style="134" customWidth="1"/>
    <col min="9977" max="9977" width="8.54296875" style="134" customWidth="1"/>
    <col min="9978" max="9978" width="11.54296875" style="134" customWidth="1"/>
    <col min="9979" max="9979" width="0.54296875" style="134" customWidth="1"/>
    <col min="9980" max="9980" width="25.54296875" style="134" customWidth="1"/>
    <col min="9981" max="9981" width="0.54296875" style="134" customWidth="1"/>
    <col min="9982" max="9982" width="35.54296875" style="134" customWidth="1"/>
    <col min="9983" max="9983" width="1" style="134" customWidth="1"/>
    <col min="9984" max="9986" width="9.453125" style="134" customWidth="1"/>
    <col min="9987" max="10230" width="8.81640625" style="134"/>
    <col min="10231" max="10231" width="5" style="134" bestFit="1" customWidth="1"/>
    <col min="10232" max="10232" width="9.453125" style="134" customWidth="1"/>
    <col min="10233" max="10233" width="8.54296875" style="134" customWidth="1"/>
    <col min="10234" max="10234" width="11.54296875" style="134" customWidth="1"/>
    <col min="10235" max="10235" width="0.54296875" style="134" customWidth="1"/>
    <col min="10236" max="10236" width="25.54296875" style="134" customWidth="1"/>
    <col min="10237" max="10237" width="0.54296875" style="134" customWidth="1"/>
    <col min="10238" max="10238" width="35.54296875" style="134" customWidth="1"/>
    <col min="10239" max="10239" width="1" style="134" customWidth="1"/>
    <col min="10240" max="10242" width="9.453125" style="134" customWidth="1"/>
    <col min="10243" max="10486" width="8.81640625" style="134"/>
    <col min="10487" max="10487" width="5" style="134" bestFit="1" customWidth="1"/>
    <col min="10488" max="10488" width="9.453125" style="134" customWidth="1"/>
    <col min="10489" max="10489" width="8.54296875" style="134" customWidth="1"/>
    <col min="10490" max="10490" width="11.54296875" style="134" customWidth="1"/>
    <col min="10491" max="10491" width="0.54296875" style="134" customWidth="1"/>
    <col min="10492" max="10492" width="25.54296875" style="134" customWidth="1"/>
    <col min="10493" max="10493" width="0.54296875" style="134" customWidth="1"/>
    <col min="10494" max="10494" width="35.54296875" style="134" customWidth="1"/>
    <col min="10495" max="10495" width="1" style="134" customWidth="1"/>
    <col min="10496" max="10498" width="9.453125" style="134" customWidth="1"/>
    <col min="10499" max="10742" width="8.81640625" style="134"/>
    <col min="10743" max="10743" width="5" style="134" bestFit="1" customWidth="1"/>
    <col min="10744" max="10744" width="9.453125" style="134" customWidth="1"/>
    <col min="10745" max="10745" width="8.54296875" style="134" customWidth="1"/>
    <col min="10746" max="10746" width="11.54296875" style="134" customWidth="1"/>
    <col min="10747" max="10747" width="0.54296875" style="134" customWidth="1"/>
    <col min="10748" max="10748" width="25.54296875" style="134" customWidth="1"/>
    <col min="10749" max="10749" width="0.54296875" style="134" customWidth="1"/>
    <col min="10750" max="10750" width="35.54296875" style="134" customWidth="1"/>
    <col min="10751" max="10751" width="1" style="134" customWidth="1"/>
    <col min="10752" max="10754" width="9.453125" style="134" customWidth="1"/>
    <col min="10755" max="10998" width="8.81640625" style="134"/>
    <col min="10999" max="10999" width="5" style="134" bestFit="1" customWidth="1"/>
    <col min="11000" max="11000" width="9.453125" style="134" customWidth="1"/>
    <col min="11001" max="11001" width="8.54296875" style="134" customWidth="1"/>
    <col min="11002" max="11002" width="11.54296875" style="134" customWidth="1"/>
    <col min="11003" max="11003" width="0.54296875" style="134" customWidth="1"/>
    <col min="11004" max="11004" width="25.54296875" style="134" customWidth="1"/>
    <col min="11005" max="11005" width="0.54296875" style="134" customWidth="1"/>
    <col min="11006" max="11006" width="35.54296875" style="134" customWidth="1"/>
    <col min="11007" max="11007" width="1" style="134" customWidth="1"/>
    <col min="11008" max="11010" width="9.453125" style="134" customWidth="1"/>
    <col min="11011" max="11254" width="8.81640625" style="134"/>
    <col min="11255" max="11255" width="5" style="134" bestFit="1" customWidth="1"/>
    <col min="11256" max="11256" width="9.453125" style="134" customWidth="1"/>
    <col min="11257" max="11257" width="8.54296875" style="134" customWidth="1"/>
    <col min="11258" max="11258" width="11.54296875" style="134" customWidth="1"/>
    <col min="11259" max="11259" width="0.54296875" style="134" customWidth="1"/>
    <col min="11260" max="11260" width="25.54296875" style="134" customWidth="1"/>
    <col min="11261" max="11261" width="0.54296875" style="134" customWidth="1"/>
    <col min="11262" max="11262" width="35.54296875" style="134" customWidth="1"/>
    <col min="11263" max="11263" width="1" style="134" customWidth="1"/>
    <col min="11264" max="11266" width="9.453125" style="134" customWidth="1"/>
    <col min="11267" max="11510" width="8.81640625" style="134"/>
    <col min="11511" max="11511" width="5" style="134" bestFit="1" customWidth="1"/>
    <col min="11512" max="11512" width="9.453125" style="134" customWidth="1"/>
    <col min="11513" max="11513" width="8.54296875" style="134" customWidth="1"/>
    <col min="11514" max="11514" width="11.54296875" style="134" customWidth="1"/>
    <col min="11515" max="11515" width="0.54296875" style="134" customWidth="1"/>
    <col min="11516" max="11516" width="25.54296875" style="134" customWidth="1"/>
    <col min="11517" max="11517" width="0.54296875" style="134" customWidth="1"/>
    <col min="11518" max="11518" width="35.54296875" style="134" customWidth="1"/>
    <col min="11519" max="11519" width="1" style="134" customWidth="1"/>
    <col min="11520" max="11522" width="9.453125" style="134" customWidth="1"/>
    <col min="11523" max="11766" width="8.81640625" style="134"/>
    <col min="11767" max="11767" width="5" style="134" bestFit="1" customWidth="1"/>
    <col min="11768" max="11768" width="9.453125" style="134" customWidth="1"/>
    <col min="11769" max="11769" width="8.54296875" style="134" customWidth="1"/>
    <col min="11770" max="11770" width="11.54296875" style="134" customWidth="1"/>
    <col min="11771" max="11771" width="0.54296875" style="134" customWidth="1"/>
    <col min="11772" max="11772" width="25.54296875" style="134" customWidth="1"/>
    <col min="11773" max="11773" width="0.54296875" style="134" customWidth="1"/>
    <col min="11774" max="11774" width="35.54296875" style="134" customWidth="1"/>
    <col min="11775" max="11775" width="1" style="134" customWidth="1"/>
    <col min="11776" max="11778" width="9.453125" style="134" customWidth="1"/>
    <col min="11779" max="12022" width="8.81640625" style="134"/>
    <col min="12023" max="12023" width="5" style="134" bestFit="1" customWidth="1"/>
    <col min="12024" max="12024" width="9.453125" style="134" customWidth="1"/>
    <col min="12025" max="12025" width="8.54296875" style="134" customWidth="1"/>
    <col min="12026" max="12026" width="11.54296875" style="134" customWidth="1"/>
    <col min="12027" max="12027" width="0.54296875" style="134" customWidth="1"/>
    <col min="12028" max="12028" width="25.54296875" style="134" customWidth="1"/>
    <col min="12029" max="12029" width="0.54296875" style="134" customWidth="1"/>
    <col min="12030" max="12030" width="35.54296875" style="134" customWidth="1"/>
    <col min="12031" max="12031" width="1" style="134" customWidth="1"/>
    <col min="12032" max="12034" width="9.453125" style="134" customWidth="1"/>
    <col min="12035" max="12278" width="8.81640625" style="134"/>
    <col min="12279" max="12279" width="5" style="134" bestFit="1" customWidth="1"/>
    <col min="12280" max="12280" width="9.453125" style="134" customWidth="1"/>
    <col min="12281" max="12281" width="8.54296875" style="134" customWidth="1"/>
    <col min="12282" max="12282" width="11.54296875" style="134" customWidth="1"/>
    <col min="12283" max="12283" width="0.54296875" style="134" customWidth="1"/>
    <col min="12284" max="12284" width="25.54296875" style="134" customWidth="1"/>
    <col min="12285" max="12285" width="0.54296875" style="134" customWidth="1"/>
    <col min="12286" max="12286" width="35.54296875" style="134" customWidth="1"/>
    <col min="12287" max="12287" width="1" style="134" customWidth="1"/>
    <col min="12288" max="12290" width="9.453125" style="134" customWidth="1"/>
    <col min="12291" max="12534" width="8.81640625" style="134"/>
    <col min="12535" max="12535" width="5" style="134" bestFit="1" customWidth="1"/>
    <col min="12536" max="12536" width="9.453125" style="134" customWidth="1"/>
    <col min="12537" max="12537" width="8.54296875" style="134" customWidth="1"/>
    <col min="12538" max="12538" width="11.54296875" style="134" customWidth="1"/>
    <col min="12539" max="12539" width="0.54296875" style="134" customWidth="1"/>
    <col min="12540" max="12540" width="25.54296875" style="134" customWidth="1"/>
    <col min="12541" max="12541" width="0.54296875" style="134" customWidth="1"/>
    <col min="12542" max="12542" width="35.54296875" style="134" customWidth="1"/>
    <col min="12543" max="12543" width="1" style="134" customWidth="1"/>
    <col min="12544" max="12546" width="9.453125" style="134" customWidth="1"/>
    <col min="12547" max="12790" width="8.81640625" style="134"/>
    <col min="12791" max="12791" width="5" style="134" bestFit="1" customWidth="1"/>
    <col min="12792" max="12792" width="9.453125" style="134" customWidth="1"/>
    <col min="12793" max="12793" width="8.54296875" style="134" customWidth="1"/>
    <col min="12794" max="12794" width="11.54296875" style="134" customWidth="1"/>
    <col min="12795" max="12795" width="0.54296875" style="134" customWidth="1"/>
    <col min="12796" max="12796" width="25.54296875" style="134" customWidth="1"/>
    <col min="12797" max="12797" width="0.54296875" style="134" customWidth="1"/>
    <col min="12798" max="12798" width="35.54296875" style="134" customWidth="1"/>
    <col min="12799" max="12799" width="1" style="134" customWidth="1"/>
    <col min="12800" max="12802" width="9.453125" style="134" customWidth="1"/>
    <col min="12803" max="13046" width="8.81640625" style="134"/>
    <col min="13047" max="13047" width="5" style="134" bestFit="1" customWidth="1"/>
    <col min="13048" max="13048" width="9.453125" style="134" customWidth="1"/>
    <col min="13049" max="13049" width="8.54296875" style="134" customWidth="1"/>
    <col min="13050" max="13050" width="11.54296875" style="134" customWidth="1"/>
    <col min="13051" max="13051" width="0.54296875" style="134" customWidth="1"/>
    <col min="13052" max="13052" width="25.54296875" style="134" customWidth="1"/>
    <col min="13053" max="13053" width="0.54296875" style="134" customWidth="1"/>
    <col min="13054" max="13054" width="35.54296875" style="134" customWidth="1"/>
    <col min="13055" max="13055" width="1" style="134" customWidth="1"/>
    <col min="13056" max="13058" width="9.453125" style="134" customWidth="1"/>
    <col min="13059" max="13302" width="8.81640625" style="134"/>
    <col min="13303" max="13303" width="5" style="134" bestFit="1" customWidth="1"/>
    <col min="13304" max="13304" width="9.453125" style="134" customWidth="1"/>
    <col min="13305" max="13305" width="8.54296875" style="134" customWidth="1"/>
    <col min="13306" max="13306" width="11.54296875" style="134" customWidth="1"/>
    <col min="13307" max="13307" width="0.54296875" style="134" customWidth="1"/>
    <col min="13308" max="13308" width="25.54296875" style="134" customWidth="1"/>
    <col min="13309" max="13309" width="0.54296875" style="134" customWidth="1"/>
    <col min="13310" max="13310" width="35.54296875" style="134" customWidth="1"/>
    <col min="13311" max="13311" width="1" style="134" customWidth="1"/>
    <col min="13312" max="13314" width="9.453125" style="134" customWidth="1"/>
    <col min="13315" max="13558" width="8.81640625" style="134"/>
    <col min="13559" max="13559" width="5" style="134" bestFit="1" customWidth="1"/>
    <col min="13560" max="13560" width="9.453125" style="134" customWidth="1"/>
    <col min="13561" max="13561" width="8.54296875" style="134" customWidth="1"/>
    <col min="13562" max="13562" width="11.54296875" style="134" customWidth="1"/>
    <col min="13563" max="13563" width="0.54296875" style="134" customWidth="1"/>
    <col min="13564" max="13564" width="25.54296875" style="134" customWidth="1"/>
    <col min="13565" max="13565" width="0.54296875" style="134" customWidth="1"/>
    <col min="13566" max="13566" width="35.54296875" style="134" customWidth="1"/>
    <col min="13567" max="13567" width="1" style="134" customWidth="1"/>
    <col min="13568" max="13570" width="9.453125" style="134" customWidth="1"/>
    <col min="13571" max="13814" width="8.81640625" style="134"/>
    <col min="13815" max="13815" width="5" style="134" bestFit="1" customWidth="1"/>
    <col min="13816" max="13816" width="9.453125" style="134" customWidth="1"/>
    <col min="13817" max="13817" width="8.54296875" style="134" customWidth="1"/>
    <col min="13818" max="13818" width="11.54296875" style="134" customWidth="1"/>
    <col min="13819" max="13819" width="0.54296875" style="134" customWidth="1"/>
    <col min="13820" max="13820" width="25.54296875" style="134" customWidth="1"/>
    <col min="13821" max="13821" width="0.54296875" style="134" customWidth="1"/>
    <col min="13822" max="13822" width="35.54296875" style="134" customWidth="1"/>
    <col min="13823" max="13823" width="1" style="134" customWidth="1"/>
    <col min="13824" max="13826" width="9.453125" style="134" customWidth="1"/>
    <col min="13827" max="14070" width="8.81640625" style="134"/>
    <col min="14071" max="14071" width="5" style="134" bestFit="1" customWidth="1"/>
    <col min="14072" max="14072" width="9.453125" style="134" customWidth="1"/>
    <col min="14073" max="14073" width="8.54296875" style="134" customWidth="1"/>
    <col min="14074" max="14074" width="11.54296875" style="134" customWidth="1"/>
    <col min="14075" max="14075" width="0.54296875" style="134" customWidth="1"/>
    <col min="14076" max="14076" width="25.54296875" style="134" customWidth="1"/>
    <col min="14077" max="14077" width="0.54296875" style="134" customWidth="1"/>
    <col min="14078" max="14078" width="35.54296875" style="134" customWidth="1"/>
    <col min="14079" max="14079" width="1" style="134" customWidth="1"/>
    <col min="14080" max="14082" width="9.453125" style="134" customWidth="1"/>
    <col min="14083" max="14326" width="8.81640625" style="134"/>
    <col min="14327" max="14327" width="5" style="134" bestFit="1" customWidth="1"/>
    <col min="14328" max="14328" width="9.453125" style="134" customWidth="1"/>
    <col min="14329" max="14329" width="8.54296875" style="134" customWidth="1"/>
    <col min="14330" max="14330" width="11.54296875" style="134" customWidth="1"/>
    <col min="14331" max="14331" width="0.54296875" style="134" customWidth="1"/>
    <col min="14332" max="14332" width="25.54296875" style="134" customWidth="1"/>
    <col min="14333" max="14333" width="0.54296875" style="134" customWidth="1"/>
    <col min="14334" max="14334" width="35.54296875" style="134" customWidth="1"/>
    <col min="14335" max="14335" width="1" style="134" customWidth="1"/>
    <col min="14336" max="14338" width="9.453125" style="134" customWidth="1"/>
    <col min="14339" max="14582" width="8.81640625" style="134"/>
    <col min="14583" max="14583" width="5" style="134" bestFit="1" customWidth="1"/>
    <col min="14584" max="14584" width="9.453125" style="134" customWidth="1"/>
    <col min="14585" max="14585" width="8.54296875" style="134" customWidth="1"/>
    <col min="14586" max="14586" width="11.54296875" style="134" customWidth="1"/>
    <col min="14587" max="14587" width="0.54296875" style="134" customWidth="1"/>
    <col min="14588" max="14588" width="25.54296875" style="134" customWidth="1"/>
    <col min="14589" max="14589" width="0.54296875" style="134" customWidth="1"/>
    <col min="14590" max="14590" width="35.54296875" style="134" customWidth="1"/>
    <col min="14591" max="14591" width="1" style="134" customWidth="1"/>
    <col min="14592" max="14594" width="9.453125" style="134" customWidth="1"/>
    <col min="14595" max="14838" width="8.81640625" style="134"/>
    <col min="14839" max="14839" width="5" style="134" bestFit="1" customWidth="1"/>
    <col min="14840" max="14840" width="9.453125" style="134" customWidth="1"/>
    <col min="14841" max="14841" width="8.54296875" style="134" customWidth="1"/>
    <col min="14842" max="14842" width="11.54296875" style="134" customWidth="1"/>
    <col min="14843" max="14843" width="0.54296875" style="134" customWidth="1"/>
    <col min="14844" max="14844" width="25.54296875" style="134" customWidth="1"/>
    <col min="14845" max="14845" width="0.54296875" style="134" customWidth="1"/>
    <col min="14846" max="14846" width="35.54296875" style="134" customWidth="1"/>
    <col min="14847" max="14847" width="1" style="134" customWidth="1"/>
    <col min="14848" max="14850" width="9.453125" style="134" customWidth="1"/>
    <col min="14851" max="15094" width="8.81640625" style="134"/>
    <col min="15095" max="15095" width="5" style="134" bestFit="1" customWidth="1"/>
    <col min="15096" max="15096" width="9.453125" style="134" customWidth="1"/>
    <col min="15097" max="15097" width="8.54296875" style="134" customWidth="1"/>
    <col min="15098" max="15098" width="11.54296875" style="134" customWidth="1"/>
    <col min="15099" max="15099" width="0.54296875" style="134" customWidth="1"/>
    <col min="15100" max="15100" width="25.54296875" style="134" customWidth="1"/>
    <col min="15101" max="15101" width="0.54296875" style="134" customWidth="1"/>
    <col min="15102" max="15102" width="35.54296875" style="134" customWidth="1"/>
    <col min="15103" max="15103" width="1" style="134" customWidth="1"/>
    <col min="15104" max="15106" width="9.453125" style="134" customWidth="1"/>
    <col min="15107" max="15350" width="8.81640625" style="134"/>
    <col min="15351" max="15351" width="5" style="134" bestFit="1" customWidth="1"/>
    <col min="15352" max="15352" width="9.453125" style="134" customWidth="1"/>
    <col min="15353" max="15353" width="8.54296875" style="134" customWidth="1"/>
    <col min="15354" max="15354" width="11.54296875" style="134" customWidth="1"/>
    <col min="15355" max="15355" width="0.54296875" style="134" customWidth="1"/>
    <col min="15356" max="15356" width="25.54296875" style="134" customWidth="1"/>
    <col min="15357" max="15357" width="0.54296875" style="134" customWidth="1"/>
    <col min="15358" max="15358" width="35.54296875" style="134" customWidth="1"/>
    <col min="15359" max="15359" width="1" style="134" customWidth="1"/>
    <col min="15360" max="15362" width="9.453125" style="134" customWidth="1"/>
    <col min="15363" max="15606" width="8.81640625" style="134"/>
    <col min="15607" max="15607" width="5" style="134" bestFit="1" customWidth="1"/>
    <col min="15608" max="15608" width="9.453125" style="134" customWidth="1"/>
    <col min="15609" max="15609" width="8.54296875" style="134" customWidth="1"/>
    <col min="15610" max="15610" width="11.54296875" style="134" customWidth="1"/>
    <col min="15611" max="15611" width="0.54296875" style="134" customWidth="1"/>
    <col min="15612" max="15612" width="25.54296875" style="134" customWidth="1"/>
    <col min="15613" max="15613" width="0.54296875" style="134" customWidth="1"/>
    <col min="15614" max="15614" width="35.54296875" style="134" customWidth="1"/>
    <col min="15615" max="15615" width="1" style="134" customWidth="1"/>
    <col min="15616" max="15618" width="9.453125" style="134" customWidth="1"/>
    <col min="15619" max="15862" width="8.81640625" style="134"/>
    <col min="15863" max="15863" width="5" style="134" bestFit="1" customWidth="1"/>
    <col min="15864" max="15864" width="9.453125" style="134" customWidth="1"/>
    <col min="15865" max="15865" width="8.54296875" style="134" customWidth="1"/>
    <col min="15866" max="15866" width="11.54296875" style="134" customWidth="1"/>
    <col min="15867" max="15867" width="0.54296875" style="134" customWidth="1"/>
    <col min="15868" max="15868" width="25.54296875" style="134" customWidth="1"/>
    <col min="15869" max="15869" width="0.54296875" style="134" customWidth="1"/>
    <col min="15870" max="15870" width="35.54296875" style="134" customWidth="1"/>
    <col min="15871" max="15871" width="1" style="134" customWidth="1"/>
    <col min="15872" max="15874" width="9.453125" style="134" customWidth="1"/>
    <col min="15875" max="16118" width="8.81640625" style="134"/>
    <col min="16119" max="16119" width="5" style="134" bestFit="1" customWidth="1"/>
    <col min="16120" max="16120" width="9.453125" style="134" customWidth="1"/>
    <col min="16121" max="16121" width="8.54296875" style="134" customWidth="1"/>
    <col min="16122" max="16122" width="11.54296875" style="134" customWidth="1"/>
    <col min="16123" max="16123" width="0.54296875" style="134" customWidth="1"/>
    <col min="16124" max="16124" width="25.54296875" style="134" customWidth="1"/>
    <col min="16125" max="16125" width="0.54296875" style="134" customWidth="1"/>
    <col min="16126" max="16126" width="35.54296875" style="134" customWidth="1"/>
    <col min="16127" max="16127" width="1" style="134" customWidth="1"/>
    <col min="16128" max="16130" width="9.453125" style="134" customWidth="1"/>
    <col min="16131" max="16375" width="8.81640625" style="134"/>
    <col min="16376" max="16384" width="9.453125" style="134" customWidth="1"/>
  </cols>
  <sheetData>
    <row r="1" spans="1:8" ht="15" customHeight="1">
      <c r="B1" s="859" t="s">
        <v>851</v>
      </c>
      <c r="C1" s="859"/>
      <c r="D1" s="859"/>
      <c r="E1" s="859"/>
      <c r="F1" s="859"/>
      <c r="G1" s="859"/>
      <c r="H1" s="859"/>
    </row>
    <row r="2" spans="1:8" ht="15" customHeight="1">
      <c r="B2" s="874" t="s">
        <v>761</v>
      </c>
      <c r="C2" s="874"/>
      <c r="D2" s="874"/>
      <c r="E2" s="874"/>
      <c r="F2" s="874"/>
      <c r="G2" s="874"/>
      <c r="H2" s="874"/>
    </row>
    <row r="3" spans="1:8" ht="15" customHeight="1">
      <c r="B3" s="874" t="s">
        <v>3747</v>
      </c>
      <c r="C3" s="874"/>
      <c r="D3" s="874"/>
      <c r="E3" s="874"/>
      <c r="F3" s="874"/>
      <c r="G3" s="874"/>
      <c r="H3" s="874"/>
    </row>
    <row r="4" spans="1:8" ht="9" customHeight="1"/>
    <row r="5" spans="1:8" ht="15" customHeight="1">
      <c r="A5" s="212">
        <v>1</v>
      </c>
      <c r="B5" s="875" t="s">
        <v>595</v>
      </c>
      <c r="C5" s="875"/>
      <c r="D5" s="875"/>
    </row>
    <row r="6" spans="1:8" ht="3.75" customHeight="1">
      <c r="B6" s="214"/>
    </row>
    <row r="7" spans="1:8" ht="15" customHeight="1">
      <c r="B7" s="876" t="s">
        <v>4123</v>
      </c>
      <c r="C7" s="877"/>
      <c r="D7" s="877"/>
      <c r="E7" s="877"/>
      <c r="F7" s="877"/>
      <c r="G7" s="877"/>
      <c r="H7" s="877"/>
    </row>
    <row r="8" spans="1:8" ht="14.5">
      <c r="B8" s="877"/>
      <c r="C8" s="877"/>
      <c r="D8" s="877"/>
      <c r="E8" s="877"/>
      <c r="F8" s="877"/>
      <c r="G8" s="877"/>
      <c r="H8" s="877"/>
    </row>
    <row r="9" spans="1:8" ht="14.5">
      <c r="B9" s="877"/>
      <c r="C9" s="877"/>
      <c r="D9" s="877"/>
      <c r="E9" s="877"/>
      <c r="F9" s="877"/>
      <c r="G9" s="877"/>
      <c r="H9" s="877"/>
    </row>
    <row r="10" spans="1:8" ht="14.5">
      <c r="B10" s="877"/>
      <c r="C10" s="877"/>
      <c r="D10" s="877"/>
      <c r="E10" s="877"/>
      <c r="F10" s="877"/>
      <c r="G10" s="877"/>
      <c r="H10" s="877"/>
    </row>
    <row r="11" spans="1:8" ht="4.5" customHeight="1">
      <c r="B11" s="877"/>
      <c r="C11" s="877"/>
      <c r="D11" s="877"/>
      <c r="E11" s="877"/>
      <c r="F11" s="877"/>
      <c r="G11" s="877"/>
      <c r="H11" s="877"/>
    </row>
    <row r="12" spans="1:8" ht="6" customHeight="1"/>
    <row r="13" spans="1:8" ht="15" customHeight="1">
      <c r="A13" s="212">
        <f>A5+1</f>
        <v>2</v>
      </c>
      <c r="B13" s="875" t="s">
        <v>251</v>
      </c>
      <c r="C13" s="875"/>
      <c r="D13" s="875"/>
      <c r="E13" s="875"/>
    </row>
    <row r="14" spans="1:8" ht="5.15" customHeight="1">
      <c r="B14" s="135"/>
    </row>
    <row r="15" spans="1:8" ht="93" customHeight="1">
      <c r="B15" s="865" t="s">
        <v>958</v>
      </c>
      <c r="C15" s="865"/>
      <c r="D15" s="865"/>
      <c r="E15" s="865"/>
      <c r="F15" s="865"/>
      <c r="G15" s="865"/>
      <c r="H15" s="865"/>
    </row>
    <row r="16" spans="1:8" ht="60.75" hidden="1" customHeight="1">
      <c r="C16" s="867" t="s">
        <v>641</v>
      </c>
      <c r="D16" s="867"/>
      <c r="E16" s="209"/>
      <c r="F16" s="210" t="s">
        <v>222</v>
      </c>
      <c r="G16" s="209"/>
      <c r="H16" s="210" t="s">
        <v>223</v>
      </c>
    </row>
    <row r="17" spans="1:8" ht="15" customHeight="1">
      <c r="A17" s="212">
        <f>A13+1</f>
        <v>3</v>
      </c>
      <c r="B17" s="136" t="s">
        <v>273</v>
      </c>
    </row>
    <row r="18" spans="1:8" ht="3" customHeight="1"/>
    <row r="19" spans="1:8" ht="15" customHeight="1">
      <c r="A19" s="212">
        <f>A17+0.1</f>
        <v>3.1</v>
      </c>
      <c r="B19" s="136" t="s">
        <v>1461</v>
      </c>
    </row>
    <row r="20" spans="1:8" ht="0.75" customHeight="1">
      <c r="A20" s="212"/>
      <c r="B20" s="136"/>
    </row>
    <row r="21" spans="1:8" ht="5.9" customHeight="1">
      <c r="A21" s="212"/>
      <c r="B21" s="136"/>
    </row>
    <row r="22" spans="1:8" ht="15" customHeight="1">
      <c r="A22" s="212"/>
      <c r="B22" s="868" t="s">
        <v>1462</v>
      </c>
      <c r="C22" s="868"/>
      <c r="D22" s="868"/>
      <c r="E22" s="868"/>
      <c r="F22" s="868"/>
      <c r="G22" s="868"/>
      <c r="H22" s="868"/>
    </row>
    <row r="23" spans="1:8" ht="15" customHeight="1">
      <c r="A23" s="212"/>
      <c r="B23" s="868"/>
      <c r="C23" s="868"/>
      <c r="D23" s="868"/>
      <c r="E23" s="868"/>
      <c r="F23" s="868"/>
      <c r="G23" s="868"/>
      <c r="H23" s="868"/>
    </row>
    <row r="24" spans="1:8" ht="15" customHeight="1">
      <c r="A24" s="212"/>
      <c r="B24" s="868"/>
      <c r="C24" s="868"/>
      <c r="D24" s="868"/>
      <c r="E24" s="868"/>
      <c r="F24" s="868"/>
      <c r="G24" s="868"/>
      <c r="H24" s="868"/>
    </row>
    <row r="25" spans="1:8" ht="15" customHeight="1">
      <c r="A25" s="212"/>
      <c r="B25" s="868"/>
      <c r="C25" s="868"/>
      <c r="D25" s="868"/>
      <c r="E25" s="868"/>
      <c r="F25" s="868"/>
      <c r="G25" s="868"/>
      <c r="H25" s="868"/>
    </row>
    <row r="26" spans="1:8" ht="23.25" customHeight="1">
      <c r="A26" s="212"/>
      <c r="B26" s="868"/>
      <c r="C26" s="868"/>
      <c r="D26" s="868"/>
      <c r="E26" s="868"/>
      <c r="F26" s="868"/>
      <c r="G26" s="868"/>
      <c r="H26" s="868"/>
    </row>
    <row r="27" spans="1:8" ht="11.25" customHeight="1">
      <c r="A27" s="212"/>
      <c r="B27" s="868"/>
      <c r="C27" s="868"/>
      <c r="D27" s="868"/>
      <c r="E27" s="868"/>
      <c r="F27" s="868"/>
      <c r="G27" s="868"/>
      <c r="H27" s="868"/>
    </row>
    <row r="28" spans="1:8" ht="14.5">
      <c r="A28" s="212">
        <f>A17+0.2</f>
        <v>3.2</v>
      </c>
      <c r="B28" s="136" t="s">
        <v>762</v>
      </c>
      <c r="C28" s="211"/>
      <c r="D28" s="211"/>
      <c r="E28" s="211"/>
      <c r="F28" s="211"/>
      <c r="G28" s="211"/>
      <c r="H28" s="211"/>
    </row>
    <row r="29" spans="1:8" ht="3.75" customHeight="1">
      <c r="A29" s="212"/>
      <c r="B29" s="211"/>
      <c r="C29" s="211"/>
      <c r="D29" s="211"/>
      <c r="E29" s="211"/>
      <c r="F29" s="211"/>
      <c r="G29" s="211"/>
      <c r="H29" s="211"/>
    </row>
    <row r="30" spans="1:8" ht="14.5">
      <c r="A30" s="212"/>
      <c r="B30" s="137" t="s">
        <v>763</v>
      </c>
      <c r="C30" s="211"/>
      <c r="D30" s="211"/>
      <c r="E30" s="211"/>
      <c r="F30" s="211"/>
      <c r="G30" s="211"/>
      <c r="H30" s="211"/>
    </row>
    <row r="31" spans="1:8" ht="4.5" customHeight="1">
      <c r="A31" s="212"/>
      <c r="B31" s="211"/>
      <c r="C31" s="211"/>
      <c r="D31" s="211"/>
      <c r="E31" s="211"/>
      <c r="F31" s="211"/>
      <c r="G31" s="211"/>
      <c r="H31" s="211"/>
    </row>
    <row r="32" spans="1:8" ht="15" customHeight="1">
      <c r="A32" s="212"/>
      <c r="B32" s="868" t="s">
        <v>764</v>
      </c>
      <c r="C32" s="868"/>
      <c r="D32" s="868"/>
      <c r="E32" s="868"/>
      <c r="F32" s="868"/>
      <c r="G32" s="868"/>
      <c r="H32" s="868"/>
    </row>
    <row r="33" spans="1:8" ht="14.5">
      <c r="A33" s="212"/>
      <c r="B33" s="868"/>
      <c r="C33" s="868"/>
      <c r="D33" s="868"/>
      <c r="E33" s="868"/>
      <c r="F33" s="868"/>
      <c r="G33" s="868"/>
      <c r="H33" s="868"/>
    </row>
    <row r="34" spans="1:8" ht="14.5">
      <c r="A34" s="212"/>
      <c r="B34" s="868"/>
      <c r="C34" s="868"/>
      <c r="D34" s="868"/>
      <c r="E34" s="868"/>
      <c r="F34" s="868"/>
      <c r="G34" s="868"/>
      <c r="H34" s="868"/>
    </row>
    <row r="35" spans="1:8" ht="14.5">
      <c r="A35" s="212"/>
      <c r="B35" s="868"/>
      <c r="C35" s="868"/>
      <c r="D35" s="868"/>
      <c r="E35" s="868"/>
      <c r="F35" s="868"/>
      <c r="G35" s="868"/>
      <c r="H35" s="868"/>
    </row>
    <row r="36" spans="1:8" ht="14.5">
      <c r="A36" s="212"/>
      <c r="B36" s="868"/>
      <c r="C36" s="868"/>
      <c r="D36" s="868"/>
      <c r="E36" s="868"/>
      <c r="F36" s="868"/>
      <c r="G36" s="868"/>
      <c r="H36" s="868"/>
    </row>
    <row r="37" spans="1:8" ht="6" customHeight="1">
      <c r="A37" s="212"/>
      <c r="B37" s="868"/>
      <c r="C37" s="868"/>
      <c r="D37" s="868"/>
      <c r="E37" s="868"/>
      <c r="F37" s="868"/>
      <c r="G37" s="868"/>
      <c r="H37" s="868"/>
    </row>
    <row r="38" spans="1:8" ht="0.75" customHeight="1">
      <c r="A38" s="212"/>
      <c r="B38" s="211"/>
      <c r="C38" s="211"/>
      <c r="D38" s="211"/>
      <c r="E38" s="211"/>
      <c r="F38" s="211"/>
      <c r="G38" s="211"/>
      <c r="H38" s="211"/>
    </row>
    <row r="39" spans="1:8" ht="15" customHeight="1">
      <c r="A39" s="212"/>
      <c r="B39" s="868" t="s">
        <v>765</v>
      </c>
      <c r="C39" s="868"/>
      <c r="D39" s="868"/>
      <c r="E39" s="868"/>
      <c r="F39" s="868"/>
      <c r="G39" s="868"/>
      <c r="H39" s="868"/>
    </row>
    <row r="40" spans="1:8" ht="12.75" customHeight="1">
      <c r="A40" s="212"/>
      <c r="B40" s="868"/>
      <c r="C40" s="868"/>
      <c r="D40" s="868"/>
      <c r="E40" s="868"/>
      <c r="F40" s="868"/>
      <c r="G40" s="868"/>
      <c r="H40" s="868"/>
    </row>
    <row r="41" spans="1:8" ht="9.75" customHeight="1">
      <c r="A41" s="212"/>
      <c r="B41" s="211"/>
      <c r="C41" s="211"/>
      <c r="D41" s="211"/>
      <c r="E41" s="211"/>
      <c r="F41" s="211"/>
      <c r="G41" s="211"/>
      <c r="H41" s="211"/>
    </row>
    <row r="42" spans="1:8" ht="14.5">
      <c r="A42" s="212"/>
      <c r="B42" s="137" t="s">
        <v>766</v>
      </c>
      <c r="C42" s="211"/>
      <c r="D42" s="211"/>
      <c r="E42" s="211"/>
      <c r="F42" s="211"/>
      <c r="G42" s="211"/>
      <c r="H42" s="211"/>
    </row>
    <row r="43" spans="1:8" ht="2.25" customHeight="1">
      <c r="A43" s="212"/>
      <c r="B43" s="211"/>
      <c r="C43" s="211"/>
      <c r="D43" s="211"/>
      <c r="E43" s="211"/>
      <c r="F43" s="211"/>
      <c r="G43" s="211"/>
      <c r="H43" s="211"/>
    </row>
    <row r="44" spans="1:8" ht="13.5" customHeight="1">
      <c r="A44" s="212"/>
      <c r="B44" s="868" t="s">
        <v>767</v>
      </c>
      <c r="C44" s="868"/>
      <c r="D44" s="868"/>
      <c r="E44" s="868"/>
      <c r="F44" s="868"/>
      <c r="G44" s="868"/>
      <c r="H44" s="868"/>
    </row>
    <row r="45" spans="1:8" ht="15.75" customHeight="1">
      <c r="A45" s="212"/>
      <c r="B45" s="868"/>
      <c r="C45" s="868"/>
      <c r="D45" s="868"/>
      <c r="E45" s="868"/>
      <c r="F45" s="868"/>
      <c r="G45" s="868"/>
      <c r="H45" s="868"/>
    </row>
    <row r="46" spans="1:8" ht="6" customHeight="1">
      <c r="A46" s="212"/>
      <c r="B46" s="211"/>
      <c r="C46" s="211"/>
      <c r="D46" s="211"/>
      <c r="E46" s="211"/>
      <c r="F46" s="211"/>
      <c r="G46" s="211"/>
      <c r="H46" s="211"/>
    </row>
    <row r="47" spans="1:8" ht="14.5">
      <c r="A47" s="212"/>
      <c r="B47" s="138" t="s">
        <v>768</v>
      </c>
      <c r="C47" s="211"/>
      <c r="D47" s="211"/>
      <c r="E47" s="211"/>
      <c r="F47" s="211"/>
      <c r="G47" s="211"/>
      <c r="H47" s="211"/>
    </row>
    <row r="48" spans="1:8" ht="3" customHeight="1">
      <c r="A48" s="212"/>
      <c r="B48" s="211"/>
      <c r="C48" s="211"/>
      <c r="D48" s="211"/>
      <c r="E48" s="211"/>
      <c r="F48" s="211"/>
      <c r="G48" s="211"/>
      <c r="H48" s="211"/>
    </row>
    <row r="49" spans="1:8" ht="14.5">
      <c r="A49" s="212"/>
      <c r="B49" s="868" t="s">
        <v>769</v>
      </c>
      <c r="C49" s="868"/>
      <c r="D49" s="868"/>
      <c r="E49" s="868"/>
      <c r="F49" s="868"/>
      <c r="G49" s="868"/>
      <c r="H49" s="868"/>
    </row>
    <row r="50" spans="1:8" ht="18" customHeight="1">
      <c r="A50" s="212"/>
      <c r="B50" s="868"/>
      <c r="C50" s="868"/>
      <c r="D50" s="868"/>
      <c r="E50" s="868"/>
      <c r="F50" s="868"/>
      <c r="G50" s="868"/>
      <c r="H50" s="868"/>
    </row>
    <row r="51" spans="1:8" ht="4.5" customHeight="1"/>
    <row r="52" spans="1:8" ht="13.5" customHeight="1">
      <c r="B52" s="868" t="s">
        <v>770</v>
      </c>
      <c r="C52" s="868"/>
      <c r="D52" s="868"/>
      <c r="E52" s="868"/>
      <c r="F52" s="868"/>
      <c r="G52" s="868"/>
      <c r="H52" s="868"/>
    </row>
    <row r="53" spans="1:8" ht="14.5">
      <c r="B53" s="868"/>
      <c r="C53" s="868"/>
      <c r="D53" s="868"/>
      <c r="E53" s="868"/>
      <c r="F53" s="868"/>
      <c r="G53" s="868"/>
      <c r="H53" s="868"/>
    </row>
    <row r="54" spans="1:8" ht="15" customHeight="1">
      <c r="B54" s="868"/>
      <c r="C54" s="868"/>
      <c r="D54" s="868"/>
      <c r="E54" s="868"/>
      <c r="F54" s="868"/>
      <c r="G54" s="868"/>
      <c r="H54" s="868"/>
    </row>
    <row r="55" spans="1:8" ht="4.5" customHeight="1"/>
    <row r="56" spans="1:8" ht="14.5">
      <c r="B56" s="139" t="s">
        <v>773</v>
      </c>
      <c r="C56" s="880" t="s">
        <v>771</v>
      </c>
      <c r="D56" s="880"/>
      <c r="E56" s="880"/>
      <c r="F56" s="880"/>
      <c r="G56" s="880"/>
      <c r="H56" s="880"/>
    </row>
    <row r="57" spans="1:8" ht="3" customHeight="1"/>
    <row r="58" spans="1:8" ht="14.15" customHeight="1">
      <c r="B58" s="139" t="s">
        <v>773</v>
      </c>
      <c r="C58" s="881" t="s">
        <v>774</v>
      </c>
      <c r="D58" s="881"/>
      <c r="E58" s="881"/>
      <c r="F58" s="881"/>
      <c r="G58" s="881"/>
      <c r="H58" s="881"/>
    </row>
    <row r="59" spans="1:8" ht="5.25" customHeight="1">
      <c r="B59" s="139"/>
      <c r="C59" s="881"/>
      <c r="D59" s="881"/>
      <c r="E59" s="881"/>
      <c r="F59" s="881"/>
      <c r="G59" s="881"/>
      <c r="H59" s="881"/>
    </row>
    <row r="60" spans="1:8" ht="14.5">
      <c r="B60" s="140"/>
      <c r="C60" s="881"/>
      <c r="D60" s="881"/>
      <c r="E60" s="881"/>
      <c r="F60" s="881"/>
      <c r="G60" s="881"/>
      <c r="H60" s="881"/>
    </row>
    <row r="61" spans="1:8" ht="1.5" customHeight="1"/>
    <row r="62" spans="1:8" ht="14.5">
      <c r="B62" s="141" t="s">
        <v>614</v>
      </c>
      <c r="C62" s="879" t="s">
        <v>772</v>
      </c>
      <c r="D62" s="879"/>
      <c r="E62" s="879"/>
      <c r="F62" s="879"/>
      <c r="G62" s="879"/>
      <c r="H62" s="879"/>
    </row>
    <row r="63" spans="1:8" ht="16.5" customHeight="1">
      <c r="C63" s="879"/>
      <c r="D63" s="879"/>
      <c r="E63" s="879"/>
      <c r="F63" s="879"/>
      <c r="G63" s="879"/>
      <c r="H63" s="879"/>
    </row>
    <row r="64" spans="1:8" ht="3" customHeight="1"/>
    <row r="65" spans="1:14" ht="14.5">
      <c r="B65" s="865" t="s">
        <v>976</v>
      </c>
      <c r="C65" s="865"/>
      <c r="D65" s="865"/>
      <c r="E65" s="865"/>
      <c r="F65" s="865"/>
      <c r="G65" s="865"/>
      <c r="H65" s="865"/>
    </row>
    <row r="66" spans="1:14" ht="14.5">
      <c r="B66" s="865"/>
      <c r="C66" s="865"/>
      <c r="D66" s="865"/>
      <c r="E66" s="865"/>
      <c r="F66" s="865"/>
      <c r="G66" s="865"/>
      <c r="H66" s="865"/>
    </row>
    <row r="67" spans="1:14" ht="8.25" customHeight="1"/>
    <row r="68" spans="1:14" s="106" customFormat="1" ht="14.5">
      <c r="A68" s="142">
        <f>A17+0.3</f>
        <v>3.3</v>
      </c>
      <c r="B68" s="136" t="s">
        <v>714</v>
      </c>
      <c r="C68" s="143"/>
      <c r="D68" s="143"/>
      <c r="E68" s="144"/>
      <c r="F68" s="144"/>
      <c r="G68" s="144"/>
      <c r="H68" s="144"/>
      <c r="I68" s="145"/>
      <c r="J68" s="145"/>
      <c r="K68" s="145"/>
      <c r="L68" s="146"/>
      <c r="M68" s="145"/>
      <c r="N68" s="146"/>
    </row>
    <row r="69" spans="1:14" s="106" customFormat="1" ht="5.15" customHeight="1">
      <c r="A69" s="142"/>
      <c r="B69" s="147"/>
      <c r="C69" s="147"/>
      <c r="D69" s="147"/>
      <c r="E69" s="148"/>
      <c r="F69" s="148"/>
      <c r="G69" s="148"/>
      <c r="H69" s="148"/>
      <c r="I69" s="149"/>
      <c r="J69" s="149"/>
      <c r="K69" s="149"/>
      <c r="M69" s="149"/>
    </row>
    <row r="70" spans="1:14" s="106" customFormat="1" ht="14.5">
      <c r="A70" s="142"/>
      <c r="B70" s="147" t="s">
        <v>775</v>
      </c>
      <c r="C70" s="147"/>
      <c r="D70" s="147"/>
      <c r="E70" s="148"/>
      <c r="F70" s="148"/>
      <c r="G70" s="148"/>
      <c r="H70" s="148"/>
      <c r="I70" s="149"/>
      <c r="J70" s="149"/>
      <c r="K70" s="149"/>
      <c r="M70" s="149"/>
    </row>
    <row r="71" spans="1:14" s="106" customFormat="1" ht="6" customHeight="1">
      <c r="A71" s="142"/>
      <c r="B71" s="147"/>
      <c r="C71" s="147"/>
      <c r="D71" s="147"/>
      <c r="E71" s="148"/>
      <c r="F71" s="148"/>
      <c r="G71" s="148"/>
      <c r="H71" s="148"/>
      <c r="I71" s="149"/>
      <c r="J71" s="149"/>
      <c r="K71" s="149"/>
      <c r="M71" s="149"/>
    </row>
    <row r="72" spans="1:14" s="106" customFormat="1" ht="95.25" customHeight="1">
      <c r="A72" s="142"/>
      <c r="B72" s="878" t="s">
        <v>4124</v>
      </c>
      <c r="C72" s="878"/>
      <c r="D72" s="878"/>
      <c r="E72" s="878"/>
      <c r="F72" s="878"/>
      <c r="G72" s="878"/>
      <c r="H72" s="878"/>
      <c r="I72" s="148"/>
      <c r="J72" s="149"/>
      <c r="K72" s="149"/>
      <c r="M72" s="149"/>
    </row>
    <row r="73" spans="1:14" ht="14.5">
      <c r="B73" s="136" t="s">
        <v>776</v>
      </c>
    </row>
    <row r="74" spans="1:14" ht="6" customHeight="1"/>
    <row r="75" spans="1:14" ht="14.5">
      <c r="B75" s="879" t="s">
        <v>777</v>
      </c>
      <c r="C75" s="879"/>
      <c r="D75" s="879"/>
      <c r="E75" s="879"/>
      <c r="F75" s="879"/>
      <c r="G75" s="879"/>
      <c r="H75" s="879"/>
    </row>
    <row r="76" spans="1:14" ht="19.5" customHeight="1">
      <c r="B76" s="879"/>
      <c r="C76" s="879"/>
      <c r="D76" s="879"/>
      <c r="E76" s="879"/>
      <c r="F76" s="879"/>
      <c r="G76" s="879"/>
      <c r="H76" s="879"/>
    </row>
    <row r="77" spans="1:14" ht="10.5" customHeight="1">
      <c r="B77" s="150"/>
      <c r="C77" s="150"/>
      <c r="D77" s="150"/>
      <c r="E77" s="150"/>
      <c r="F77" s="150"/>
      <c r="G77" s="150"/>
      <c r="H77" s="150"/>
    </row>
    <row r="78" spans="1:14" ht="15" customHeight="1">
      <c r="A78" s="212"/>
      <c r="B78" s="136" t="s">
        <v>778</v>
      </c>
    </row>
    <row r="79" spans="1:14" ht="5.15" customHeight="1">
      <c r="A79" s="212"/>
      <c r="B79" s="136"/>
    </row>
    <row r="80" spans="1:14" ht="15" customHeight="1">
      <c r="B80" s="865" t="s">
        <v>1463</v>
      </c>
      <c r="C80" s="865"/>
      <c r="D80" s="865"/>
      <c r="E80" s="865"/>
      <c r="F80" s="865"/>
      <c r="G80" s="865"/>
      <c r="H80" s="865"/>
    </row>
    <row r="81" spans="1:17" ht="14.5">
      <c r="B81" s="865"/>
      <c r="C81" s="865"/>
      <c r="D81" s="865"/>
      <c r="E81" s="865"/>
      <c r="F81" s="865"/>
      <c r="G81" s="865"/>
      <c r="H81" s="865"/>
    </row>
    <row r="82" spans="1:17" ht="14.5">
      <c r="B82" s="865"/>
      <c r="C82" s="865"/>
      <c r="D82" s="865"/>
      <c r="E82" s="865"/>
      <c r="F82" s="865"/>
      <c r="G82" s="865"/>
      <c r="H82" s="865"/>
    </row>
    <row r="83" spans="1:17" ht="14.5">
      <c r="B83" s="865"/>
      <c r="C83" s="865"/>
      <c r="D83" s="865"/>
      <c r="E83" s="865"/>
      <c r="F83" s="865"/>
      <c r="G83" s="865"/>
      <c r="H83" s="865"/>
    </row>
    <row r="84" spans="1:17" ht="14.5">
      <c r="B84" s="865"/>
      <c r="C84" s="865"/>
      <c r="D84" s="865"/>
      <c r="E84" s="865"/>
      <c r="F84" s="865"/>
      <c r="G84" s="865"/>
      <c r="H84" s="865"/>
    </row>
    <row r="85" spans="1:17" ht="7.5" customHeight="1">
      <c r="B85" s="865"/>
      <c r="C85" s="865"/>
      <c r="D85" s="865"/>
      <c r="E85" s="865"/>
      <c r="F85" s="865"/>
      <c r="G85" s="865"/>
      <c r="H85" s="865"/>
    </row>
    <row r="86" spans="1:17" ht="14.5">
      <c r="B86" s="151" t="s">
        <v>779</v>
      </c>
      <c r="C86" s="152"/>
      <c r="D86" s="152"/>
      <c r="E86" s="152"/>
      <c r="F86" s="152"/>
      <c r="G86" s="152"/>
      <c r="H86" s="153" t="s">
        <v>272</v>
      </c>
    </row>
    <row r="87" spans="1:17" ht="9" customHeight="1">
      <c r="B87" s="151"/>
      <c r="C87" s="152"/>
      <c r="D87" s="152"/>
      <c r="E87" s="152"/>
      <c r="F87" s="152"/>
      <c r="G87" s="152"/>
      <c r="H87" s="153"/>
    </row>
    <row r="88" spans="1:17" ht="14.5">
      <c r="B88" s="154" t="s">
        <v>283</v>
      </c>
      <c r="C88" s="152"/>
      <c r="D88" s="152"/>
      <c r="E88" s="152"/>
      <c r="F88" s="152"/>
      <c r="G88" s="152"/>
      <c r="H88" s="155">
        <v>0.02</v>
      </c>
    </row>
    <row r="89" spans="1:17" ht="14.5">
      <c r="B89" s="154" t="s">
        <v>22</v>
      </c>
      <c r="C89" s="152"/>
      <c r="D89" s="152"/>
      <c r="E89" s="152"/>
      <c r="F89" s="152"/>
      <c r="G89" s="152"/>
      <c r="H89" s="155">
        <v>6.6699999999999995E-2</v>
      </c>
    </row>
    <row r="90" spans="1:17" ht="14.5">
      <c r="B90" s="154" t="s">
        <v>648</v>
      </c>
      <c r="C90" s="152"/>
      <c r="D90" s="152"/>
      <c r="E90" s="152"/>
      <c r="F90" s="152"/>
      <c r="G90" s="152"/>
      <c r="H90" s="155">
        <v>6.6699999999999995E-2</v>
      </c>
    </row>
    <row r="91" spans="1:17" ht="14.5">
      <c r="B91" s="154" t="s">
        <v>309</v>
      </c>
      <c r="C91" s="152"/>
      <c r="D91" s="152"/>
      <c r="E91" s="152"/>
      <c r="F91" s="152"/>
      <c r="G91" s="152"/>
      <c r="H91" s="155">
        <v>0.1</v>
      </c>
    </row>
    <row r="92" spans="1:17" ht="14.5">
      <c r="B92" s="154" t="s">
        <v>305</v>
      </c>
      <c r="C92" s="152"/>
      <c r="D92" s="152"/>
      <c r="E92" s="152"/>
      <c r="F92" s="152"/>
      <c r="G92" s="152"/>
      <c r="H92" s="155">
        <v>0.1</v>
      </c>
    </row>
    <row r="93" spans="1:17" s="106" customFormat="1" ht="14.5">
      <c r="A93" s="142"/>
      <c r="B93" s="154" t="s">
        <v>306</v>
      </c>
      <c r="C93" s="156"/>
      <c r="D93" s="156"/>
      <c r="E93" s="156"/>
      <c r="F93" s="156"/>
      <c r="G93" s="156"/>
      <c r="H93" s="155">
        <v>0.33329999999999999</v>
      </c>
      <c r="I93" s="148"/>
      <c r="J93" s="157"/>
      <c r="K93" s="865"/>
      <c r="L93" s="865"/>
      <c r="M93" s="865"/>
      <c r="N93" s="865"/>
      <c r="O93" s="865"/>
      <c r="P93" s="865"/>
      <c r="Q93" s="865"/>
    </row>
    <row r="94" spans="1:17" s="106" customFormat="1" ht="14.5">
      <c r="A94" s="142"/>
      <c r="B94" s="154" t="s">
        <v>39</v>
      </c>
      <c r="C94" s="216"/>
      <c r="D94" s="216"/>
      <c r="E94" s="216"/>
      <c r="F94" s="216"/>
      <c r="G94" s="216"/>
      <c r="H94" s="155">
        <v>0.2</v>
      </c>
      <c r="I94" s="148"/>
      <c r="J94" s="157"/>
      <c r="K94" s="209"/>
      <c r="L94" s="209"/>
      <c r="M94" s="209"/>
      <c r="N94" s="209"/>
      <c r="O94" s="209"/>
      <c r="P94" s="209"/>
      <c r="Q94" s="209"/>
    </row>
    <row r="95" spans="1:17" s="106" customFormat="1" ht="14.5">
      <c r="A95" s="142"/>
      <c r="B95" s="216"/>
      <c r="C95" s="216"/>
      <c r="D95" s="216"/>
      <c r="E95" s="216"/>
      <c r="F95" s="216"/>
      <c r="G95" s="216"/>
      <c r="H95" s="216"/>
      <c r="I95" s="148"/>
      <c r="J95" s="157"/>
      <c r="K95" s="209"/>
      <c r="L95" s="209"/>
      <c r="M95" s="209"/>
      <c r="N95" s="209"/>
      <c r="O95" s="209"/>
      <c r="P95" s="209"/>
      <c r="Q95" s="209"/>
    </row>
    <row r="96" spans="1:17" s="106" customFormat="1" ht="4.5" customHeight="1">
      <c r="A96" s="142"/>
      <c r="B96" s="216"/>
      <c r="C96" s="216"/>
      <c r="D96" s="216"/>
      <c r="E96" s="216"/>
      <c r="F96" s="216"/>
      <c r="G96" s="216"/>
      <c r="H96" s="216"/>
      <c r="I96" s="148"/>
      <c r="J96" s="157"/>
      <c r="K96" s="209"/>
      <c r="L96" s="209"/>
      <c r="M96" s="209"/>
      <c r="N96" s="209"/>
      <c r="O96" s="209"/>
      <c r="P96" s="209"/>
      <c r="Q96" s="209"/>
    </row>
    <row r="97" spans="1:17" s="106" customFormat="1" ht="15" customHeight="1">
      <c r="A97" s="142"/>
      <c r="B97" s="871" t="s">
        <v>780</v>
      </c>
      <c r="C97" s="871"/>
      <c r="D97" s="871"/>
      <c r="E97" s="871"/>
      <c r="F97" s="871"/>
      <c r="G97" s="871"/>
      <c r="H97" s="871"/>
      <c r="I97" s="148"/>
      <c r="J97" s="157"/>
      <c r="K97" s="865"/>
      <c r="L97" s="865"/>
      <c r="M97" s="865"/>
      <c r="N97" s="865"/>
      <c r="O97" s="865"/>
      <c r="P97" s="865"/>
      <c r="Q97" s="865"/>
    </row>
    <row r="98" spans="1:17" s="106" customFormat="1" ht="4.4000000000000004" customHeight="1">
      <c r="A98" s="142"/>
      <c r="B98" s="215"/>
      <c r="C98" s="215"/>
      <c r="D98" s="215"/>
      <c r="E98" s="215"/>
      <c r="F98" s="215"/>
      <c r="G98" s="215"/>
      <c r="H98" s="215"/>
      <c r="I98" s="148"/>
      <c r="J98" s="157"/>
      <c r="K98" s="209"/>
      <c r="L98" s="209"/>
      <c r="M98" s="209"/>
      <c r="N98" s="209"/>
      <c r="O98" s="209"/>
      <c r="P98" s="209"/>
      <c r="Q98" s="209"/>
    </row>
    <row r="99" spans="1:17" s="106" customFormat="1" ht="15" customHeight="1">
      <c r="A99" s="142"/>
      <c r="B99" s="872" t="s">
        <v>1464</v>
      </c>
      <c r="C99" s="872"/>
      <c r="D99" s="872"/>
      <c r="E99" s="872"/>
      <c r="F99" s="872"/>
      <c r="G99" s="872"/>
      <c r="H99" s="872"/>
      <c r="I99" s="148"/>
      <c r="J99" s="157"/>
      <c r="K99" s="209"/>
      <c r="L99" s="209"/>
      <c r="M99" s="209"/>
      <c r="N99" s="209"/>
      <c r="O99" s="209"/>
      <c r="P99" s="209"/>
      <c r="Q99" s="209"/>
    </row>
    <row r="100" spans="1:17" s="106" customFormat="1" ht="14.5">
      <c r="A100" s="142"/>
      <c r="B100" s="872"/>
      <c r="C100" s="872"/>
      <c r="D100" s="872"/>
      <c r="E100" s="872"/>
      <c r="F100" s="872"/>
      <c r="G100" s="872"/>
      <c r="H100" s="872"/>
      <c r="I100" s="148"/>
      <c r="J100" s="157"/>
      <c r="K100" s="209"/>
      <c r="L100" s="209"/>
      <c r="M100" s="209"/>
      <c r="N100" s="209"/>
      <c r="O100" s="209"/>
      <c r="P100" s="209"/>
      <c r="Q100" s="209"/>
    </row>
    <row r="101" spans="1:17" s="106" customFormat="1" ht="14.5">
      <c r="A101" s="142"/>
      <c r="B101" s="872"/>
      <c r="C101" s="872"/>
      <c r="D101" s="872"/>
      <c r="E101" s="872"/>
      <c r="F101" s="872"/>
      <c r="G101" s="872"/>
      <c r="H101" s="872"/>
      <c r="I101" s="148"/>
      <c r="J101" s="157"/>
      <c r="K101" s="209"/>
      <c r="L101" s="209"/>
      <c r="M101" s="209"/>
      <c r="N101" s="209"/>
      <c r="O101" s="209"/>
      <c r="P101" s="209"/>
      <c r="Q101" s="209"/>
    </row>
    <row r="102" spans="1:17" s="106" customFormat="1" ht="8.25" customHeight="1">
      <c r="A102" s="142"/>
      <c r="B102" s="216"/>
      <c r="C102" s="216"/>
      <c r="D102" s="216"/>
      <c r="E102" s="216"/>
      <c r="F102" s="216"/>
      <c r="G102" s="216"/>
      <c r="H102" s="216"/>
      <c r="I102" s="148"/>
      <c r="J102" s="157"/>
      <c r="K102" s="209"/>
      <c r="L102" s="209"/>
      <c r="M102" s="209"/>
      <c r="N102" s="209"/>
      <c r="O102" s="209"/>
      <c r="P102" s="209"/>
      <c r="Q102" s="209"/>
    </row>
    <row r="103" spans="1:17" s="106" customFormat="1" ht="14.5">
      <c r="A103" s="142"/>
      <c r="B103" s="871" t="s">
        <v>781</v>
      </c>
      <c r="C103" s="871"/>
      <c r="D103" s="871"/>
      <c r="E103" s="871"/>
      <c r="F103" s="871"/>
      <c r="G103" s="871"/>
      <c r="H103" s="871"/>
      <c r="I103" s="148"/>
      <c r="J103" s="157"/>
      <c r="K103" s="209"/>
      <c r="L103" s="209"/>
      <c r="M103" s="209"/>
      <c r="N103" s="209"/>
      <c r="O103" s="209"/>
      <c r="P103" s="209"/>
      <c r="Q103" s="209"/>
    </row>
    <row r="104" spans="1:17" s="106" customFormat="1" ht="7.5" customHeight="1">
      <c r="A104" s="142"/>
      <c r="B104" s="148"/>
      <c r="C104" s="148"/>
      <c r="D104" s="148"/>
      <c r="E104" s="148"/>
      <c r="F104" s="148"/>
      <c r="G104" s="148"/>
      <c r="H104" s="148"/>
      <c r="I104" s="148"/>
      <c r="J104" s="157"/>
      <c r="K104" s="209"/>
      <c r="L104" s="209"/>
      <c r="M104" s="209"/>
      <c r="N104" s="209"/>
      <c r="O104" s="209"/>
      <c r="P104" s="209"/>
      <c r="Q104" s="209"/>
    </row>
    <row r="105" spans="1:17" s="106" customFormat="1" ht="15" customHeight="1">
      <c r="A105" s="142"/>
      <c r="B105" s="873" t="s">
        <v>782</v>
      </c>
      <c r="C105" s="873"/>
      <c r="D105" s="873"/>
      <c r="E105" s="873"/>
      <c r="F105" s="873"/>
      <c r="G105" s="873"/>
      <c r="H105" s="873"/>
      <c r="I105" s="148"/>
      <c r="J105" s="157"/>
      <c r="K105" s="209"/>
      <c r="L105" s="209"/>
      <c r="M105" s="209"/>
      <c r="N105" s="209"/>
      <c r="O105" s="209"/>
      <c r="P105" s="209"/>
      <c r="Q105" s="209"/>
    </row>
    <row r="106" spans="1:17" s="106" customFormat="1" ht="14.5">
      <c r="A106" s="142"/>
      <c r="B106" s="873"/>
      <c r="C106" s="873"/>
      <c r="D106" s="873"/>
      <c r="E106" s="873"/>
      <c r="F106" s="873"/>
      <c r="G106" s="873"/>
      <c r="H106" s="873"/>
      <c r="I106" s="148"/>
      <c r="J106" s="157"/>
      <c r="K106" s="209"/>
      <c r="L106" s="209"/>
      <c r="M106" s="209"/>
      <c r="N106" s="209"/>
      <c r="O106" s="209"/>
      <c r="P106" s="209"/>
      <c r="Q106" s="209"/>
    </row>
    <row r="107" spans="1:17" s="106" customFormat="1" ht="14.5">
      <c r="A107" s="142"/>
      <c r="B107" s="873"/>
      <c r="C107" s="873"/>
      <c r="D107" s="873"/>
      <c r="E107" s="873"/>
      <c r="F107" s="873"/>
      <c r="G107" s="873"/>
      <c r="H107" s="873"/>
      <c r="I107" s="148"/>
      <c r="J107" s="157"/>
      <c r="K107" s="209"/>
      <c r="L107" s="209"/>
      <c r="M107" s="209"/>
      <c r="N107" s="209"/>
      <c r="O107" s="209"/>
      <c r="P107" s="209"/>
      <c r="Q107" s="209"/>
    </row>
    <row r="108" spans="1:17" s="106" customFormat="1" ht="8.25" customHeight="1">
      <c r="A108" s="142"/>
      <c r="B108" s="873"/>
      <c r="C108" s="873"/>
      <c r="D108" s="873"/>
      <c r="E108" s="873"/>
      <c r="F108" s="873"/>
      <c r="G108" s="873"/>
      <c r="H108" s="873"/>
      <c r="I108" s="148"/>
      <c r="J108" s="157"/>
      <c r="K108" s="209"/>
      <c r="L108" s="209"/>
      <c r="M108" s="209"/>
      <c r="N108" s="209"/>
      <c r="O108" s="209"/>
      <c r="P108" s="209"/>
      <c r="Q108" s="209"/>
    </row>
    <row r="109" spans="1:17" s="106" customFormat="1" ht="3.75" customHeight="1">
      <c r="A109" s="142"/>
      <c r="B109" s="148"/>
      <c r="C109" s="148"/>
      <c r="D109" s="148"/>
      <c r="E109" s="148"/>
      <c r="F109" s="148"/>
      <c r="G109" s="148"/>
      <c r="H109" s="148"/>
      <c r="I109" s="148"/>
      <c r="J109" s="157"/>
      <c r="K109" s="209"/>
      <c r="L109" s="209"/>
      <c r="M109" s="209"/>
      <c r="N109" s="209"/>
      <c r="O109" s="209"/>
      <c r="P109" s="209"/>
      <c r="Q109" s="209"/>
    </row>
    <row r="110" spans="1:17" s="106" customFormat="1" ht="14.5">
      <c r="A110" s="142"/>
      <c r="B110" s="871" t="s">
        <v>783</v>
      </c>
      <c r="C110" s="871"/>
      <c r="D110" s="871"/>
      <c r="E110" s="871"/>
      <c r="F110" s="871"/>
      <c r="G110" s="871"/>
      <c r="H110" s="871"/>
      <c r="I110" s="148"/>
      <c r="J110" s="157"/>
      <c r="K110" s="209"/>
      <c r="L110" s="209"/>
      <c r="M110" s="209"/>
      <c r="N110" s="209"/>
      <c r="O110" s="209"/>
      <c r="P110" s="209"/>
      <c r="Q110" s="209"/>
    </row>
    <row r="111" spans="1:17" s="106" customFormat="1" ht="5.9" customHeight="1">
      <c r="A111" s="142"/>
      <c r="B111" s="215"/>
      <c r="C111" s="215"/>
      <c r="D111" s="215"/>
      <c r="E111" s="215"/>
      <c r="F111" s="215"/>
      <c r="G111" s="215"/>
      <c r="H111" s="215"/>
      <c r="I111" s="148"/>
      <c r="J111" s="157"/>
      <c r="K111" s="209"/>
      <c r="L111" s="209"/>
      <c r="M111" s="209"/>
      <c r="N111" s="209"/>
      <c r="O111" s="209"/>
      <c r="P111" s="209"/>
      <c r="Q111" s="209"/>
    </row>
    <row r="112" spans="1:17" s="106" customFormat="1" ht="15" customHeight="1">
      <c r="A112" s="142"/>
      <c r="B112" s="870" t="s">
        <v>4002</v>
      </c>
      <c r="C112" s="870"/>
      <c r="D112" s="870"/>
      <c r="E112" s="870"/>
      <c r="F112" s="870"/>
      <c r="G112" s="870"/>
      <c r="H112" s="870"/>
      <c r="I112" s="148"/>
      <c r="J112" s="157"/>
      <c r="K112" s="209"/>
      <c r="L112" s="209"/>
      <c r="M112" s="209"/>
      <c r="N112" s="209"/>
      <c r="O112" s="209"/>
      <c r="P112" s="209"/>
      <c r="Q112" s="209"/>
    </row>
    <row r="113" spans="1:17" s="106" customFormat="1" ht="14.5">
      <c r="A113" s="142"/>
      <c r="B113" s="870"/>
      <c r="C113" s="870"/>
      <c r="D113" s="870"/>
      <c r="E113" s="870"/>
      <c r="F113" s="870"/>
      <c r="G113" s="870"/>
      <c r="H113" s="870"/>
      <c r="I113" s="148"/>
      <c r="J113" s="157"/>
      <c r="K113" s="209"/>
      <c r="L113" s="209"/>
      <c r="M113" s="209"/>
      <c r="N113" s="209"/>
      <c r="O113" s="209"/>
      <c r="P113" s="209"/>
      <c r="Q113" s="209"/>
    </row>
    <row r="114" spans="1:17" s="106" customFormat="1" ht="14.5">
      <c r="A114" s="142"/>
      <c r="B114" s="870"/>
      <c r="C114" s="870"/>
      <c r="D114" s="870"/>
      <c r="E114" s="870"/>
      <c r="F114" s="870"/>
      <c r="G114" s="870"/>
      <c r="H114" s="870"/>
      <c r="I114" s="148"/>
      <c r="J114" s="157"/>
      <c r="K114" s="209"/>
      <c r="L114" s="209"/>
      <c r="M114" s="209"/>
      <c r="N114" s="209"/>
      <c r="O114" s="209"/>
      <c r="P114" s="209"/>
      <c r="Q114" s="209"/>
    </row>
    <row r="115" spans="1:17" s="106" customFormat="1" ht="15.75" customHeight="1">
      <c r="A115" s="142"/>
      <c r="B115" s="870"/>
      <c r="C115" s="870"/>
      <c r="D115" s="870"/>
      <c r="E115" s="870"/>
      <c r="F115" s="870"/>
      <c r="G115" s="870"/>
      <c r="H115" s="870"/>
      <c r="I115" s="148"/>
      <c r="J115" s="157"/>
      <c r="K115" s="209"/>
      <c r="L115" s="209"/>
      <c r="M115" s="209"/>
      <c r="N115" s="209"/>
      <c r="O115" s="209"/>
      <c r="P115" s="209"/>
      <c r="Q115" s="209"/>
    </row>
    <row r="116" spans="1:17" s="106" customFormat="1" ht="7.5" customHeight="1">
      <c r="A116" s="142"/>
      <c r="B116" s="215"/>
      <c r="C116" s="215"/>
      <c r="D116" s="215"/>
      <c r="E116" s="215"/>
      <c r="F116" s="215"/>
      <c r="G116" s="215"/>
      <c r="H116" s="215"/>
      <c r="I116" s="148"/>
      <c r="J116" s="157"/>
      <c r="K116" s="209"/>
      <c r="L116" s="209"/>
      <c r="M116" s="209"/>
      <c r="N116" s="209"/>
      <c r="O116" s="209"/>
      <c r="P116" s="209"/>
      <c r="Q116" s="209"/>
    </row>
    <row r="117" spans="1:17" s="106" customFormat="1" ht="14.5">
      <c r="A117" s="142">
        <f>A17+0.4</f>
        <v>3.4</v>
      </c>
      <c r="B117" s="871" t="s">
        <v>784</v>
      </c>
      <c r="C117" s="871"/>
      <c r="D117" s="871"/>
      <c r="E117" s="871"/>
      <c r="F117" s="871"/>
      <c r="G117" s="871"/>
      <c r="H117" s="871"/>
      <c r="I117" s="148"/>
      <c r="J117" s="157"/>
      <c r="K117" s="209"/>
      <c r="L117" s="209"/>
      <c r="M117" s="209"/>
      <c r="N117" s="209"/>
      <c r="O117" s="209"/>
      <c r="P117" s="209"/>
      <c r="Q117" s="209"/>
    </row>
    <row r="118" spans="1:17" s="106" customFormat="1" ht="8.25" customHeight="1">
      <c r="A118" s="142"/>
      <c r="B118" s="215"/>
      <c r="C118" s="215"/>
      <c r="D118" s="215"/>
      <c r="E118" s="215"/>
      <c r="F118" s="215"/>
      <c r="G118" s="215"/>
      <c r="H118" s="215"/>
      <c r="I118" s="148"/>
      <c r="J118" s="157"/>
      <c r="K118" s="209"/>
      <c r="L118" s="209"/>
      <c r="M118" s="209"/>
      <c r="N118" s="209"/>
      <c r="O118" s="209"/>
      <c r="P118" s="209"/>
      <c r="Q118" s="209"/>
    </row>
    <row r="119" spans="1:17" s="106" customFormat="1" ht="14.5">
      <c r="A119" s="142"/>
      <c r="B119" s="871" t="s">
        <v>785</v>
      </c>
      <c r="C119" s="871"/>
      <c r="D119" s="871"/>
      <c r="E119" s="871"/>
      <c r="F119" s="871"/>
      <c r="G119" s="871"/>
      <c r="H119" s="871"/>
      <c r="I119" s="148"/>
      <c r="J119" s="157"/>
      <c r="K119" s="209"/>
      <c r="L119" s="209"/>
      <c r="M119" s="209"/>
      <c r="N119" s="209"/>
      <c r="O119" s="209"/>
      <c r="P119" s="209"/>
      <c r="Q119" s="209"/>
    </row>
    <row r="120" spans="1:17" s="106" customFormat="1" ht="5.9" customHeight="1">
      <c r="A120" s="142"/>
      <c r="B120" s="215"/>
      <c r="C120" s="215"/>
      <c r="D120" s="215"/>
      <c r="E120" s="215"/>
      <c r="F120" s="215"/>
      <c r="G120" s="215"/>
      <c r="H120" s="215"/>
      <c r="I120" s="148"/>
      <c r="J120" s="157"/>
      <c r="K120" s="209"/>
      <c r="L120" s="209"/>
      <c r="M120" s="209"/>
      <c r="N120" s="209"/>
      <c r="O120" s="209"/>
      <c r="P120" s="209"/>
      <c r="Q120" s="209"/>
    </row>
    <row r="121" spans="1:17" s="106" customFormat="1" ht="15" customHeight="1">
      <c r="A121" s="142"/>
      <c r="B121" s="873" t="s">
        <v>1465</v>
      </c>
      <c r="C121" s="873"/>
      <c r="D121" s="873"/>
      <c r="E121" s="873"/>
      <c r="F121" s="873"/>
      <c r="G121" s="873"/>
      <c r="H121" s="873"/>
      <c r="I121" s="148"/>
      <c r="J121" s="157"/>
      <c r="K121" s="209"/>
      <c r="L121" s="209"/>
      <c r="M121" s="209"/>
      <c r="N121" s="209"/>
      <c r="O121" s="209"/>
      <c r="P121" s="209"/>
      <c r="Q121" s="209"/>
    </row>
    <row r="122" spans="1:17" s="106" customFormat="1" ht="14.5">
      <c r="A122" s="142"/>
      <c r="B122" s="873"/>
      <c r="C122" s="873"/>
      <c r="D122" s="873"/>
      <c r="E122" s="873"/>
      <c r="F122" s="873"/>
      <c r="G122" s="873"/>
      <c r="H122" s="873"/>
      <c r="I122" s="148"/>
      <c r="J122" s="157"/>
      <c r="K122" s="209"/>
      <c r="L122" s="209"/>
      <c r="M122" s="209"/>
      <c r="N122" s="209"/>
      <c r="O122" s="209"/>
      <c r="P122" s="209"/>
      <c r="Q122" s="209"/>
    </row>
    <row r="123" spans="1:17" s="106" customFormat="1" ht="14.5">
      <c r="A123" s="142"/>
      <c r="B123" s="873"/>
      <c r="C123" s="873"/>
      <c r="D123" s="873"/>
      <c r="E123" s="873"/>
      <c r="F123" s="873"/>
      <c r="G123" s="873"/>
      <c r="H123" s="873"/>
      <c r="I123" s="148"/>
      <c r="J123" s="157"/>
      <c r="K123" s="209"/>
      <c r="L123" s="209"/>
      <c r="M123" s="209"/>
      <c r="N123" s="209"/>
      <c r="O123" s="209"/>
      <c r="P123" s="209"/>
      <c r="Q123" s="209"/>
    </row>
    <row r="124" spans="1:17" s="106" customFormat="1" ht="30" customHeight="1">
      <c r="A124" s="142"/>
      <c r="B124" s="873"/>
      <c r="C124" s="873"/>
      <c r="D124" s="873"/>
      <c r="E124" s="873"/>
      <c r="F124" s="873"/>
      <c r="G124" s="873"/>
      <c r="H124" s="873"/>
      <c r="I124" s="148"/>
      <c r="J124" s="157"/>
      <c r="K124" s="209"/>
      <c r="L124" s="209"/>
      <c r="M124" s="209"/>
      <c r="N124" s="209"/>
      <c r="O124" s="209"/>
      <c r="P124" s="209"/>
      <c r="Q124" s="209"/>
    </row>
    <row r="125" spans="1:17" s="106" customFormat="1" ht="6.75" customHeight="1">
      <c r="A125" s="142"/>
      <c r="B125" s="215"/>
      <c r="C125" s="215"/>
      <c r="D125" s="215"/>
      <c r="E125" s="215"/>
      <c r="F125" s="215"/>
      <c r="G125" s="215"/>
      <c r="H125" s="215"/>
      <c r="I125" s="148"/>
      <c r="J125" s="157"/>
      <c r="K125" s="209"/>
      <c r="L125" s="209"/>
      <c r="M125" s="209"/>
      <c r="N125" s="209"/>
      <c r="O125" s="209"/>
      <c r="P125" s="209"/>
      <c r="Q125" s="209"/>
    </row>
    <row r="126" spans="1:17" s="106" customFormat="1" ht="14.5">
      <c r="A126" s="142"/>
      <c r="B126" s="871" t="s">
        <v>786</v>
      </c>
      <c r="C126" s="871"/>
      <c r="D126" s="871"/>
      <c r="E126" s="871"/>
      <c r="F126" s="871"/>
      <c r="G126" s="871"/>
      <c r="H126" s="871"/>
      <c r="I126" s="148"/>
      <c r="J126" s="157"/>
      <c r="K126" s="209"/>
      <c r="L126" s="209"/>
      <c r="M126" s="209"/>
      <c r="N126" s="209"/>
      <c r="O126" s="209"/>
      <c r="P126" s="209"/>
      <c r="Q126" s="209"/>
    </row>
    <row r="127" spans="1:17" s="106" customFormat="1" ht="4.5" customHeight="1">
      <c r="A127" s="142"/>
      <c r="B127" s="215"/>
      <c r="C127" s="215"/>
      <c r="D127" s="215"/>
      <c r="E127" s="215"/>
      <c r="F127" s="215"/>
      <c r="G127" s="215"/>
      <c r="H127" s="215"/>
      <c r="I127" s="148"/>
      <c r="J127" s="157"/>
      <c r="K127" s="209"/>
      <c r="L127" s="209"/>
      <c r="M127" s="209"/>
      <c r="N127" s="209"/>
      <c r="O127" s="209"/>
      <c r="P127" s="209"/>
      <c r="Q127" s="209"/>
    </row>
    <row r="128" spans="1:17" s="106" customFormat="1" ht="13.5" customHeight="1">
      <c r="A128" s="142"/>
      <c r="B128" s="873" t="s">
        <v>803</v>
      </c>
      <c r="C128" s="873"/>
      <c r="D128" s="873"/>
      <c r="E128" s="873"/>
      <c r="F128" s="873"/>
      <c r="G128" s="873"/>
      <c r="H128" s="873"/>
      <c r="I128" s="148"/>
      <c r="J128" s="157"/>
      <c r="K128" s="209"/>
      <c r="L128" s="209"/>
      <c r="M128" s="209"/>
      <c r="N128" s="209"/>
      <c r="O128" s="209"/>
      <c r="P128" s="209"/>
      <c r="Q128" s="209"/>
    </row>
    <row r="129" spans="1:17" s="106" customFormat="1" ht="14.5">
      <c r="A129" s="142"/>
      <c r="B129" s="873"/>
      <c r="C129" s="873"/>
      <c r="D129" s="873"/>
      <c r="E129" s="873"/>
      <c r="F129" s="873"/>
      <c r="G129" s="873"/>
      <c r="H129" s="873"/>
      <c r="I129" s="148"/>
      <c r="J129" s="157"/>
      <c r="K129" s="209"/>
      <c r="L129" s="209"/>
      <c r="M129" s="209"/>
      <c r="N129" s="209"/>
      <c r="O129" s="209"/>
      <c r="P129" s="209"/>
      <c r="Q129" s="209"/>
    </row>
    <row r="130" spans="1:17" s="106" customFormat="1" ht="19.5" customHeight="1">
      <c r="A130" s="142"/>
      <c r="B130" s="873"/>
      <c r="C130" s="873"/>
      <c r="D130" s="873"/>
      <c r="E130" s="873"/>
      <c r="F130" s="873"/>
      <c r="G130" s="873"/>
      <c r="H130" s="873"/>
      <c r="I130" s="148"/>
      <c r="J130" s="157"/>
      <c r="K130" s="209"/>
      <c r="L130" s="209"/>
      <c r="M130" s="209"/>
      <c r="N130" s="209"/>
      <c r="O130" s="209"/>
      <c r="P130" s="209"/>
      <c r="Q130" s="209"/>
    </row>
    <row r="131" spans="1:17" s="106" customFormat="1" ht="6" customHeight="1">
      <c r="A131" s="142"/>
      <c r="B131" s="215"/>
      <c r="C131" s="215"/>
      <c r="D131" s="215"/>
      <c r="E131" s="215"/>
      <c r="F131" s="215"/>
      <c r="G131" s="215"/>
      <c r="H131" s="215"/>
      <c r="I131" s="148"/>
      <c r="J131" s="157"/>
      <c r="K131" s="209"/>
      <c r="L131" s="209"/>
      <c r="M131" s="209"/>
      <c r="N131" s="209"/>
      <c r="O131" s="209"/>
      <c r="P131" s="209"/>
      <c r="Q131" s="209"/>
    </row>
    <row r="132" spans="1:17" s="776" customFormat="1" ht="13.5" customHeight="1">
      <c r="A132" s="772">
        <f>A17+0.5</f>
        <v>3.5</v>
      </c>
      <c r="B132" s="871" t="s">
        <v>722</v>
      </c>
      <c r="C132" s="871"/>
      <c r="D132" s="871"/>
      <c r="E132" s="871"/>
      <c r="F132" s="871"/>
      <c r="G132" s="871"/>
      <c r="H132" s="871"/>
      <c r="I132" s="773"/>
      <c r="J132" s="774"/>
      <c r="K132" s="775"/>
      <c r="L132" s="775"/>
      <c r="M132" s="775"/>
      <c r="N132" s="775"/>
      <c r="O132" s="775"/>
      <c r="P132" s="775"/>
      <c r="Q132" s="775"/>
    </row>
    <row r="133" spans="1:17" s="776" customFormat="1" ht="8.15" customHeight="1">
      <c r="A133" s="772"/>
      <c r="B133" s="215"/>
      <c r="C133" s="215"/>
      <c r="D133" s="215"/>
      <c r="E133" s="215"/>
      <c r="F133" s="215"/>
      <c r="G133" s="215"/>
      <c r="H133" s="215"/>
      <c r="I133" s="773"/>
      <c r="J133" s="774"/>
      <c r="K133" s="775"/>
      <c r="L133" s="775"/>
      <c r="M133" s="775"/>
      <c r="N133" s="775"/>
      <c r="O133" s="775"/>
      <c r="P133" s="775"/>
      <c r="Q133" s="775"/>
    </row>
    <row r="134" spans="1:17" s="776" customFormat="1" ht="13.5" customHeight="1">
      <c r="A134" s="772"/>
      <c r="B134" s="871" t="s">
        <v>797</v>
      </c>
      <c r="C134" s="871"/>
      <c r="D134" s="871"/>
      <c r="E134" s="871"/>
      <c r="F134" s="871"/>
      <c r="G134" s="871"/>
      <c r="H134" s="871"/>
      <c r="I134" s="773"/>
      <c r="J134" s="774"/>
      <c r="K134" s="775"/>
      <c r="L134" s="775"/>
      <c r="M134" s="775"/>
      <c r="N134" s="775"/>
      <c r="O134" s="775"/>
      <c r="P134" s="775"/>
      <c r="Q134" s="775"/>
    </row>
    <row r="135" spans="1:17" s="776" customFormat="1" ht="7.4" customHeight="1">
      <c r="A135" s="772"/>
      <c r="B135" s="215"/>
      <c r="C135" s="215"/>
      <c r="D135" s="215"/>
      <c r="E135" s="215"/>
      <c r="F135" s="215"/>
      <c r="G135" s="215"/>
      <c r="H135" s="215"/>
      <c r="I135" s="773"/>
      <c r="J135" s="774"/>
      <c r="K135" s="775"/>
      <c r="L135" s="775"/>
      <c r="M135" s="775"/>
      <c r="N135" s="775"/>
      <c r="O135" s="775"/>
      <c r="P135" s="775"/>
      <c r="Q135" s="775"/>
    </row>
    <row r="136" spans="1:17" s="776" customFormat="1" ht="13.5" customHeight="1">
      <c r="A136" s="772"/>
      <c r="B136" s="870" t="s">
        <v>787</v>
      </c>
      <c r="C136" s="870"/>
      <c r="D136" s="870"/>
      <c r="E136" s="870"/>
      <c r="F136" s="870"/>
      <c r="G136" s="870"/>
      <c r="H136" s="870"/>
      <c r="I136" s="773"/>
      <c r="J136" s="774"/>
      <c r="K136" s="775"/>
      <c r="L136" s="775"/>
      <c r="M136" s="775"/>
      <c r="N136" s="775"/>
      <c r="O136" s="775"/>
      <c r="P136" s="775"/>
      <c r="Q136" s="775"/>
    </row>
    <row r="137" spans="1:17" s="776" customFormat="1" ht="14.5">
      <c r="A137" s="772"/>
      <c r="B137" s="870"/>
      <c r="C137" s="870"/>
      <c r="D137" s="870"/>
      <c r="E137" s="870"/>
      <c r="F137" s="870"/>
      <c r="G137" s="870"/>
      <c r="H137" s="870"/>
      <c r="I137" s="773"/>
      <c r="J137" s="774"/>
      <c r="K137" s="775"/>
      <c r="L137" s="775"/>
      <c r="M137" s="775"/>
      <c r="N137" s="775"/>
      <c r="O137" s="775"/>
      <c r="P137" s="775"/>
      <c r="Q137" s="775"/>
    </row>
    <row r="138" spans="1:17" s="776" customFormat="1" ht="15" customHeight="1">
      <c r="A138" s="772"/>
      <c r="B138" s="870"/>
      <c r="C138" s="870"/>
      <c r="D138" s="870"/>
      <c r="E138" s="870"/>
      <c r="F138" s="870"/>
      <c r="G138" s="870"/>
      <c r="H138" s="870"/>
      <c r="I138" s="773"/>
      <c r="J138" s="774"/>
      <c r="K138" s="775"/>
      <c r="L138" s="775"/>
      <c r="M138" s="775"/>
      <c r="N138" s="775"/>
      <c r="O138" s="775"/>
      <c r="P138" s="775"/>
      <c r="Q138" s="775"/>
    </row>
    <row r="139" spans="1:17" s="776" customFormat="1" ht="14.5">
      <c r="A139" s="772"/>
      <c r="B139" s="870" t="s">
        <v>788</v>
      </c>
      <c r="C139" s="870"/>
      <c r="D139" s="870"/>
      <c r="E139" s="870"/>
      <c r="F139" s="870"/>
      <c r="G139" s="870"/>
      <c r="H139" s="870"/>
      <c r="I139" s="773"/>
      <c r="J139" s="774"/>
      <c r="K139" s="775"/>
      <c r="L139" s="775"/>
      <c r="M139" s="775"/>
      <c r="N139" s="775"/>
      <c r="O139" s="775"/>
      <c r="P139" s="775"/>
      <c r="Q139" s="775"/>
    </row>
    <row r="140" spans="1:17" s="776" customFormat="1" ht="14.5">
      <c r="A140" s="772"/>
      <c r="B140" s="870"/>
      <c r="C140" s="870"/>
      <c r="D140" s="870"/>
      <c r="E140" s="870"/>
      <c r="F140" s="870"/>
      <c r="G140" s="870"/>
      <c r="H140" s="870"/>
      <c r="I140" s="773"/>
      <c r="J140" s="774"/>
      <c r="K140" s="775"/>
      <c r="L140" s="775"/>
      <c r="M140" s="775"/>
      <c r="N140" s="775"/>
      <c r="O140" s="775"/>
      <c r="P140" s="775"/>
      <c r="Q140" s="775"/>
    </row>
    <row r="141" spans="1:17" s="776" customFormat="1" ht="14.5">
      <c r="A141" s="772"/>
      <c r="B141" s="870"/>
      <c r="C141" s="870"/>
      <c r="D141" s="870"/>
      <c r="E141" s="870"/>
      <c r="F141" s="870"/>
      <c r="G141" s="870"/>
      <c r="H141" s="870"/>
      <c r="I141" s="773"/>
      <c r="J141" s="774"/>
      <c r="K141" s="775"/>
      <c r="L141" s="775"/>
      <c r="M141" s="775"/>
      <c r="N141" s="775"/>
      <c r="O141" s="775"/>
      <c r="P141" s="775"/>
      <c r="Q141" s="775"/>
    </row>
    <row r="142" spans="1:17" s="776" customFormat="1" ht="14.5">
      <c r="A142" s="772"/>
      <c r="B142" s="870"/>
      <c r="C142" s="870"/>
      <c r="D142" s="870"/>
      <c r="E142" s="870"/>
      <c r="F142" s="870"/>
      <c r="G142" s="870"/>
      <c r="H142" s="870"/>
      <c r="I142" s="773"/>
      <c r="J142" s="774"/>
      <c r="K142" s="775"/>
      <c r="L142" s="775"/>
      <c r="M142" s="775"/>
      <c r="N142" s="775"/>
      <c r="O142" s="775"/>
      <c r="P142" s="775"/>
      <c r="Q142" s="775"/>
    </row>
    <row r="143" spans="1:17" s="776" customFormat="1" ht="6" customHeight="1">
      <c r="A143" s="772"/>
      <c r="B143" s="870"/>
      <c r="C143" s="870"/>
      <c r="D143" s="870"/>
      <c r="E143" s="870"/>
      <c r="F143" s="870"/>
      <c r="G143" s="870"/>
      <c r="H143" s="870"/>
      <c r="I143" s="773"/>
      <c r="J143" s="774"/>
      <c r="K143" s="775"/>
      <c r="L143" s="775"/>
      <c r="M143" s="775"/>
      <c r="N143" s="775"/>
      <c r="O143" s="775"/>
      <c r="P143" s="775"/>
      <c r="Q143" s="775"/>
    </row>
    <row r="144" spans="1:17" s="776" customFormat="1" ht="14.5">
      <c r="A144" s="772"/>
      <c r="B144" s="215"/>
      <c r="C144" s="215"/>
      <c r="D144" s="215"/>
      <c r="E144" s="215"/>
      <c r="F144" s="215"/>
      <c r="G144" s="215"/>
      <c r="H144" s="215"/>
      <c r="I144" s="773"/>
      <c r="J144" s="774"/>
      <c r="K144" s="775"/>
      <c r="L144" s="775"/>
      <c r="M144" s="775"/>
      <c r="N144" s="775"/>
      <c r="O144" s="775"/>
      <c r="P144" s="775"/>
      <c r="Q144" s="775"/>
    </row>
    <row r="145" spans="1:17" s="776" customFormat="1" ht="13.5" customHeight="1">
      <c r="A145" s="772"/>
      <c r="B145" s="871" t="s">
        <v>798</v>
      </c>
      <c r="C145" s="871"/>
      <c r="D145" s="871"/>
      <c r="E145" s="871"/>
      <c r="F145" s="871"/>
      <c r="G145" s="871"/>
      <c r="H145" s="871"/>
      <c r="I145" s="773"/>
      <c r="J145" s="774"/>
      <c r="K145" s="775"/>
      <c r="L145" s="775"/>
      <c r="M145" s="775"/>
      <c r="N145" s="775"/>
      <c r="O145" s="775"/>
      <c r="P145" s="775"/>
      <c r="Q145" s="775"/>
    </row>
    <row r="146" spans="1:17" s="776" customFormat="1" ht="6.65" customHeight="1">
      <c r="A146" s="772"/>
      <c r="B146" s="215"/>
      <c r="C146" s="215"/>
      <c r="D146" s="215"/>
      <c r="E146" s="215"/>
      <c r="F146" s="215"/>
      <c r="G146" s="215"/>
      <c r="H146" s="215"/>
      <c r="I146" s="773"/>
      <c r="J146" s="774"/>
      <c r="K146" s="775"/>
      <c r="L146" s="775"/>
      <c r="M146" s="775"/>
      <c r="N146" s="775"/>
      <c r="O146" s="775"/>
      <c r="P146" s="775"/>
      <c r="Q146" s="775"/>
    </row>
    <row r="147" spans="1:17" s="776" customFormat="1" ht="13.5" customHeight="1">
      <c r="A147" s="772"/>
      <c r="B147" s="869" t="s">
        <v>789</v>
      </c>
      <c r="C147" s="869"/>
      <c r="D147" s="869"/>
      <c r="E147" s="869"/>
      <c r="F147" s="869"/>
      <c r="G147" s="215"/>
      <c r="H147" s="215"/>
      <c r="I147" s="773"/>
      <c r="J147" s="774"/>
      <c r="K147" s="775"/>
      <c r="L147" s="775"/>
      <c r="M147" s="775"/>
      <c r="N147" s="775"/>
      <c r="O147" s="775"/>
      <c r="P147" s="775"/>
      <c r="Q147" s="775"/>
    </row>
    <row r="148" spans="1:17" s="776" customFormat="1" ht="7.5" customHeight="1">
      <c r="A148" s="772"/>
      <c r="B148" s="215"/>
      <c r="C148" s="215"/>
      <c r="D148" s="215"/>
      <c r="E148" s="215"/>
      <c r="F148" s="215"/>
      <c r="G148" s="215"/>
      <c r="H148" s="215"/>
      <c r="I148" s="773"/>
      <c r="J148" s="774"/>
      <c r="K148" s="775"/>
      <c r="L148" s="775"/>
      <c r="M148" s="775"/>
      <c r="N148" s="775"/>
      <c r="O148" s="775"/>
      <c r="P148" s="775"/>
      <c r="Q148" s="775"/>
    </row>
    <row r="149" spans="1:17" s="776" customFormat="1" ht="14.5">
      <c r="A149" s="772"/>
      <c r="B149" s="870" t="s">
        <v>4054</v>
      </c>
      <c r="C149" s="870"/>
      <c r="D149" s="870"/>
      <c r="E149" s="870"/>
      <c r="F149" s="870"/>
      <c r="G149" s="870"/>
      <c r="H149" s="870"/>
      <c r="I149" s="773"/>
      <c r="J149" s="774"/>
      <c r="K149" s="775"/>
      <c r="L149" s="775"/>
      <c r="M149" s="775"/>
      <c r="N149" s="775"/>
      <c r="O149" s="775"/>
      <c r="P149" s="775"/>
      <c r="Q149" s="775"/>
    </row>
    <row r="150" spans="1:17" s="776" customFormat="1" ht="14.5">
      <c r="A150" s="772"/>
      <c r="B150" s="870"/>
      <c r="C150" s="870"/>
      <c r="D150" s="870"/>
      <c r="E150" s="870"/>
      <c r="F150" s="870"/>
      <c r="G150" s="870"/>
      <c r="H150" s="870"/>
      <c r="I150" s="773"/>
      <c r="J150" s="774"/>
      <c r="K150" s="775"/>
      <c r="L150" s="775"/>
      <c r="M150" s="775"/>
      <c r="N150" s="775"/>
      <c r="O150" s="775"/>
      <c r="P150" s="775"/>
      <c r="Q150" s="775"/>
    </row>
    <row r="151" spans="1:17" s="776" customFormat="1" ht="7.4" customHeight="1">
      <c r="A151" s="772"/>
      <c r="B151" s="870"/>
      <c r="C151" s="870"/>
      <c r="D151" s="215"/>
      <c r="E151" s="215"/>
      <c r="F151" s="215"/>
      <c r="G151" s="215"/>
      <c r="H151" s="215"/>
      <c r="I151" s="773"/>
      <c r="J151" s="774"/>
      <c r="K151" s="775"/>
      <c r="L151" s="775"/>
      <c r="M151" s="775"/>
      <c r="N151" s="775"/>
      <c r="O151" s="775"/>
      <c r="P151" s="775"/>
      <c r="Q151" s="775"/>
    </row>
    <row r="152" spans="1:17" s="776" customFormat="1" ht="18" customHeight="1">
      <c r="A152" s="772"/>
      <c r="B152" s="778" t="s">
        <v>4055</v>
      </c>
      <c r="C152" s="870" t="s">
        <v>4056</v>
      </c>
      <c r="D152" s="870"/>
      <c r="E152" s="870"/>
      <c r="F152" s="870"/>
      <c r="G152" s="870"/>
      <c r="H152" s="870"/>
      <c r="I152" s="773"/>
      <c r="J152" s="774"/>
      <c r="K152" s="775"/>
      <c r="L152" s="775"/>
      <c r="M152" s="775"/>
      <c r="N152" s="775"/>
      <c r="O152" s="775"/>
      <c r="P152" s="775"/>
      <c r="Q152" s="775"/>
    </row>
    <row r="153" spans="1:17" s="776" customFormat="1" ht="15" customHeight="1">
      <c r="A153" s="772"/>
      <c r="B153" s="778" t="s">
        <v>4057</v>
      </c>
      <c r="C153" s="870" t="s">
        <v>4058</v>
      </c>
      <c r="D153" s="870"/>
      <c r="E153" s="870"/>
      <c r="F153" s="870"/>
      <c r="G153" s="870"/>
      <c r="H153" s="870"/>
      <c r="I153" s="773"/>
      <c r="J153" s="774"/>
      <c r="K153" s="775"/>
      <c r="L153" s="775"/>
      <c r="M153" s="775"/>
      <c r="N153" s="775"/>
      <c r="O153" s="775"/>
      <c r="P153" s="775"/>
      <c r="Q153" s="775"/>
    </row>
    <row r="154" spans="1:17" s="776" customFormat="1" ht="9" customHeight="1">
      <c r="A154" s="772"/>
      <c r="B154" s="770"/>
      <c r="C154" s="770"/>
      <c r="D154" s="215"/>
      <c r="E154" s="215"/>
      <c r="F154" s="215"/>
      <c r="G154" s="215"/>
      <c r="H154" s="215"/>
      <c r="I154" s="773"/>
      <c r="J154" s="774"/>
      <c r="K154" s="775"/>
      <c r="L154" s="775"/>
      <c r="M154" s="775"/>
      <c r="N154" s="775"/>
      <c r="O154" s="775"/>
      <c r="P154" s="775"/>
      <c r="Q154" s="775"/>
    </row>
    <row r="155" spans="1:17" s="776" customFormat="1" ht="14.5">
      <c r="A155" s="772"/>
      <c r="B155" s="870" t="s">
        <v>790</v>
      </c>
      <c r="C155" s="870"/>
      <c r="D155" s="870"/>
      <c r="E155" s="870"/>
      <c r="F155" s="870"/>
      <c r="G155" s="870"/>
      <c r="H155" s="870"/>
      <c r="I155" s="773"/>
      <c r="J155" s="774"/>
      <c r="K155" s="775"/>
      <c r="L155" s="775"/>
      <c r="M155" s="775"/>
      <c r="N155" s="775"/>
      <c r="O155" s="775"/>
      <c r="P155" s="775"/>
      <c r="Q155" s="775"/>
    </row>
    <row r="156" spans="1:17" s="776" customFormat="1" ht="14.5">
      <c r="A156" s="772"/>
      <c r="B156" s="870"/>
      <c r="C156" s="870"/>
      <c r="D156" s="870"/>
      <c r="E156" s="870"/>
      <c r="F156" s="870"/>
      <c r="G156" s="870"/>
      <c r="H156" s="870"/>
      <c r="I156" s="773"/>
      <c r="J156" s="774"/>
      <c r="K156" s="775"/>
      <c r="L156" s="775"/>
      <c r="M156" s="775"/>
      <c r="N156" s="775"/>
      <c r="O156" s="775"/>
      <c r="P156" s="775"/>
      <c r="Q156" s="775"/>
    </row>
    <row r="157" spans="1:17" s="776" customFormat="1" ht="14.5">
      <c r="A157" s="772"/>
      <c r="B157" s="870"/>
      <c r="C157" s="870"/>
      <c r="D157" s="870"/>
      <c r="E157" s="870"/>
      <c r="F157" s="870"/>
      <c r="G157" s="870"/>
      <c r="H157" s="870"/>
      <c r="I157" s="773"/>
      <c r="J157" s="774"/>
      <c r="K157" s="775"/>
      <c r="L157" s="775"/>
      <c r="M157" s="775"/>
      <c r="N157" s="775"/>
      <c r="O157" s="775"/>
      <c r="P157" s="775"/>
      <c r="Q157" s="775"/>
    </row>
    <row r="158" spans="1:17" s="776" customFormat="1" ht="4.5" customHeight="1">
      <c r="A158" s="772"/>
      <c r="B158" s="215"/>
      <c r="C158" s="215"/>
      <c r="D158" s="215"/>
      <c r="E158" s="215"/>
      <c r="F158" s="215"/>
      <c r="G158" s="215"/>
      <c r="H158" s="215"/>
      <c r="I158" s="773"/>
      <c r="J158" s="774"/>
      <c r="K158" s="775"/>
      <c r="L158" s="775"/>
      <c r="M158" s="775"/>
      <c r="N158" s="775"/>
      <c r="O158" s="775"/>
      <c r="P158" s="775"/>
      <c r="Q158" s="775"/>
    </row>
    <row r="159" spans="1:17" s="776" customFormat="1" ht="4.5" customHeight="1">
      <c r="A159" s="772"/>
      <c r="B159" s="215"/>
      <c r="C159" s="215"/>
      <c r="D159" s="215"/>
      <c r="E159" s="215"/>
      <c r="F159" s="215"/>
      <c r="G159" s="215"/>
      <c r="H159" s="215"/>
      <c r="I159" s="773"/>
      <c r="J159" s="774"/>
      <c r="K159" s="775"/>
      <c r="L159" s="775"/>
      <c r="M159" s="775"/>
      <c r="N159" s="775"/>
      <c r="O159" s="775"/>
      <c r="P159" s="775"/>
      <c r="Q159" s="775"/>
    </row>
    <row r="160" spans="1:17" s="776" customFormat="1" ht="14.5">
      <c r="A160" s="772"/>
      <c r="B160" s="871" t="s">
        <v>4059</v>
      </c>
      <c r="C160" s="871"/>
      <c r="D160" s="871"/>
      <c r="E160" s="871"/>
      <c r="F160" s="871"/>
      <c r="G160" s="871"/>
      <c r="H160" s="871"/>
      <c r="I160" s="773"/>
      <c r="J160" s="774"/>
      <c r="K160" s="775"/>
      <c r="L160" s="775"/>
      <c r="M160" s="775"/>
      <c r="N160" s="775"/>
      <c r="O160" s="775"/>
      <c r="P160" s="775"/>
      <c r="Q160" s="775"/>
    </row>
    <row r="161" spans="1:17" s="776" customFormat="1" ht="13.5" customHeight="1">
      <c r="A161" s="772"/>
      <c r="B161" s="870" t="s">
        <v>791</v>
      </c>
      <c r="C161" s="870"/>
      <c r="D161" s="870"/>
      <c r="E161" s="870"/>
      <c r="F161" s="870"/>
      <c r="G161" s="870"/>
      <c r="H161" s="870"/>
      <c r="I161" s="773"/>
      <c r="J161" s="774"/>
      <c r="K161" s="775"/>
      <c r="L161" s="775"/>
      <c r="M161" s="775"/>
      <c r="N161" s="775"/>
      <c r="O161" s="775"/>
      <c r="P161" s="775"/>
      <c r="Q161" s="775"/>
    </row>
    <row r="162" spans="1:17" s="776" customFormat="1" ht="14.5">
      <c r="A162" s="772"/>
      <c r="B162" s="870"/>
      <c r="C162" s="870"/>
      <c r="D162" s="870"/>
      <c r="E162" s="870"/>
      <c r="F162" s="870"/>
      <c r="G162" s="870"/>
      <c r="H162" s="870"/>
      <c r="I162" s="773"/>
      <c r="J162" s="774"/>
      <c r="K162" s="775"/>
      <c r="L162" s="775"/>
      <c r="M162" s="775"/>
      <c r="N162" s="775"/>
      <c r="O162" s="775"/>
      <c r="P162" s="775"/>
      <c r="Q162" s="775"/>
    </row>
    <row r="163" spans="1:17" s="776" customFormat="1" ht="6" customHeight="1">
      <c r="A163" s="772"/>
      <c r="B163" s="215"/>
      <c r="C163" s="215"/>
      <c r="D163" s="215"/>
      <c r="E163" s="215"/>
      <c r="F163" s="215"/>
      <c r="G163" s="215"/>
      <c r="H163" s="215"/>
      <c r="I163" s="773"/>
      <c r="J163" s="774"/>
      <c r="K163" s="775"/>
      <c r="L163" s="775"/>
      <c r="M163" s="775"/>
      <c r="N163" s="775"/>
      <c r="O163" s="775"/>
      <c r="P163" s="775"/>
      <c r="Q163" s="775"/>
    </row>
    <row r="164" spans="1:17" s="776" customFormat="1" ht="14.5">
      <c r="A164" s="772"/>
      <c r="B164" s="779" t="s">
        <v>4055</v>
      </c>
      <c r="C164" s="892" t="s">
        <v>792</v>
      </c>
      <c r="D164" s="892"/>
      <c r="E164" s="892"/>
      <c r="F164" s="892"/>
      <c r="G164" s="892"/>
      <c r="H164" s="892"/>
      <c r="I164" s="780"/>
      <c r="J164" s="774"/>
      <c r="K164" s="775"/>
      <c r="L164" s="775"/>
      <c r="M164" s="775"/>
      <c r="N164" s="775"/>
      <c r="O164" s="775"/>
      <c r="P164" s="775"/>
      <c r="Q164" s="775"/>
    </row>
    <row r="165" spans="1:17" s="776" customFormat="1" ht="5.15" customHeight="1">
      <c r="A165" s="772"/>
      <c r="B165" s="215"/>
      <c r="C165" s="770"/>
      <c r="D165" s="770"/>
      <c r="E165" s="770"/>
      <c r="F165" s="770"/>
      <c r="G165" s="770"/>
      <c r="H165" s="770"/>
      <c r="I165" s="217"/>
      <c r="J165" s="774"/>
      <c r="K165" s="775"/>
      <c r="L165" s="775"/>
      <c r="M165" s="775"/>
      <c r="N165" s="775"/>
      <c r="O165" s="775"/>
      <c r="P165" s="775"/>
      <c r="Q165" s="775"/>
    </row>
    <row r="166" spans="1:17" s="776" customFormat="1" ht="14.5">
      <c r="A166" s="772"/>
      <c r="B166" s="781" t="s">
        <v>4057</v>
      </c>
      <c r="C166" s="870" t="s">
        <v>793</v>
      </c>
      <c r="D166" s="870"/>
      <c r="E166" s="870"/>
      <c r="F166" s="870"/>
      <c r="G166" s="870"/>
      <c r="H166" s="870"/>
      <c r="I166" s="773"/>
      <c r="J166" s="774"/>
      <c r="K166" s="775"/>
      <c r="L166" s="775"/>
      <c r="M166" s="775"/>
      <c r="N166" s="775"/>
      <c r="O166" s="775"/>
      <c r="P166" s="775"/>
      <c r="Q166" s="775"/>
    </row>
    <row r="167" spans="1:17" s="776" customFormat="1" ht="18.75" customHeight="1">
      <c r="A167" s="772"/>
      <c r="B167" s="215"/>
      <c r="C167" s="870"/>
      <c r="D167" s="870"/>
      <c r="E167" s="870"/>
      <c r="F167" s="870"/>
      <c r="G167" s="870"/>
      <c r="H167" s="870"/>
      <c r="I167" s="773"/>
      <c r="J167" s="774"/>
      <c r="K167" s="775"/>
      <c r="L167" s="775"/>
      <c r="M167" s="775"/>
      <c r="N167" s="775"/>
      <c r="O167" s="775"/>
      <c r="P167" s="775"/>
      <c r="Q167" s="775"/>
    </row>
    <row r="168" spans="1:17" s="776" customFormat="1" ht="6" customHeight="1">
      <c r="A168" s="772"/>
      <c r="B168" s="215"/>
      <c r="C168" s="770"/>
      <c r="D168" s="770"/>
      <c r="E168" s="770"/>
      <c r="F168" s="770"/>
      <c r="G168" s="770"/>
      <c r="H168" s="770"/>
      <c r="I168" s="773"/>
      <c r="J168" s="774"/>
      <c r="K168" s="775"/>
      <c r="L168" s="775"/>
      <c r="M168" s="775"/>
      <c r="N168" s="775"/>
      <c r="O168" s="775"/>
      <c r="P168" s="775"/>
      <c r="Q168" s="775"/>
    </row>
    <row r="169" spans="1:17" s="776" customFormat="1" ht="14.5">
      <c r="A169" s="772"/>
      <c r="B169" s="871" t="s">
        <v>4060</v>
      </c>
      <c r="C169" s="871"/>
      <c r="D169" s="871"/>
      <c r="E169" s="871"/>
      <c r="F169" s="871"/>
      <c r="G169" s="871"/>
      <c r="H169" s="871"/>
      <c r="I169" s="773"/>
      <c r="J169" s="774"/>
      <c r="K169" s="775"/>
      <c r="L169" s="775"/>
      <c r="M169" s="775"/>
      <c r="N169" s="775"/>
      <c r="O169" s="775"/>
      <c r="P169" s="775"/>
      <c r="Q169" s="775"/>
    </row>
    <row r="170" spans="1:17" s="776" customFormat="1" ht="14.5">
      <c r="A170" s="772"/>
      <c r="B170" s="872" t="s">
        <v>4061</v>
      </c>
      <c r="C170" s="872"/>
      <c r="D170" s="872"/>
      <c r="E170" s="872"/>
      <c r="F170" s="872"/>
      <c r="G170" s="872"/>
      <c r="H170" s="872"/>
      <c r="I170" s="773"/>
      <c r="J170" s="774"/>
      <c r="K170" s="775"/>
      <c r="L170" s="775"/>
      <c r="M170" s="775"/>
      <c r="N170" s="775"/>
      <c r="O170" s="775"/>
      <c r="P170" s="775"/>
      <c r="Q170" s="775"/>
    </row>
    <row r="171" spans="1:17" s="776" customFormat="1" ht="14.5">
      <c r="A171" s="772"/>
      <c r="B171" s="872"/>
      <c r="C171" s="872"/>
      <c r="D171" s="872"/>
      <c r="E171" s="872"/>
      <c r="F171" s="872"/>
      <c r="G171" s="872"/>
      <c r="H171" s="872"/>
      <c r="I171" s="773"/>
      <c r="J171" s="774"/>
      <c r="K171" s="775"/>
      <c r="L171" s="775"/>
      <c r="M171" s="775"/>
      <c r="N171" s="775"/>
      <c r="O171" s="775"/>
      <c r="P171" s="775"/>
      <c r="Q171" s="775"/>
    </row>
    <row r="172" spans="1:17" s="776" customFormat="1" ht="14.5">
      <c r="A172" s="772"/>
      <c r="B172" s="779" t="s">
        <v>4055</v>
      </c>
      <c r="C172" s="870" t="s">
        <v>4062</v>
      </c>
      <c r="D172" s="870"/>
      <c r="E172" s="870"/>
      <c r="F172" s="870"/>
      <c r="G172" s="870"/>
      <c r="H172" s="870"/>
      <c r="I172" s="773"/>
      <c r="J172" s="774"/>
      <c r="K172" s="775"/>
      <c r="L172" s="775"/>
      <c r="M172" s="775"/>
      <c r="N172" s="775"/>
      <c r="O172" s="775"/>
      <c r="P172" s="775"/>
      <c r="Q172" s="775"/>
    </row>
    <row r="173" spans="1:17" s="776" customFormat="1" ht="14.5">
      <c r="A173" s="772"/>
      <c r="B173" s="782"/>
      <c r="C173" s="870"/>
      <c r="D173" s="870"/>
      <c r="E173" s="870"/>
      <c r="F173" s="870"/>
      <c r="G173" s="870"/>
      <c r="H173" s="870"/>
      <c r="I173" s="773"/>
      <c r="J173" s="774"/>
      <c r="K173" s="775"/>
      <c r="L173" s="775"/>
      <c r="M173" s="775"/>
      <c r="N173" s="775"/>
      <c r="O173" s="775"/>
      <c r="P173" s="775"/>
      <c r="Q173" s="775"/>
    </row>
    <row r="174" spans="1:17" s="776" customFormat="1" ht="14.5">
      <c r="A174" s="772"/>
      <c r="B174" s="779" t="s">
        <v>4057</v>
      </c>
      <c r="C174" s="870" t="s">
        <v>4063</v>
      </c>
      <c r="D174" s="870"/>
      <c r="E174" s="870"/>
      <c r="F174" s="870"/>
      <c r="G174" s="870"/>
      <c r="H174" s="870"/>
      <c r="I174" s="773"/>
      <c r="J174" s="774"/>
      <c r="K174" s="775"/>
      <c r="L174" s="775"/>
      <c r="M174" s="775"/>
      <c r="N174" s="775"/>
      <c r="O174" s="775"/>
      <c r="P174" s="775"/>
      <c r="Q174" s="775"/>
    </row>
    <row r="175" spans="1:17" s="776" customFormat="1" ht="14.5">
      <c r="A175" s="772"/>
      <c r="B175" s="215"/>
      <c r="C175" s="870"/>
      <c r="D175" s="870"/>
      <c r="E175" s="870"/>
      <c r="F175" s="870"/>
      <c r="G175" s="870"/>
      <c r="H175" s="870"/>
      <c r="I175" s="773"/>
      <c r="J175" s="774"/>
      <c r="K175" s="775"/>
      <c r="L175" s="775"/>
      <c r="M175" s="775"/>
      <c r="N175" s="775"/>
      <c r="O175" s="775"/>
      <c r="P175" s="775"/>
      <c r="Q175" s="775"/>
    </row>
    <row r="176" spans="1:17" s="776" customFormat="1" ht="7.5" customHeight="1">
      <c r="A176" s="772"/>
      <c r="B176" s="215"/>
      <c r="C176" s="770"/>
      <c r="D176" s="770"/>
      <c r="E176" s="770"/>
      <c r="F176" s="770"/>
      <c r="G176" s="770"/>
      <c r="H176" s="770"/>
      <c r="I176" s="773"/>
      <c r="J176" s="774"/>
      <c r="K176" s="775"/>
      <c r="L176" s="775"/>
      <c r="M176" s="775"/>
      <c r="N176" s="775"/>
      <c r="O176" s="775"/>
      <c r="P176" s="775"/>
      <c r="Q176" s="775"/>
    </row>
    <row r="177" spans="1:17" s="776" customFormat="1" ht="14.5">
      <c r="A177" s="772"/>
      <c r="B177" s="871" t="s">
        <v>4064</v>
      </c>
      <c r="C177" s="871"/>
      <c r="D177" s="871"/>
      <c r="E177" s="871"/>
      <c r="F177" s="871"/>
      <c r="G177" s="871"/>
      <c r="H177" s="871"/>
      <c r="I177" s="773"/>
      <c r="J177" s="774"/>
      <c r="K177" s="775"/>
      <c r="L177" s="775"/>
      <c r="M177" s="775"/>
      <c r="N177" s="775"/>
      <c r="O177" s="775"/>
      <c r="P177" s="775"/>
      <c r="Q177" s="775"/>
    </row>
    <row r="178" spans="1:17" s="776" customFormat="1" ht="14.5">
      <c r="A178" s="772"/>
      <c r="B178" s="872" t="s">
        <v>4065</v>
      </c>
      <c r="C178" s="872"/>
      <c r="D178" s="872"/>
      <c r="E178" s="872"/>
      <c r="F178" s="872"/>
      <c r="G178" s="872"/>
      <c r="H178" s="872"/>
      <c r="I178" s="773"/>
      <c r="J178" s="774"/>
      <c r="K178" s="775"/>
      <c r="L178" s="775"/>
      <c r="M178" s="775"/>
      <c r="N178" s="775"/>
      <c r="O178" s="775"/>
      <c r="P178" s="775"/>
      <c r="Q178" s="775"/>
    </row>
    <row r="179" spans="1:17" s="776" customFormat="1" ht="14.5">
      <c r="A179" s="772"/>
      <c r="B179" s="872"/>
      <c r="C179" s="872"/>
      <c r="D179" s="872"/>
      <c r="E179" s="872"/>
      <c r="F179" s="872"/>
      <c r="G179" s="872"/>
      <c r="H179" s="872"/>
      <c r="I179" s="773"/>
      <c r="J179" s="774"/>
      <c r="K179" s="775"/>
      <c r="L179" s="775"/>
      <c r="M179" s="775"/>
      <c r="N179" s="775"/>
      <c r="O179" s="775"/>
      <c r="P179" s="775"/>
      <c r="Q179" s="775"/>
    </row>
    <row r="180" spans="1:17" s="776" customFormat="1" ht="14.5">
      <c r="A180" s="772"/>
      <c r="B180" s="216"/>
      <c r="C180" s="216"/>
      <c r="D180" s="216"/>
      <c r="E180" s="216"/>
      <c r="F180" s="216"/>
      <c r="G180" s="216"/>
      <c r="H180" s="216"/>
      <c r="I180" s="773"/>
      <c r="J180" s="774"/>
      <c r="K180" s="775"/>
      <c r="L180" s="775"/>
      <c r="M180" s="775"/>
      <c r="N180" s="775"/>
      <c r="O180" s="775"/>
      <c r="P180" s="775"/>
      <c r="Q180" s="775"/>
    </row>
    <row r="181" spans="1:17" s="776" customFormat="1" ht="14.5">
      <c r="A181" s="772"/>
      <c r="B181" s="872" t="s">
        <v>4066</v>
      </c>
      <c r="C181" s="872"/>
      <c r="D181" s="872"/>
      <c r="E181" s="872"/>
      <c r="F181" s="872"/>
      <c r="G181" s="872"/>
      <c r="H181" s="872"/>
      <c r="I181" s="773"/>
      <c r="J181" s="774"/>
      <c r="K181" s="775"/>
      <c r="L181" s="775"/>
      <c r="M181" s="775"/>
      <c r="N181" s="775"/>
      <c r="O181" s="775"/>
      <c r="P181" s="775"/>
      <c r="Q181" s="775"/>
    </row>
    <row r="182" spans="1:17" s="776" customFormat="1" ht="14.5">
      <c r="A182" s="772"/>
      <c r="B182" s="872"/>
      <c r="C182" s="872"/>
      <c r="D182" s="872"/>
      <c r="E182" s="872"/>
      <c r="F182" s="872"/>
      <c r="G182" s="872"/>
      <c r="H182" s="872"/>
      <c r="I182" s="773"/>
      <c r="J182" s="774"/>
      <c r="K182" s="775"/>
      <c r="L182" s="775"/>
      <c r="M182" s="775"/>
      <c r="N182" s="775"/>
      <c r="O182" s="775"/>
      <c r="P182" s="775"/>
      <c r="Q182" s="775"/>
    </row>
    <row r="183" spans="1:17" s="776" customFormat="1" ht="14.5">
      <c r="A183" s="772"/>
      <c r="B183" s="872"/>
      <c r="C183" s="872"/>
      <c r="D183" s="872"/>
      <c r="E183" s="872"/>
      <c r="F183" s="872"/>
      <c r="G183" s="872"/>
      <c r="H183" s="872"/>
      <c r="I183" s="773"/>
      <c r="J183" s="774"/>
      <c r="K183" s="775"/>
      <c r="L183" s="775"/>
      <c r="M183" s="775"/>
      <c r="N183" s="775"/>
      <c r="O183" s="775"/>
      <c r="P183" s="775"/>
      <c r="Q183" s="775"/>
    </row>
    <row r="184" spans="1:17" s="776" customFormat="1" ht="15" hidden="1" customHeight="1">
      <c r="A184" s="772"/>
      <c r="B184" s="872" t="s">
        <v>4067</v>
      </c>
      <c r="C184" s="872"/>
      <c r="D184" s="872"/>
      <c r="E184" s="872"/>
      <c r="F184" s="872"/>
      <c r="G184" s="872"/>
      <c r="H184" s="872"/>
      <c r="I184" s="773"/>
      <c r="J184" s="774"/>
      <c r="K184" s="775"/>
      <c r="L184" s="775"/>
      <c r="M184" s="775"/>
      <c r="N184" s="775"/>
      <c r="O184" s="775"/>
      <c r="P184" s="775"/>
      <c r="Q184" s="775"/>
    </row>
    <row r="185" spans="1:17" s="776" customFormat="1" ht="14.5" hidden="1">
      <c r="A185" s="772"/>
      <c r="B185" s="872"/>
      <c r="C185" s="872"/>
      <c r="D185" s="872"/>
      <c r="E185" s="872"/>
      <c r="F185" s="872"/>
      <c r="G185" s="872"/>
      <c r="H185" s="872"/>
      <c r="I185" s="773"/>
      <c r="J185" s="774"/>
      <c r="K185" s="775"/>
      <c r="L185" s="775"/>
      <c r="M185" s="775"/>
      <c r="N185" s="775"/>
      <c r="O185" s="775"/>
      <c r="P185" s="775"/>
      <c r="Q185" s="775"/>
    </row>
    <row r="186" spans="1:17" s="776" customFormat="1" ht="14.5" hidden="1">
      <c r="A186" s="772"/>
      <c r="B186" s="872"/>
      <c r="C186" s="872"/>
      <c r="D186" s="872"/>
      <c r="E186" s="872"/>
      <c r="F186" s="872"/>
      <c r="G186" s="872"/>
      <c r="H186" s="872"/>
      <c r="I186" s="773"/>
      <c r="J186" s="774"/>
      <c r="K186" s="775"/>
      <c r="L186" s="775"/>
      <c r="M186" s="775"/>
      <c r="N186" s="775"/>
      <c r="O186" s="775"/>
      <c r="P186" s="775"/>
      <c r="Q186" s="775"/>
    </row>
    <row r="187" spans="1:17" s="776" customFormat="1" ht="14.5" hidden="1">
      <c r="A187" s="772"/>
      <c r="B187" s="872"/>
      <c r="C187" s="872"/>
      <c r="D187" s="872"/>
      <c r="E187" s="872"/>
      <c r="F187" s="872"/>
      <c r="G187" s="872"/>
      <c r="H187" s="872"/>
      <c r="I187" s="773"/>
      <c r="J187" s="774"/>
      <c r="K187" s="775"/>
      <c r="L187" s="775"/>
      <c r="M187" s="775"/>
      <c r="N187" s="775"/>
      <c r="O187" s="775"/>
      <c r="P187" s="775"/>
      <c r="Q187" s="775"/>
    </row>
    <row r="188" spans="1:17" s="776" customFormat="1" ht="4.5" customHeight="1">
      <c r="A188" s="772"/>
      <c r="B188" s="215"/>
      <c r="C188" s="783"/>
      <c r="D188" s="783"/>
      <c r="E188" s="783"/>
      <c r="F188" s="783"/>
      <c r="G188" s="783"/>
      <c r="H188" s="783"/>
      <c r="I188" s="773"/>
      <c r="J188" s="774"/>
      <c r="K188" s="775"/>
      <c r="L188" s="775"/>
      <c r="M188" s="775"/>
      <c r="N188" s="775"/>
      <c r="O188" s="775"/>
      <c r="P188" s="775"/>
      <c r="Q188" s="775"/>
    </row>
    <row r="189" spans="1:17" s="776" customFormat="1" ht="13.5" customHeight="1">
      <c r="A189" s="772"/>
      <c r="B189" s="869" t="s">
        <v>794</v>
      </c>
      <c r="C189" s="869"/>
      <c r="D189" s="869"/>
      <c r="E189" s="869"/>
      <c r="F189" s="869"/>
      <c r="G189" s="869"/>
      <c r="H189" s="869"/>
      <c r="I189" s="773"/>
      <c r="J189" s="774"/>
      <c r="K189" s="775"/>
      <c r="L189" s="775"/>
      <c r="M189" s="775"/>
      <c r="N189" s="775"/>
      <c r="O189" s="775"/>
      <c r="P189" s="775"/>
      <c r="Q189" s="775"/>
    </row>
    <row r="190" spans="1:17" s="776" customFormat="1" ht="3.75" customHeight="1">
      <c r="A190" s="772"/>
      <c r="B190" s="777"/>
      <c r="C190" s="777"/>
      <c r="D190" s="777"/>
      <c r="E190" s="777"/>
      <c r="F190" s="777"/>
      <c r="G190" s="777"/>
      <c r="H190" s="777"/>
      <c r="I190" s="773"/>
      <c r="J190" s="774"/>
      <c r="K190" s="775"/>
      <c r="L190" s="775"/>
      <c r="M190" s="775"/>
      <c r="N190" s="775"/>
      <c r="O190" s="775"/>
      <c r="P190" s="775"/>
      <c r="Q190" s="775"/>
    </row>
    <row r="191" spans="1:17" s="776" customFormat="1" ht="14.5">
      <c r="A191" s="772"/>
      <c r="B191" s="869" t="s">
        <v>795</v>
      </c>
      <c r="C191" s="869"/>
      <c r="D191" s="869"/>
      <c r="E191" s="869"/>
      <c r="F191" s="869"/>
      <c r="G191" s="869"/>
      <c r="H191" s="869"/>
      <c r="I191" s="773"/>
      <c r="J191" s="774"/>
      <c r="K191" s="775"/>
      <c r="L191" s="775"/>
      <c r="M191" s="775"/>
      <c r="N191" s="775"/>
      <c r="O191" s="775"/>
      <c r="P191" s="775"/>
      <c r="Q191" s="775"/>
    </row>
    <row r="192" spans="1:17" s="776" customFormat="1" ht="3" customHeight="1">
      <c r="A192" s="772"/>
      <c r="B192" s="777"/>
      <c r="C192" s="777"/>
      <c r="D192" s="777"/>
      <c r="E192" s="777"/>
      <c r="F192" s="777"/>
      <c r="G192" s="777"/>
      <c r="H192" s="777"/>
      <c r="I192" s="773"/>
      <c r="J192" s="774"/>
      <c r="K192" s="775"/>
      <c r="L192" s="775"/>
      <c r="M192" s="775"/>
      <c r="N192" s="775"/>
      <c r="O192" s="775"/>
      <c r="P192" s="775"/>
      <c r="Q192" s="775"/>
    </row>
    <row r="193" spans="1:17" s="776" customFormat="1" ht="15" customHeight="1">
      <c r="A193" s="772"/>
      <c r="B193" s="870" t="s">
        <v>4068</v>
      </c>
      <c r="C193" s="870"/>
      <c r="D193" s="870"/>
      <c r="E193" s="870"/>
      <c r="F193" s="870"/>
      <c r="G193" s="870"/>
      <c r="H193" s="870"/>
      <c r="I193" s="773"/>
      <c r="J193" s="774"/>
      <c r="K193" s="775"/>
      <c r="L193" s="775"/>
      <c r="M193" s="775"/>
      <c r="N193" s="775"/>
      <c r="O193" s="775"/>
      <c r="P193" s="775"/>
      <c r="Q193" s="775"/>
    </row>
    <row r="194" spans="1:17" s="776" customFormat="1" ht="14.5">
      <c r="A194" s="772"/>
      <c r="B194" s="870"/>
      <c r="C194" s="870"/>
      <c r="D194" s="870"/>
      <c r="E194" s="870"/>
      <c r="F194" s="870"/>
      <c r="G194" s="870"/>
      <c r="H194" s="870"/>
      <c r="I194" s="773"/>
      <c r="J194" s="774"/>
      <c r="K194" s="775"/>
      <c r="L194" s="775"/>
      <c r="M194" s="775"/>
      <c r="N194" s="775"/>
      <c r="O194" s="775"/>
      <c r="P194" s="775"/>
      <c r="Q194" s="775"/>
    </row>
    <row r="195" spans="1:17" s="776" customFormat="1" ht="14.5">
      <c r="A195" s="772"/>
      <c r="B195" s="870"/>
      <c r="C195" s="870"/>
      <c r="D195" s="870"/>
      <c r="E195" s="870"/>
      <c r="F195" s="870"/>
      <c r="G195" s="870"/>
      <c r="H195" s="870"/>
      <c r="I195" s="773"/>
      <c r="J195" s="774"/>
      <c r="K195" s="775"/>
      <c r="L195" s="775"/>
      <c r="M195" s="775"/>
      <c r="N195" s="775"/>
      <c r="O195" s="775"/>
      <c r="P195" s="775"/>
      <c r="Q195" s="775"/>
    </row>
    <row r="196" spans="1:17" s="776" customFormat="1" ht="14.5">
      <c r="A196" s="772"/>
      <c r="B196" s="869" t="s">
        <v>4069</v>
      </c>
      <c r="C196" s="869"/>
      <c r="D196" s="869"/>
      <c r="E196" s="869"/>
      <c r="F196" s="869"/>
      <c r="G196" s="869"/>
      <c r="H196" s="869"/>
      <c r="I196" s="773"/>
      <c r="J196" s="774"/>
      <c r="K196" s="775"/>
      <c r="L196" s="775"/>
      <c r="M196" s="775"/>
      <c r="N196" s="775"/>
      <c r="O196" s="775"/>
      <c r="P196" s="775"/>
      <c r="Q196" s="775"/>
    </row>
    <row r="197" spans="1:17" s="776" customFormat="1" ht="3.75" customHeight="1">
      <c r="A197" s="772"/>
      <c r="B197" s="777"/>
      <c r="C197" s="777"/>
      <c r="D197" s="777"/>
      <c r="E197" s="777"/>
      <c r="F197" s="777"/>
      <c r="G197" s="777"/>
      <c r="H197" s="777"/>
      <c r="I197" s="773"/>
      <c r="J197" s="774"/>
      <c r="K197" s="775"/>
      <c r="L197" s="775"/>
      <c r="M197" s="775"/>
      <c r="N197" s="775"/>
      <c r="O197" s="775"/>
      <c r="P197" s="775"/>
      <c r="Q197" s="775"/>
    </row>
    <row r="198" spans="1:17" s="776" customFormat="1" ht="15" customHeight="1">
      <c r="A198" s="772"/>
      <c r="B198" s="893" t="s">
        <v>4070</v>
      </c>
      <c r="C198" s="893"/>
      <c r="D198" s="893"/>
      <c r="E198" s="893"/>
      <c r="F198" s="893"/>
      <c r="G198" s="893"/>
      <c r="H198" s="893"/>
      <c r="I198" s="773"/>
      <c r="J198" s="774"/>
      <c r="K198" s="775"/>
      <c r="L198" s="775"/>
      <c r="M198" s="775"/>
      <c r="N198" s="775"/>
      <c r="O198" s="775"/>
      <c r="P198" s="775"/>
      <c r="Q198" s="775"/>
    </row>
    <row r="199" spans="1:17" s="776" customFormat="1" ht="3" customHeight="1">
      <c r="A199" s="772"/>
      <c r="B199" s="784"/>
      <c r="C199" s="784"/>
      <c r="D199" s="784"/>
      <c r="E199" s="784"/>
      <c r="F199" s="784"/>
      <c r="G199" s="784"/>
      <c r="H199" s="784"/>
      <c r="I199" s="773"/>
      <c r="J199" s="774"/>
      <c r="K199" s="775"/>
      <c r="L199" s="775"/>
      <c r="M199" s="775"/>
      <c r="N199" s="775"/>
      <c r="O199" s="775"/>
      <c r="P199" s="775"/>
      <c r="Q199" s="775"/>
    </row>
    <row r="200" spans="1:17" s="776" customFormat="1" ht="14.5">
      <c r="A200" s="772"/>
      <c r="B200" s="870" t="s">
        <v>4071</v>
      </c>
      <c r="C200" s="870"/>
      <c r="D200" s="870"/>
      <c r="E200" s="870"/>
      <c r="F200" s="870"/>
      <c r="G200" s="870"/>
      <c r="H200" s="870"/>
      <c r="I200" s="773"/>
      <c r="J200" s="774"/>
      <c r="K200" s="775"/>
      <c r="L200" s="775"/>
      <c r="M200" s="775"/>
      <c r="N200" s="775"/>
      <c r="O200" s="775"/>
      <c r="P200" s="775"/>
      <c r="Q200" s="775"/>
    </row>
    <row r="201" spans="1:17" s="776" customFormat="1" ht="14.5">
      <c r="A201" s="772"/>
      <c r="B201" s="870"/>
      <c r="C201" s="870"/>
      <c r="D201" s="870"/>
      <c r="E201" s="870"/>
      <c r="F201" s="870"/>
      <c r="G201" s="870"/>
      <c r="H201" s="870"/>
      <c r="I201" s="773"/>
      <c r="J201" s="774"/>
      <c r="K201" s="775"/>
      <c r="L201" s="775"/>
      <c r="M201" s="775"/>
      <c r="N201" s="775"/>
      <c r="O201" s="775"/>
      <c r="P201" s="775"/>
      <c r="Q201" s="775"/>
    </row>
    <row r="202" spans="1:17" s="776" customFormat="1" ht="14.5">
      <c r="A202" s="772"/>
      <c r="B202" s="870"/>
      <c r="C202" s="870"/>
      <c r="D202" s="870"/>
      <c r="E202" s="870"/>
      <c r="F202" s="870"/>
      <c r="G202" s="870"/>
      <c r="H202" s="870"/>
      <c r="I202" s="773"/>
      <c r="J202" s="774"/>
      <c r="K202" s="775"/>
      <c r="L202" s="775"/>
      <c r="M202" s="775"/>
      <c r="N202" s="775"/>
      <c r="O202" s="775"/>
      <c r="P202" s="775"/>
      <c r="Q202" s="775"/>
    </row>
    <row r="203" spans="1:17" s="776" customFormat="1" ht="24" customHeight="1">
      <c r="A203" s="772"/>
      <c r="B203" s="870"/>
      <c r="C203" s="870"/>
      <c r="D203" s="870"/>
      <c r="E203" s="870"/>
      <c r="F203" s="870"/>
      <c r="G203" s="870"/>
      <c r="H203" s="870"/>
      <c r="I203" s="773"/>
      <c r="J203" s="774"/>
      <c r="K203" s="775"/>
      <c r="L203" s="775"/>
      <c r="M203" s="775"/>
      <c r="N203" s="775"/>
      <c r="O203" s="775"/>
      <c r="P203" s="775"/>
      <c r="Q203" s="775"/>
    </row>
    <row r="204" spans="1:17" s="776" customFormat="1" ht="14.5">
      <c r="A204" s="772"/>
      <c r="B204" s="893" t="s">
        <v>4072</v>
      </c>
      <c r="C204" s="893"/>
      <c r="D204" s="893"/>
      <c r="E204" s="893"/>
      <c r="F204" s="893"/>
      <c r="G204" s="893"/>
      <c r="H204" s="893"/>
      <c r="I204" s="773"/>
      <c r="J204" s="774"/>
      <c r="K204" s="775"/>
      <c r="L204" s="775"/>
      <c r="M204" s="775"/>
      <c r="N204" s="775"/>
      <c r="O204" s="775"/>
      <c r="P204" s="775"/>
      <c r="Q204" s="775"/>
    </row>
    <row r="205" spans="1:17" s="776" customFormat="1" ht="3" customHeight="1">
      <c r="A205" s="772"/>
      <c r="B205" s="784"/>
      <c r="C205" s="784"/>
      <c r="D205" s="784"/>
      <c r="E205" s="784"/>
      <c r="F205" s="784"/>
      <c r="G205" s="784"/>
      <c r="H205" s="784"/>
      <c r="I205" s="773"/>
      <c r="J205" s="774"/>
      <c r="K205" s="775"/>
      <c r="L205" s="775"/>
      <c r="M205" s="775"/>
      <c r="N205" s="775"/>
      <c r="O205" s="775"/>
      <c r="P205" s="775"/>
      <c r="Q205" s="775"/>
    </row>
    <row r="206" spans="1:17" s="776" customFormat="1" ht="15" customHeight="1">
      <c r="A206" s="772"/>
      <c r="B206" s="870" t="s">
        <v>4073</v>
      </c>
      <c r="C206" s="870"/>
      <c r="D206" s="870"/>
      <c r="E206" s="870"/>
      <c r="F206" s="870"/>
      <c r="G206" s="870"/>
      <c r="H206" s="870"/>
      <c r="I206" s="773"/>
      <c r="J206" s="774"/>
      <c r="K206" s="775"/>
      <c r="L206" s="775"/>
      <c r="M206" s="775"/>
      <c r="N206" s="775"/>
      <c r="O206" s="775"/>
      <c r="P206" s="775"/>
      <c r="Q206" s="775"/>
    </row>
    <row r="207" spans="1:17" s="776" customFormat="1" ht="14.5">
      <c r="A207" s="772"/>
      <c r="B207" s="870"/>
      <c r="C207" s="870"/>
      <c r="D207" s="870"/>
      <c r="E207" s="870"/>
      <c r="F207" s="870"/>
      <c r="G207" s="870"/>
      <c r="H207" s="870"/>
      <c r="I207" s="773"/>
      <c r="J207" s="774"/>
      <c r="K207" s="775"/>
      <c r="L207" s="775"/>
      <c r="M207" s="775"/>
      <c r="N207" s="775"/>
      <c r="O207" s="775"/>
      <c r="P207" s="775"/>
      <c r="Q207" s="775"/>
    </row>
    <row r="208" spans="1:17" s="776" customFormat="1" ht="14.5">
      <c r="A208" s="772"/>
      <c r="B208" s="870"/>
      <c r="C208" s="870"/>
      <c r="D208" s="870"/>
      <c r="E208" s="870"/>
      <c r="F208" s="870"/>
      <c r="G208" s="870"/>
      <c r="H208" s="870"/>
      <c r="I208" s="773"/>
      <c r="J208" s="774"/>
      <c r="K208" s="775"/>
      <c r="L208" s="775"/>
      <c r="M208" s="775"/>
      <c r="N208" s="775"/>
      <c r="O208" s="775"/>
      <c r="P208" s="775"/>
      <c r="Q208" s="775"/>
    </row>
    <row r="209" spans="1:17" s="776" customFormat="1" ht="3.75" customHeight="1">
      <c r="A209" s="772"/>
      <c r="B209" s="777"/>
      <c r="C209" s="777"/>
      <c r="D209" s="777"/>
      <c r="E209" s="777"/>
      <c r="F209" s="777"/>
      <c r="G209" s="777"/>
      <c r="H209" s="777"/>
      <c r="I209" s="773"/>
      <c r="J209" s="774"/>
      <c r="K209" s="775"/>
      <c r="L209" s="775"/>
      <c r="M209" s="775"/>
      <c r="N209" s="775"/>
      <c r="O209" s="775"/>
      <c r="P209" s="775"/>
      <c r="Q209" s="775"/>
    </row>
    <row r="210" spans="1:17" s="776" customFormat="1" ht="14.5">
      <c r="A210" s="772"/>
      <c r="B210" s="893" t="s">
        <v>4074</v>
      </c>
      <c r="C210" s="893"/>
      <c r="D210" s="893"/>
      <c r="E210" s="893"/>
      <c r="F210" s="893"/>
      <c r="G210" s="893"/>
      <c r="H210" s="893"/>
      <c r="I210" s="773"/>
      <c r="J210" s="774"/>
      <c r="K210" s="775"/>
      <c r="L210" s="775"/>
      <c r="M210" s="775"/>
      <c r="N210" s="775"/>
      <c r="O210" s="775"/>
      <c r="P210" s="775"/>
      <c r="Q210" s="775"/>
    </row>
    <row r="211" spans="1:17" s="776" customFormat="1" ht="3.75" customHeight="1">
      <c r="A211" s="772"/>
      <c r="B211" s="784"/>
      <c r="C211" s="784"/>
      <c r="D211" s="784"/>
      <c r="E211" s="784"/>
      <c r="F211" s="784"/>
      <c r="G211" s="784"/>
      <c r="H211" s="784"/>
      <c r="I211" s="773"/>
      <c r="J211" s="774"/>
      <c r="K211" s="775"/>
      <c r="L211" s="775"/>
      <c r="M211" s="775"/>
      <c r="N211" s="775"/>
      <c r="O211" s="775"/>
      <c r="P211" s="775"/>
      <c r="Q211" s="775"/>
    </row>
    <row r="212" spans="1:17" s="776" customFormat="1" ht="15" customHeight="1">
      <c r="A212" s="772"/>
      <c r="B212" s="870" t="s">
        <v>4075</v>
      </c>
      <c r="C212" s="870"/>
      <c r="D212" s="870"/>
      <c r="E212" s="870"/>
      <c r="F212" s="870"/>
      <c r="G212" s="870"/>
      <c r="H212" s="870"/>
      <c r="I212" s="773"/>
      <c r="J212" s="774"/>
      <c r="K212" s="775"/>
      <c r="L212" s="775"/>
      <c r="M212" s="775"/>
      <c r="N212" s="775"/>
      <c r="O212" s="775"/>
      <c r="P212" s="775"/>
      <c r="Q212" s="775"/>
    </row>
    <row r="213" spans="1:17" s="776" customFormat="1" ht="14.5">
      <c r="A213" s="772"/>
      <c r="B213" s="870"/>
      <c r="C213" s="870"/>
      <c r="D213" s="870"/>
      <c r="E213" s="870"/>
      <c r="F213" s="870"/>
      <c r="G213" s="870"/>
      <c r="H213" s="870"/>
      <c r="I213" s="773"/>
      <c r="J213" s="774"/>
      <c r="K213" s="775"/>
      <c r="L213" s="775"/>
      <c r="M213" s="775"/>
      <c r="N213" s="775"/>
      <c r="O213" s="775"/>
      <c r="P213" s="775"/>
      <c r="Q213" s="775"/>
    </row>
    <row r="214" spans="1:17" s="776" customFormat="1" ht="3.75" customHeight="1">
      <c r="A214" s="772"/>
      <c r="B214" s="777"/>
      <c r="C214" s="777"/>
      <c r="D214" s="777"/>
      <c r="E214" s="777"/>
      <c r="F214" s="777"/>
      <c r="G214" s="777"/>
      <c r="H214" s="777"/>
      <c r="I214" s="773"/>
      <c r="J214" s="774"/>
      <c r="K214" s="775"/>
      <c r="L214" s="775"/>
      <c r="M214" s="775"/>
      <c r="N214" s="775"/>
      <c r="O214" s="775"/>
      <c r="P214" s="775"/>
      <c r="Q214" s="775"/>
    </row>
    <row r="215" spans="1:17" s="776" customFormat="1" ht="13.5" customHeight="1">
      <c r="A215" s="772"/>
      <c r="B215" s="869" t="s">
        <v>796</v>
      </c>
      <c r="C215" s="869"/>
      <c r="D215" s="869"/>
      <c r="E215" s="869"/>
      <c r="F215" s="869"/>
      <c r="G215" s="869"/>
      <c r="H215" s="869"/>
      <c r="I215" s="773"/>
      <c r="J215" s="774"/>
      <c r="K215" s="775"/>
      <c r="L215" s="775"/>
      <c r="M215" s="775"/>
      <c r="N215" s="775"/>
      <c r="O215" s="775"/>
      <c r="P215" s="775"/>
      <c r="Q215" s="775"/>
    </row>
    <row r="216" spans="1:17" s="776" customFormat="1" ht="5.15" customHeight="1">
      <c r="A216" s="772"/>
      <c r="B216" s="777"/>
      <c r="C216" s="777"/>
      <c r="D216" s="777"/>
      <c r="E216" s="777"/>
      <c r="F216" s="777"/>
      <c r="G216" s="777"/>
      <c r="H216" s="777"/>
      <c r="I216" s="773"/>
      <c r="J216" s="774"/>
      <c r="K216" s="775"/>
      <c r="L216" s="775"/>
      <c r="M216" s="775"/>
      <c r="N216" s="775"/>
      <c r="O216" s="775"/>
      <c r="P216" s="775"/>
      <c r="Q216" s="775"/>
    </row>
    <row r="217" spans="1:17" s="776" customFormat="1" ht="13.5" customHeight="1">
      <c r="A217" s="772"/>
      <c r="B217" s="870" t="s">
        <v>4076</v>
      </c>
      <c r="C217" s="870"/>
      <c r="D217" s="870"/>
      <c r="E217" s="870"/>
      <c r="F217" s="870"/>
      <c r="G217" s="870"/>
      <c r="H217" s="870"/>
      <c r="I217" s="773"/>
      <c r="J217" s="774"/>
      <c r="K217" s="775"/>
      <c r="L217" s="775"/>
      <c r="M217" s="775"/>
      <c r="N217" s="775"/>
      <c r="O217" s="775"/>
      <c r="P217" s="775"/>
      <c r="Q217" s="775"/>
    </row>
    <row r="218" spans="1:17" s="776" customFormat="1" ht="6.75" customHeight="1">
      <c r="A218" s="772"/>
      <c r="B218" s="783"/>
      <c r="C218" s="783"/>
      <c r="D218" s="783"/>
      <c r="E218" s="783"/>
      <c r="F218" s="783"/>
      <c r="G218" s="783"/>
      <c r="H218" s="783"/>
      <c r="I218" s="773"/>
      <c r="J218" s="774"/>
      <c r="K218" s="775"/>
      <c r="L218" s="775"/>
      <c r="M218" s="775"/>
      <c r="N218" s="775"/>
      <c r="O218" s="775"/>
      <c r="P218" s="775"/>
      <c r="Q218" s="775"/>
    </row>
    <row r="219" spans="1:17" s="776" customFormat="1" ht="15" customHeight="1">
      <c r="A219" s="772"/>
      <c r="B219" s="870" t="s">
        <v>4077</v>
      </c>
      <c r="C219" s="870"/>
      <c r="D219" s="870"/>
      <c r="E219" s="870"/>
      <c r="F219" s="870"/>
      <c r="G219" s="870"/>
      <c r="H219" s="870"/>
      <c r="I219" s="773"/>
      <c r="J219" s="774"/>
      <c r="K219" s="775"/>
      <c r="L219" s="775"/>
      <c r="M219" s="775"/>
      <c r="N219" s="775"/>
      <c r="O219" s="775"/>
      <c r="P219" s="775"/>
      <c r="Q219" s="775"/>
    </row>
    <row r="220" spans="1:17" s="776" customFormat="1" ht="14.5">
      <c r="A220" s="772"/>
      <c r="B220" s="870"/>
      <c r="C220" s="870"/>
      <c r="D220" s="870"/>
      <c r="E220" s="870"/>
      <c r="F220" s="870"/>
      <c r="G220" s="870"/>
      <c r="H220" s="870"/>
      <c r="I220" s="773"/>
      <c r="J220" s="774"/>
      <c r="K220" s="775"/>
      <c r="L220" s="775"/>
      <c r="M220" s="775"/>
      <c r="N220" s="775"/>
      <c r="O220" s="775"/>
      <c r="P220" s="775"/>
      <c r="Q220" s="775"/>
    </row>
    <row r="221" spans="1:17" s="776" customFormat="1" ht="5.25" customHeight="1">
      <c r="A221" s="772"/>
      <c r="B221" s="770"/>
      <c r="C221" s="770"/>
      <c r="D221" s="770"/>
      <c r="E221" s="770"/>
      <c r="F221" s="770"/>
      <c r="G221" s="770"/>
      <c r="H221" s="770"/>
      <c r="I221" s="773"/>
      <c r="J221" s="774"/>
      <c r="K221" s="775"/>
      <c r="L221" s="775"/>
      <c r="M221" s="775"/>
      <c r="N221" s="775"/>
      <c r="O221" s="775"/>
      <c r="P221" s="775"/>
      <c r="Q221" s="775"/>
    </row>
    <row r="222" spans="1:17" s="776" customFormat="1" ht="15" customHeight="1">
      <c r="A222" s="772"/>
      <c r="B222" s="870" t="s">
        <v>4078</v>
      </c>
      <c r="C222" s="870"/>
      <c r="D222" s="870"/>
      <c r="E222" s="870"/>
      <c r="F222" s="870"/>
      <c r="G222" s="870"/>
      <c r="H222" s="870"/>
      <c r="I222" s="773"/>
      <c r="J222" s="774"/>
      <c r="K222" s="775"/>
      <c r="L222" s="775"/>
      <c r="M222" s="775"/>
      <c r="N222" s="775"/>
      <c r="O222" s="775"/>
      <c r="P222" s="775"/>
      <c r="Q222" s="775"/>
    </row>
    <row r="223" spans="1:17" s="776" customFormat="1" ht="14.5">
      <c r="A223" s="772"/>
      <c r="B223" s="870"/>
      <c r="C223" s="870"/>
      <c r="D223" s="870"/>
      <c r="E223" s="870"/>
      <c r="F223" s="870"/>
      <c r="G223" s="870"/>
      <c r="H223" s="870"/>
      <c r="I223" s="773"/>
      <c r="J223" s="774"/>
      <c r="K223" s="775"/>
      <c r="L223" s="775"/>
      <c r="M223" s="775"/>
      <c r="N223" s="775"/>
      <c r="O223" s="775"/>
      <c r="P223" s="775"/>
      <c r="Q223" s="775"/>
    </row>
    <row r="224" spans="1:17" s="776" customFormat="1" ht="15" customHeight="1">
      <c r="A224" s="772"/>
      <c r="B224" s="778" t="s">
        <v>4055</v>
      </c>
      <c r="C224" s="870" t="s">
        <v>4079</v>
      </c>
      <c r="D224" s="870"/>
      <c r="E224" s="870"/>
      <c r="F224" s="870"/>
      <c r="G224" s="870"/>
      <c r="H224" s="870"/>
      <c r="I224" s="773"/>
      <c r="J224" s="774"/>
      <c r="K224" s="775"/>
      <c r="L224" s="775"/>
      <c r="M224" s="775"/>
      <c r="N224" s="775"/>
      <c r="O224" s="775"/>
      <c r="P224" s="775"/>
      <c r="Q224" s="775"/>
    </row>
    <row r="225" spans="1:17" s="776" customFormat="1" ht="14.5">
      <c r="A225" s="772"/>
      <c r="B225" s="770"/>
      <c r="C225" s="870"/>
      <c r="D225" s="870"/>
      <c r="E225" s="870"/>
      <c r="F225" s="870"/>
      <c r="G225" s="870"/>
      <c r="H225" s="870"/>
      <c r="I225" s="773"/>
      <c r="J225" s="774"/>
      <c r="K225" s="775"/>
      <c r="L225" s="775"/>
      <c r="M225" s="775"/>
      <c r="N225" s="775"/>
      <c r="O225" s="775"/>
      <c r="P225" s="775"/>
      <c r="Q225" s="775"/>
    </row>
    <row r="226" spans="1:17" s="776" customFormat="1" ht="14.5">
      <c r="A226" s="772"/>
      <c r="B226" s="778" t="s">
        <v>4057</v>
      </c>
      <c r="C226" s="870" t="s">
        <v>4080</v>
      </c>
      <c r="D226" s="870"/>
      <c r="E226" s="870"/>
      <c r="F226" s="870"/>
      <c r="G226" s="870"/>
      <c r="H226" s="870"/>
      <c r="I226" s="773"/>
      <c r="J226" s="774"/>
      <c r="K226" s="775"/>
      <c r="L226" s="775"/>
      <c r="M226" s="775"/>
      <c r="N226" s="775"/>
      <c r="O226" s="775"/>
      <c r="P226" s="775"/>
      <c r="Q226" s="775"/>
    </row>
    <row r="227" spans="1:17" s="776" customFormat="1" ht="2.25" customHeight="1">
      <c r="A227" s="772"/>
      <c r="B227" s="778"/>
      <c r="C227" s="770"/>
      <c r="D227" s="770"/>
      <c r="E227" s="770"/>
      <c r="F227" s="770"/>
      <c r="G227" s="770"/>
      <c r="H227" s="770"/>
      <c r="I227" s="773"/>
      <c r="J227" s="774"/>
      <c r="K227" s="775"/>
      <c r="L227" s="775"/>
      <c r="M227" s="775"/>
      <c r="N227" s="775"/>
      <c r="O227" s="775"/>
      <c r="P227" s="775"/>
      <c r="Q227" s="775"/>
    </row>
    <row r="228" spans="1:17" s="776" customFormat="1" ht="14.5">
      <c r="A228" s="772"/>
      <c r="B228" s="870" t="s">
        <v>4081</v>
      </c>
      <c r="C228" s="870"/>
      <c r="D228" s="870"/>
      <c r="E228" s="870"/>
      <c r="F228" s="870"/>
      <c r="G228" s="870"/>
      <c r="H228" s="870"/>
      <c r="I228" s="773"/>
      <c r="J228" s="774"/>
      <c r="K228" s="775"/>
      <c r="L228" s="775"/>
      <c r="M228" s="775"/>
      <c r="N228" s="775"/>
      <c r="O228" s="775"/>
      <c r="P228" s="775"/>
      <c r="Q228" s="775"/>
    </row>
    <row r="229" spans="1:17" s="776" customFormat="1" ht="14.5">
      <c r="A229" s="772"/>
      <c r="B229" s="870"/>
      <c r="C229" s="870"/>
      <c r="D229" s="870"/>
      <c r="E229" s="870"/>
      <c r="F229" s="870"/>
      <c r="G229" s="870"/>
      <c r="H229" s="870"/>
      <c r="I229" s="773"/>
      <c r="J229" s="774"/>
      <c r="K229" s="775"/>
      <c r="L229" s="775"/>
      <c r="M229" s="775"/>
      <c r="N229" s="775"/>
      <c r="O229" s="775"/>
      <c r="P229" s="775"/>
      <c r="Q229" s="775"/>
    </row>
    <row r="230" spans="1:17" s="776" customFormat="1" ht="14.5">
      <c r="A230" s="772"/>
      <c r="B230" s="870" t="s">
        <v>4082</v>
      </c>
      <c r="C230" s="870"/>
      <c r="D230" s="870"/>
      <c r="E230" s="870"/>
      <c r="F230" s="870"/>
      <c r="G230" s="870"/>
      <c r="H230" s="870"/>
      <c r="I230" s="773"/>
      <c r="J230" s="774"/>
      <c r="K230" s="775"/>
      <c r="L230" s="775"/>
      <c r="M230" s="775"/>
      <c r="N230" s="775"/>
      <c r="O230" s="775"/>
      <c r="P230" s="775"/>
      <c r="Q230" s="775"/>
    </row>
    <row r="231" spans="1:17" s="776" customFormat="1" ht="14.5">
      <c r="A231" s="772"/>
      <c r="B231" s="870"/>
      <c r="C231" s="870"/>
      <c r="D231" s="870"/>
      <c r="E231" s="870"/>
      <c r="F231" s="870"/>
      <c r="G231" s="870"/>
      <c r="H231" s="870"/>
      <c r="I231" s="773"/>
      <c r="J231" s="774"/>
      <c r="K231" s="775"/>
      <c r="L231" s="775"/>
      <c r="M231" s="775"/>
      <c r="N231" s="775"/>
      <c r="O231" s="775"/>
      <c r="P231" s="775"/>
      <c r="Q231" s="775"/>
    </row>
    <row r="232" spans="1:17" s="776" customFormat="1" ht="6" customHeight="1">
      <c r="A232" s="772"/>
      <c r="B232" s="770"/>
      <c r="C232" s="770"/>
      <c r="D232" s="770"/>
      <c r="E232" s="770"/>
      <c r="F232" s="770"/>
      <c r="G232" s="770"/>
      <c r="H232" s="770"/>
      <c r="I232" s="773"/>
      <c r="J232" s="774"/>
      <c r="K232" s="775"/>
      <c r="L232" s="775"/>
      <c r="M232" s="775"/>
      <c r="N232" s="775"/>
      <c r="O232" s="775"/>
      <c r="P232" s="775"/>
      <c r="Q232" s="775"/>
    </row>
    <row r="233" spans="1:17" s="776" customFormat="1" ht="13.5" customHeight="1">
      <c r="A233" s="772"/>
      <c r="B233" s="871" t="s">
        <v>799</v>
      </c>
      <c r="C233" s="871"/>
      <c r="D233" s="871"/>
      <c r="E233" s="871"/>
      <c r="F233" s="871"/>
      <c r="G233" s="871"/>
      <c r="H233" s="871"/>
      <c r="I233" s="773"/>
      <c r="J233" s="774"/>
      <c r="K233" s="775"/>
      <c r="L233" s="775"/>
      <c r="M233" s="775"/>
      <c r="N233" s="775"/>
      <c r="O233" s="775"/>
      <c r="P233" s="775"/>
      <c r="Q233" s="775"/>
    </row>
    <row r="234" spans="1:17" s="776" customFormat="1" ht="6" customHeight="1">
      <c r="A234" s="772"/>
      <c r="B234" s="770"/>
      <c r="C234" s="770"/>
      <c r="D234" s="770"/>
      <c r="E234" s="770"/>
      <c r="F234" s="770"/>
      <c r="G234" s="770"/>
      <c r="H234" s="770"/>
      <c r="I234" s="773"/>
      <c r="J234" s="774"/>
      <c r="K234" s="775"/>
      <c r="L234" s="775"/>
      <c r="M234" s="775"/>
      <c r="N234" s="775"/>
      <c r="O234" s="775"/>
      <c r="P234" s="775"/>
      <c r="Q234" s="775"/>
    </row>
    <row r="235" spans="1:17" s="776" customFormat="1" ht="14.5">
      <c r="A235" s="772"/>
      <c r="B235" s="869" t="s">
        <v>789</v>
      </c>
      <c r="C235" s="869"/>
      <c r="D235" s="869"/>
      <c r="E235" s="869"/>
      <c r="F235" s="869"/>
      <c r="G235" s="869"/>
      <c r="H235" s="869"/>
      <c r="I235" s="773"/>
      <c r="J235" s="774"/>
      <c r="K235" s="775"/>
      <c r="L235" s="775"/>
      <c r="M235" s="775"/>
      <c r="N235" s="775"/>
      <c r="O235" s="775"/>
      <c r="P235" s="775"/>
      <c r="Q235" s="775"/>
    </row>
    <row r="236" spans="1:17" s="776" customFormat="1" ht="5.15" customHeight="1">
      <c r="A236" s="772"/>
      <c r="B236" s="770"/>
      <c r="C236" s="770"/>
      <c r="D236" s="770"/>
      <c r="E236" s="770"/>
      <c r="F236" s="770"/>
      <c r="G236" s="770"/>
      <c r="H236" s="770"/>
      <c r="I236" s="773"/>
      <c r="J236" s="774"/>
      <c r="K236" s="775"/>
      <c r="L236" s="775"/>
      <c r="M236" s="775"/>
      <c r="N236" s="775"/>
      <c r="O236" s="775"/>
      <c r="P236" s="775"/>
      <c r="Q236" s="775"/>
    </row>
    <row r="237" spans="1:17" s="776" customFormat="1" ht="13.5" customHeight="1">
      <c r="A237" s="772"/>
      <c r="B237" s="870" t="s">
        <v>800</v>
      </c>
      <c r="C237" s="870"/>
      <c r="D237" s="870"/>
      <c r="E237" s="870"/>
      <c r="F237" s="870"/>
      <c r="G237" s="870"/>
      <c r="H237" s="870"/>
      <c r="I237" s="773"/>
      <c r="J237" s="774"/>
      <c r="K237" s="775"/>
      <c r="L237" s="775"/>
      <c r="M237" s="775"/>
      <c r="N237" s="775"/>
      <c r="O237" s="775"/>
      <c r="P237" s="775"/>
      <c r="Q237" s="775"/>
    </row>
    <row r="238" spans="1:17" s="776" customFormat="1" ht="13.5" customHeight="1">
      <c r="A238" s="772"/>
      <c r="B238" s="870"/>
      <c r="C238" s="870"/>
      <c r="D238" s="870"/>
      <c r="E238" s="870"/>
      <c r="F238" s="870"/>
      <c r="G238" s="870"/>
      <c r="H238" s="870"/>
      <c r="I238" s="773"/>
      <c r="J238" s="774"/>
      <c r="K238" s="775"/>
      <c r="L238" s="775"/>
      <c r="M238" s="775"/>
      <c r="N238" s="775"/>
      <c r="O238" s="775"/>
      <c r="P238" s="775"/>
      <c r="Q238" s="775"/>
    </row>
    <row r="239" spans="1:17" s="776" customFormat="1" ht="13.5" customHeight="1">
      <c r="A239" s="772"/>
      <c r="B239" s="870"/>
      <c r="C239" s="870"/>
      <c r="D239" s="870"/>
      <c r="E239" s="870"/>
      <c r="F239" s="870"/>
      <c r="G239" s="870"/>
      <c r="H239" s="870"/>
      <c r="I239" s="773"/>
      <c r="J239" s="774"/>
      <c r="K239" s="775"/>
      <c r="L239" s="775"/>
      <c r="M239" s="775"/>
      <c r="N239" s="775"/>
      <c r="O239" s="775"/>
      <c r="P239" s="775"/>
      <c r="Q239" s="775"/>
    </row>
    <row r="240" spans="1:17" s="776" customFormat="1" ht="13.5" customHeight="1">
      <c r="A240" s="772"/>
      <c r="B240" s="870"/>
      <c r="C240" s="870"/>
      <c r="D240" s="870"/>
      <c r="E240" s="870"/>
      <c r="F240" s="870"/>
      <c r="G240" s="870"/>
      <c r="H240" s="870"/>
      <c r="I240" s="773"/>
      <c r="J240" s="774"/>
      <c r="K240" s="775"/>
      <c r="L240" s="775"/>
      <c r="M240" s="775"/>
      <c r="N240" s="775"/>
      <c r="O240" s="775"/>
      <c r="P240" s="775"/>
      <c r="Q240" s="775"/>
    </row>
    <row r="241" spans="1:17" s="776" customFormat="1" ht="20.149999999999999" customHeight="1">
      <c r="A241" s="772"/>
      <c r="B241" s="870"/>
      <c r="C241" s="870"/>
      <c r="D241" s="870"/>
      <c r="E241" s="870"/>
      <c r="F241" s="870"/>
      <c r="G241" s="870"/>
      <c r="H241" s="870"/>
      <c r="I241" s="773"/>
      <c r="J241" s="774"/>
      <c r="K241" s="775"/>
      <c r="L241" s="775"/>
      <c r="M241" s="775"/>
      <c r="N241" s="775"/>
      <c r="O241" s="775"/>
      <c r="P241" s="775"/>
      <c r="Q241" s="775"/>
    </row>
    <row r="242" spans="1:17" s="776" customFormat="1" ht="11.5" customHeight="1">
      <c r="A242" s="772"/>
      <c r="B242" s="215"/>
      <c r="C242" s="215"/>
      <c r="D242" s="215"/>
      <c r="E242" s="215"/>
      <c r="F242" s="215"/>
      <c r="G242" s="215"/>
      <c r="H242" s="215"/>
      <c r="I242" s="773"/>
      <c r="J242" s="774"/>
      <c r="K242" s="775"/>
      <c r="L242" s="775"/>
      <c r="M242" s="775"/>
      <c r="N242" s="775"/>
      <c r="O242" s="775"/>
      <c r="P242" s="775"/>
      <c r="Q242" s="775"/>
    </row>
    <row r="243" spans="1:17" s="776" customFormat="1" ht="14.5">
      <c r="A243" s="772"/>
      <c r="B243" s="870" t="s">
        <v>4083</v>
      </c>
      <c r="C243" s="870"/>
      <c r="D243" s="870"/>
      <c r="E243" s="870"/>
      <c r="F243" s="870"/>
      <c r="G243" s="870"/>
      <c r="H243" s="870"/>
      <c r="I243" s="773"/>
      <c r="J243" s="774"/>
      <c r="K243" s="775"/>
      <c r="L243" s="775"/>
      <c r="M243" s="775"/>
      <c r="N243" s="775"/>
      <c r="O243" s="775"/>
      <c r="P243" s="775"/>
      <c r="Q243" s="775"/>
    </row>
    <row r="244" spans="1:17" s="776" customFormat="1" ht="14.5">
      <c r="A244" s="772"/>
      <c r="B244" s="870"/>
      <c r="C244" s="870"/>
      <c r="D244" s="870"/>
      <c r="E244" s="870"/>
      <c r="F244" s="870"/>
      <c r="G244" s="870"/>
      <c r="H244" s="870"/>
      <c r="I244" s="773"/>
      <c r="J244" s="774"/>
      <c r="K244" s="775"/>
      <c r="L244" s="775"/>
      <c r="M244" s="775"/>
      <c r="N244" s="775"/>
      <c r="O244" s="775"/>
      <c r="P244" s="775"/>
      <c r="Q244" s="775"/>
    </row>
    <row r="245" spans="1:17" s="776" customFormat="1" ht="14.5">
      <c r="A245" s="772"/>
      <c r="B245" s="870"/>
      <c r="C245" s="870"/>
      <c r="D245" s="870"/>
      <c r="E245" s="870"/>
      <c r="F245" s="870"/>
      <c r="G245" s="870"/>
      <c r="H245" s="870"/>
      <c r="I245" s="773"/>
      <c r="J245" s="774"/>
      <c r="K245" s="775"/>
      <c r="L245" s="775"/>
      <c r="M245" s="775"/>
      <c r="N245" s="775"/>
      <c r="O245" s="775"/>
      <c r="P245" s="775"/>
      <c r="Q245" s="775"/>
    </row>
    <row r="246" spans="1:17" s="776" customFormat="1" ht="6.75" customHeight="1">
      <c r="A246" s="772"/>
      <c r="B246" s="770"/>
      <c r="C246" s="770"/>
      <c r="D246" s="770"/>
      <c r="E246" s="770"/>
      <c r="F246" s="770"/>
      <c r="G246" s="770"/>
      <c r="H246" s="770"/>
      <c r="I246" s="773"/>
      <c r="J246" s="774"/>
      <c r="K246" s="775"/>
      <c r="L246" s="775"/>
      <c r="M246" s="775"/>
      <c r="N246" s="775"/>
      <c r="O246" s="775"/>
      <c r="P246" s="775"/>
      <c r="Q246" s="775"/>
    </row>
    <row r="247" spans="1:17" s="776" customFormat="1" ht="14.5">
      <c r="A247" s="772"/>
      <c r="B247" s="869" t="s">
        <v>801</v>
      </c>
      <c r="C247" s="869"/>
      <c r="D247" s="869"/>
      <c r="E247" s="869"/>
      <c r="F247" s="869"/>
      <c r="G247" s="869"/>
      <c r="H247" s="869"/>
      <c r="I247" s="773"/>
      <c r="J247" s="774"/>
      <c r="K247" s="775"/>
      <c r="L247" s="775"/>
      <c r="M247" s="775"/>
      <c r="N247" s="775"/>
      <c r="O247" s="775"/>
      <c r="P247" s="775"/>
      <c r="Q247" s="775"/>
    </row>
    <row r="248" spans="1:17" s="776" customFormat="1" ht="3.75" customHeight="1">
      <c r="A248" s="772"/>
      <c r="B248" s="770"/>
      <c r="C248" s="770"/>
      <c r="D248" s="770"/>
      <c r="E248" s="770"/>
      <c r="F248" s="770"/>
      <c r="G248" s="770"/>
      <c r="H248" s="770"/>
      <c r="I248" s="773"/>
      <c r="J248" s="774"/>
      <c r="K248" s="775"/>
      <c r="L248" s="775"/>
      <c r="M248" s="775"/>
      <c r="N248" s="775"/>
      <c r="O248" s="775"/>
      <c r="P248" s="775"/>
      <c r="Q248" s="775"/>
    </row>
    <row r="249" spans="1:17" s="776" customFormat="1" ht="14.5">
      <c r="A249" s="772"/>
      <c r="B249" s="870" t="s">
        <v>4084</v>
      </c>
      <c r="C249" s="870"/>
      <c r="D249" s="870"/>
      <c r="E249" s="870"/>
      <c r="F249" s="870"/>
      <c r="G249" s="870"/>
      <c r="H249" s="870"/>
      <c r="I249" s="773"/>
      <c r="J249" s="774"/>
      <c r="K249" s="775"/>
      <c r="L249" s="775"/>
      <c r="M249" s="775"/>
      <c r="N249" s="775"/>
      <c r="O249" s="775"/>
      <c r="P249" s="775"/>
      <c r="Q249" s="775"/>
    </row>
    <row r="250" spans="1:17" s="776" customFormat="1" ht="14.5">
      <c r="A250" s="772"/>
      <c r="B250" s="870"/>
      <c r="C250" s="870"/>
      <c r="D250" s="870"/>
      <c r="E250" s="870"/>
      <c r="F250" s="870"/>
      <c r="G250" s="870"/>
      <c r="H250" s="870"/>
      <c r="I250" s="773"/>
      <c r="J250" s="774"/>
      <c r="K250" s="775"/>
      <c r="L250" s="775"/>
      <c r="M250" s="775"/>
      <c r="N250" s="775"/>
      <c r="O250" s="775"/>
      <c r="P250" s="775"/>
      <c r="Q250" s="775"/>
    </row>
    <row r="251" spans="1:17" s="776" customFormat="1" ht="14.5">
      <c r="A251" s="772"/>
      <c r="B251" s="870"/>
      <c r="C251" s="870"/>
      <c r="D251" s="870"/>
      <c r="E251" s="870"/>
      <c r="F251" s="870"/>
      <c r="G251" s="870"/>
      <c r="H251" s="870"/>
      <c r="I251" s="773"/>
      <c r="J251" s="774"/>
      <c r="K251" s="775"/>
      <c r="L251" s="775"/>
      <c r="M251" s="775"/>
      <c r="N251" s="775"/>
      <c r="O251" s="775"/>
      <c r="P251" s="775"/>
      <c r="Q251" s="775"/>
    </row>
    <row r="252" spans="1:17" s="776" customFormat="1" ht="14.5">
      <c r="A252" s="772"/>
      <c r="B252" s="870"/>
      <c r="C252" s="870"/>
      <c r="D252" s="870"/>
      <c r="E252" s="870"/>
      <c r="F252" s="870"/>
      <c r="G252" s="870"/>
      <c r="H252" s="870"/>
      <c r="I252" s="773"/>
      <c r="J252" s="774"/>
      <c r="K252" s="775"/>
      <c r="L252" s="775"/>
      <c r="M252" s="775"/>
      <c r="N252" s="775"/>
      <c r="O252" s="775"/>
      <c r="P252" s="775"/>
      <c r="Q252" s="775"/>
    </row>
    <row r="253" spans="1:17" s="776" customFormat="1" ht="3.75" customHeight="1">
      <c r="A253" s="772"/>
      <c r="B253" s="770"/>
      <c r="C253" s="770"/>
      <c r="D253" s="770"/>
      <c r="E253" s="770"/>
      <c r="F253" s="770"/>
      <c r="G253" s="770"/>
      <c r="H253" s="770"/>
      <c r="I253" s="773"/>
      <c r="J253" s="774"/>
      <c r="K253" s="775"/>
      <c r="L253" s="775"/>
      <c r="M253" s="775"/>
      <c r="N253" s="775"/>
      <c r="O253" s="775"/>
      <c r="P253" s="775"/>
      <c r="Q253" s="775"/>
    </row>
    <row r="254" spans="1:17" s="776" customFormat="1" ht="13.5" customHeight="1">
      <c r="A254" s="772"/>
      <c r="B254" s="870" t="s">
        <v>802</v>
      </c>
      <c r="C254" s="870"/>
      <c r="D254" s="870"/>
      <c r="E254" s="870"/>
      <c r="F254" s="870"/>
      <c r="G254" s="870"/>
      <c r="H254" s="870"/>
      <c r="I254" s="773"/>
      <c r="J254" s="774"/>
      <c r="K254" s="775"/>
      <c r="L254" s="775"/>
      <c r="M254" s="775"/>
      <c r="N254" s="775"/>
      <c r="O254" s="775"/>
      <c r="P254" s="775"/>
      <c r="Q254" s="775"/>
    </row>
    <row r="255" spans="1:17" s="776" customFormat="1" ht="14.5">
      <c r="A255" s="772"/>
      <c r="B255" s="870"/>
      <c r="C255" s="870"/>
      <c r="D255" s="870"/>
      <c r="E255" s="870"/>
      <c r="F255" s="870"/>
      <c r="G255" s="870"/>
      <c r="H255" s="870"/>
      <c r="I255" s="773"/>
      <c r="J255" s="774"/>
      <c r="K255" s="775"/>
      <c r="L255" s="775"/>
      <c r="M255" s="775"/>
      <c r="N255" s="775"/>
      <c r="O255" s="775"/>
      <c r="P255" s="775"/>
      <c r="Q255" s="775"/>
    </row>
    <row r="256" spans="1:17" s="776" customFormat="1" ht="14.5">
      <c r="A256" s="772"/>
      <c r="B256" s="870"/>
      <c r="C256" s="870"/>
      <c r="D256" s="870"/>
      <c r="E256" s="870"/>
      <c r="F256" s="870"/>
      <c r="G256" s="870"/>
      <c r="H256" s="870"/>
      <c r="I256" s="773"/>
      <c r="J256" s="774"/>
      <c r="K256" s="775"/>
      <c r="L256" s="775"/>
      <c r="M256" s="775"/>
      <c r="N256" s="775"/>
      <c r="O256" s="775"/>
      <c r="P256" s="775"/>
      <c r="Q256" s="775"/>
    </row>
    <row r="257" spans="1:17" s="106" customFormat="1" ht="7.5" customHeight="1">
      <c r="A257" s="142"/>
      <c r="B257" s="217"/>
      <c r="C257" s="217"/>
      <c r="D257" s="217"/>
      <c r="E257" s="217"/>
      <c r="F257" s="217"/>
      <c r="G257" s="217"/>
      <c r="H257" s="217"/>
      <c r="I257" s="148"/>
      <c r="J257" s="157"/>
      <c r="K257" s="209"/>
      <c r="L257" s="209"/>
      <c r="M257" s="209"/>
      <c r="N257" s="209"/>
      <c r="O257" s="209"/>
      <c r="P257" s="209"/>
      <c r="Q257" s="209"/>
    </row>
    <row r="258" spans="1:17" ht="14.5">
      <c r="A258" s="158">
        <f>A17+0.6</f>
        <v>3.6</v>
      </c>
      <c r="B258" s="875" t="s">
        <v>804</v>
      </c>
      <c r="C258" s="875"/>
      <c r="D258" s="875"/>
      <c r="E258" s="875"/>
      <c r="F258" s="875"/>
    </row>
    <row r="259" spans="1:17" ht="4.5" customHeight="1">
      <c r="B259" s="152"/>
      <c r="C259" s="152"/>
      <c r="D259" s="152"/>
      <c r="E259" s="152"/>
      <c r="F259" s="152"/>
      <c r="G259" s="152"/>
      <c r="H259" s="152"/>
    </row>
    <row r="260" spans="1:17" ht="15" customHeight="1">
      <c r="B260" s="866" t="s">
        <v>4126</v>
      </c>
      <c r="C260" s="866"/>
      <c r="D260" s="866"/>
      <c r="E260" s="866"/>
      <c r="F260" s="866"/>
      <c r="G260" s="866"/>
      <c r="H260" s="866"/>
      <c r="I260" s="771"/>
    </row>
    <row r="261" spans="1:17" ht="15" customHeight="1">
      <c r="B261" s="866"/>
      <c r="C261" s="866"/>
      <c r="D261" s="866"/>
      <c r="E261" s="866"/>
      <c r="F261" s="866"/>
      <c r="G261" s="866"/>
      <c r="H261" s="866"/>
      <c r="I261" s="771"/>
    </row>
    <row r="262" spans="1:17" ht="15" customHeight="1">
      <c r="B262" s="866"/>
      <c r="C262" s="866"/>
      <c r="D262" s="866"/>
      <c r="E262" s="866"/>
      <c r="F262" s="866"/>
      <c r="G262" s="866"/>
      <c r="H262" s="866"/>
      <c r="I262" s="771"/>
    </row>
    <row r="263" spans="1:17" ht="15" customHeight="1">
      <c r="B263" s="866"/>
      <c r="C263" s="866"/>
      <c r="D263" s="866"/>
      <c r="E263" s="866"/>
      <c r="F263" s="866"/>
      <c r="G263" s="866"/>
      <c r="H263" s="866"/>
      <c r="I263" s="771"/>
    </row>
    <row r="264" spans="1:17" ht="15" customHeight="1">
      <c r="B264" s="866"/>
      <c r="C264" s="866"/>
      <c r="D264" s="866"/>
      <c r="E264" s="866"/>
      <c r="F264" s="866"/>
      <c r="G264" s="866"/>
      <c r="H264" s="866"/>
      <c r="I264" s="771"/>
    </row>
    <row r="265" spans="1:17" ht="15" customHeight="1">
      <c r="B265" s="866"/>
      <c r="C265" s="866"/>
      <c r="D265" s="866"/>
      <c r="E265" s="866"/>
      <c r="F265" s="866"/>
      <c r="G265" s="866"/>
      <c r="H265" s="866"/>
      <c r="I265" s="771"/>
    </row>
    <row r="266" spans="1:17" ht="14.5">
      <c r="B266" s="866"/>
      <c r="C266" s="866"/>
      <c r="D266" s="866"/>
      <c r="E266" s="866"/>
      <c r="F266" s="866"/>
      <c r="G266" s="866"/>
      <c r="H266" s="866"/>
      <c r="I266" s="771"/>
    </row>
    <row r="267" spans="1:17" ht="7.5" customHeight="1">
      <c r="B267" s="211"/>
      <c r="C267" s="211"/>
      <c r="D267" s="211"/>
      <c r="E267" s="211"/>
      <c r="F267" s="211"/>
      <c r="G267" s="211"/>
      <c r="H267" s="211"/>
    </row>
    <row r="268" spans="1:17" s="106" customFormat="1" ht="15" customHeight="1">
      <c r="A268" s="142">
        <f>A17+0.7</f>
        <v>3.7</v>
      </c>
      <c r="B268" s="147" t="s">
        <v>111</v>
      </c>
      <c r="C268" s="159"/>
      <c r="D268" s="160"/>
      <c r="E268" s="160"/>
      <c r="F268" s="148"/>
      <c r="G268" s="148"/>
      <c r="H268" s="148"/>
      <c r="I268" s="149"/>
      <c r="J268" s="149"/>
      <c r="K268" s="149"/>
      <c r="M268" s="149"/>
    </row>
    <row r="269" spans="1:17" s="106" customFormat="1" ht="4.5" customHeight="1">
      <c r="A269" s="142"/>
      <c r="B269" s="147"/>
      <c r="C269" s="159"/>
      <c r="D269" s="160"/>
      <c r="E269" s="160"/>
      <c r="F269" s="148"/>
      <c r="G269" s="148"/>
      <c r="H269" s="148"/>
      <c r="I269" s="149"/>
      <c r="J269" s="149"/>
      <c r="K269" s="149"/>
      <c r="M269" s="149"/>
    </row>
    <row r="270" spans="1:17" s="106" customFormat="1" ht="15" customHeight="1">
      <c r="A270" s="142"/>
      <c r="B270" s="868" t="s">
        <v>881</v>
      </c>
      <c r="C270" s="868"/>
      <c r="D270" s="868"/>
      <c r="E270" s="868"/>
      <c r="F270" s="868"/>
      <c r="G270" s="868"/>
      <c r="H270" s="868"/>
      <c r="I270" s="148"/>
      <c r="J270" s="865"/>
      <c r="K270" s="865"/>
      <c r="L270" s="865"/>
      <c r="M270" s="865"/>
      <c r="N270" s="865"/>
      <c r="O270" s="865"/>
      <c r="P270" s="865"/>
    </row>
    <row r="271" spans="1:17" s="106" customFormat="1" ht="14.5">
      <c r="A271" s="142"/>
      <c r="B271" s="868"/>
      <c r="C271" s="868"/>
      <c r="D271" s="868"/>
      <c r="E271" s="868"/>
      <c r="F271" s="868"/>
      <c r="G271" s="868"/>
      <c r="H271" s="868"/>
      <c r="I271" s="148"/>
      <c r="J271" s="149"/>
      <c r="K271" s="149"/>
      <c r="M271" s="149"/>
    </row>
    <row r="272" spans="1:17" s="106" customFormat="1" ht="14.5">
      <c r="A272" s="142"/>
      <c r="B272" s="868"/>
      <c r="C272" s="868"/>
      <c r="D272" s="868"/>
      <c r="E272" s="868"/>
      <c r="F272" s="868"/>
      <c r="G272" s="868"/>
      <c r="H272" s="868"/>
      <c r="I272" s="148"/>
      <c r="J272" s="149"/>
      <c r="K272" s="149"/>
      <c r="M272" s="149"/>
    </row>
    <row r="273" spans="1:13" s="106" customFormat="1" ht="14.5">
      <c r="A273" s="142"/>
      <c r="B273" s="868"/>
      <c r="C273" s="868"/>
      <c r="D273" s="868"/>
      <c r="E273" s="868"/>
      <c r="F273" s="868"/>
      <c r="G273" s="868"/>
      <c r="H273" s="868"/>
      <c r="I273" s="148"/>
      <c r="J273" s="149"/>
      <c r="K273" s="149"/>
      <c r="M273" s="149"/>
    </row>
    <row r="274" spans="1:13" s="106" customFormat="1" ht="14.5">
      <c r="A274" s="142"/>
      <c r="B274" s="868"/>
      <c r="C274" s="868"/>
      <c r="D274" s="868"/>
      <c r="E274" s="868"/>
      <c r="F274" s="868"/>
      <c r="G274" s="868"/>
      <c r="H274" s="868"/>
      <c r="I274" s="148"/>
      <c r="J274" s="149"/>
      <c r="K274" s="149"/>
      <c r="M274" s="149"/>
    </row>
    <row r="275" spans="1:13" s="106" customFormat="1" ht="7" customHeight="1">
      <c r="A275" s="142"/>
      <c r="B275" s="868"/>
      <c r="C275" s="868"/>
      <c r="D275" s="868"/>
      <c r="E275" s="868"/>
      <c r="F275" s="868"/>
      <c r="G275" s="868"/>
      <c r="H275" s="868"/>
      <c r="I275" s="148"/>
      <c r="J275" s="149"/>
      <c r="K275" s="149"/>
      <c r="M275" s="149"/>
    </row>
    <row r="276" spans="1:13" s="106" customFormat="1" ht="9.75" customHeight="1">
      <c r="A276" s="142"/>
      <c r="B276" s="161"/>
      <c r="C276" s="161"/>
      <c r="D276" s="161"/>
      <c r="E276" s="161"/>
      <c r="F276" s="161"/>
      <c r="G276" s="161"/>
      <c r="H276" s="161"/>
      <c r="I276" s="148"/>
      <c r="J276" s="149"/>
      <c r="K276" s="149"/>
      <c r="M276" s="149"/>
    </row>
    <row r="277" spans="1:13" ht="15" customHeight="1">
      <c r="A277" s="162">
        <f>A268+0.1</f>
        <v>3.8000000000000003</v>
      </c>
      <c r="B277" s="136" t="s">
        <v>710</v>
      </c>
      <c r="C277" s="136"/>
      <c r="D277" s="136"/>
      <c r="E277" s="136"/>
      <c r="F277" s="136"/>
    </row>
    <row r="278" spans="1:13" ht="3" customHeight="1"/>
    <row r="279" spans="1:13" ht="14.5">
      <c r="B279" s="865" t="s">
        <v>720</v>
      </c>
      <c r="C279" s="865"/>
      <c r="D279" s="865"/>
      <c r="E279" s="865"/>
      <c r="F279" s="865"/>
      <c r="G279" s="865"/>
      <c r="H279" s="865"/>
    </row>
    <row r="280" spans="1:13" ht="14.5">
      <c r="B280" s="865"/>
      <c r="C280" s="865"/>
      <c r="D280" s="865"/>
      <c r="E280" s="865"/>
      <c r="F280" s="865"/>
      <c r="G280" s="865"/>
      <c r="H280" s="865"/>
    </row>
    <row r="281" spans="1:13" ht="14.5">
      <c r="B281" s="865"/>
      <c r="C281" s="865"/>
      <c r="D281" s="865"/>
      <c r="E281" s="865"/>
      <c r="F281" s="865"/>
      <c r="G281" s="865"/>
      <c r="H281" s="865"/>
    </row>
    <row r="282" spans="1:13" ht="14.5">
      <c r="B282" s="865"/>
      <c r="C282" s="865"/>
      <c r="D282" s="865"/>
      <c r="E282" s="865"/>
      <c r="F282" s="865"/>
      <c r="G282" s="865"/>
      <c r="H282" s="865"/>
    </row>
    <row r="283" spans="1:13" ht="14.5">
      <c r="B283" s="865"/>
      <c r="C283" s="865"/>
      <c r="D283" s="865"/>
      <c r="E283" s="865"/>
      <c r="F283" s="865"/>
      <c r="G283" s="865"/>
      <c r="H283" s="865"/>
    </row>
    <row r="284" spans="1:13" ht="18.75" customHeight="1">
      <c r="B284" s="865"/>
      <c r="C284" s="865"/>
      <c r="D284" s="865"/>
      <c r="E284" s="865"/>
      <c r="F284" s="865"/>
      <c r="G284" s="865"/>
      <c r="H284" s="865"/>
    </row>
    <row r="285" spans="1:13" s="106" customFormat="1" ht="14.25" customHeight="1">
      <c r="A285" s="162">
        <f>A277+0.1</f>
        <v>3.9000000000000004</v>
      </c>
      <c r="B285" s="882" t="s">
        <v>21</v>
      </c>
      <c r="C285" s="882"/>
      <c r="D285" s="882"/>
      <c r="E285" s="882"/>
      <c r="F285" s="163"/>
      <c r="G285" s="163"/>
      <c r="H285" s="163"/>
      <c r="I285" s="148"/>
      <c r="J285" s="149"/>
      <c r="K285" s="149"/>
      <c r="M285" s="149"/>
    </row>
    <row r="286" spans="1:13" s="106" customFormat="1" ht="5.25" customHeight="1">
      <c r="A286" s="213"/>
      <c r="B286" s="164"/>
      <c r="C286" s="164"/>
      <c r="D286" s="164"/>
      <c r="E286" s="164"/>
      <c r="F286" s="164"/>
      <c r="G286" s="164"/>
      <c r="H286" s="164"/>
      <c r="I286" s="148"/>
      <c r="J286" s="149"/>
      <c r="K286" s="149"/>
      <c r="M286" s="149"/>
    </row>
    <row r="287" spans="1:13" s="106" customFormat="1" ht="14.25" customHeight="1">
      <c r="A287" s="213"/>
      <c r="B287" s="868" t="s">
        <v>977</v>
      </c>
      <c r="C287" s="868"/>
      <c r="D287" s="868"/>
      <c r="E287" s="868"/>
      <c r="F287" s="868"/>
      <c r="G287" s="868"/>
      <c r="H287" s="868"/>
      <c r="I287" s="148"/>
      <c r="J287" s="149"/>
      <c r="K287" s="149"/>
      <c r="L287" s="165"/>
      <c r="M287" s="149"/>
    </row>
    <row r="288" spans="1:13" s="106" customFormat="1" ht="16.5" customHeight="1">
      <c r="A288" s="213"/>
      <c r="B288" s="868"/>
      <c r="C288" s="868"/>
      <c r="D288" s="868"/>
      <c r="E288" s="868"/>
      <c r="F288" s="868"/>
      <c r="G288" s="868"/>
      <c r="H288" s="868"/>
      <c r="I288" s="148"/>
      <c r="J288" s="149"/>
      <c r="K288" s="149"/>
      <c r="L288" s="165"/>
      <c r="M288" s="149"/>
    </row>
    <row r="289" spans="1:17" s="106" customFormat="1" ht="17.25" customHeight="1">
      <c r="A289" s="213"/>
      <c r="B289" s="166" t="s">
        <v>224</v>
      </c>
      <c r="C289" s="218"/>
      <c r="D289" s="163" t="s">
        <v>646</v>
      </c>
      <c r="F289" s="163"/>
      <c r="G289" s="163"/>
      <c r="I289" s="148"/>
      <c r="J289" s="149"/>
      <c r="K289" s="149"/>
      <c r="L289" s="167"/>
      <c r="M289" s="149"/>
    </row>
    <row r="290" spans="1:17" s="106" customFormat="1" ht="7.5" customHeight="1">
      <c r="A290" s="213"/>
      <c r="B290" s="166"/>
      <c r="C290" s="218"/>
      <c r="D290" s="218"/>
      <c r="E290" s="163"/>
      <c r="F290" s="163"/>
      <c r="G290" s="163"/>
      <c r="I290" s="148"/>
      <c r="J290" s="149"/>
      <c r="K290" s="149"/>
      <c r="M290" s="149"/>
    </row>
    <row r="291" spans="1:17" s="106" customFormat="1" ht="28.5" customHeight="1">
      <c r="A291" s="213"/>
      <c r="B291" s="883" t="s">
        <v>225</v>
      </c>
      <c r="C291" s="883"/>
      <c r="D291" s="884" t="s">
        <v>848</v>
      </c>
      <c r="E291" s="884"/>
      <c r="F291" s="884"/>
      <c r="G291" s="884"/>
      <c r="H291" s="884"/>
      <c r="I291" s="148"/>
      <c r="J291" s="149"/>
      <c r="K291" s="149"/>
      <c r="M291" s="149"/>
    </row>
    <row r="292" spans="1:17" s="106" customFormat="1" ht="4.5" customHeight="1">
      <c r="A292" s="213"/>
      <c r="B292" s="166"/>
      <c r="C292" s="218"/>
      <c r="D292" s="218"/>
      <c r="E292" s="163"/>
      <c r="F292" s="163"/>
      <c r="G292" s="163"/>
      <c r="I292" s="148"/>
      <c r="J292" s="149"/>
      <c r="K292" s="149"/>
      <c r="M292" s="149"/>
    </row>
    <row r="293" spans="1:17" s="106" customFormat="1" ht="27" customHeight="1">
      <c r="A293" s="213"/>
      <c r="B293" s="886" t="s">
        <v>226</v>
      </c>
      <c r="C293" s="886"/>
      <c r="D293" s="868" t="s">
        <v>849</v>
      </c>
      <c r="E293" s="868"/>
      <c r="F293" s="868"/>
      <c r="G293" s="868"/>
      <c r="H293" s="868"/>
      <c r="I293" s="148"/>
      <c r="J293" s="149"/>
      <c r="K293" s="149"/>
      <c r="M293" s="149"/>
      <c r="N293" s="887"/>
      <c r="O293" s="887"/>
      <c r="P293" s="887"/>
      <c r="Q293" s="887"/>
    </row>
    <row r="294" spans="1:17" s="106" customFormat="1" ht="6.75" customHeight="1">
      <c r="A294" s="213"/>
      <c r="B294" s="220"/>
      <c r="C294" s="220"/>
      <c r="D294" s="884"/>
      <c r="E294" s="884"/>
      <c r="F294" s="884"/>
      <c r="G294" s="211"/>
      <c r="H294" s="211"/>
      <c r="I294" s="148"/>
      <c r="J294" s="149"/>
      <c r="K294" s="149"/>
      <c r="M294" s="149"/>
      <c r="N294" s="221"/>
      <c r="O294" s="221"/>
      <c r="P294" s="221"/>
      <c r="Q294" s="221"/>
    </row>
    <row r="295" spans="1:17" s="106" customFormat="1" ht="15" customHeight="1">
      <c r="A295" s="213"/>
      <c r="B295" s="166" t="s">
        <v>671</v>
      </c>
      <c r="C295" s="218"/>
      <c r="D295" s="163" t="s">
        <v>672</v>
      </c>
      <c r="F295" s="164"/>
      <c r="G295" s="164"/>
      <c r="H295" s="164"/>
      <c r="I295" s="136"/>
      <c r="J295" s="134"/>
      <c r="K295" s="134"/>
      <c r="L295" s="136"/>
      <c r="M295" s="136"/>
      <c r="N295" s="136"/>
      <c r="O295" s="136"/>
      <c r="P295" s="136"/>
    </row>
    <row r="296" spans="1:17" s="106" customFormat="1" ht="9" customHeight="1">
      <c r="A296" s="213"/>
      <c r="B296" s="134"/>
      <c r="C296" s="134"/>
      <c r="D296" s="134"/>
      <c r="E296" s="134"/>
      <c r="F296" s="134"/>
      <c r="G296" s="168"/>
      <c r="H296" s="168"/>
      <c r="I296" s="148"/>
      <c r="J296" s="134"/>
      <c r="K296" s="134"/>
      <c r="L296" s="136"/>
      <c r="M296" s="136"/>
      <c r="N296" s="136"/>
      <c r="O296" s="136"/>
      <c r="P296" s="136"/>
    </row>
    <row r="297" spans="1:17" s="106" customFormat="1" ht="9" customHeight="1">
      <c r="A297" s="213"/>
      <c r="B297" s="134"/>
      <c r="C297" s="134"/>
      <c r="D297" s="134"/>
      <c r="E297" s="134"/>
      <c r="F297" s="134"/>
      <c r="G297" s="168"/>
      <c r="H297" s="168"/>
      <c r="I297" s="148"/>
      <c r="J297" s="134"/>
      <c r="K297" s="134"/>
      <c r="L297" s="136"/>
      <c r="M297" s="136"/>
      <c r="N297" s="136"/>
      <c r="O297" s="136"/>
      <c r="P297" s="136"/>
    </row>
    <row r="298" spans="1:17" s="106" customFormat="1" ht="14.5">
      <c r="A298" s="169">
        <f>A17+0.1</f>
        <v>3.1</v>
      </c>
      <c r="B298" s="888" t="s">
        <v>713</v>
      </c>
      <c r="C298" s="888"/>
      <c r="D298" s="888"/>
      <c r="E298" s="888"/>
      <c r="F298" s="888"/>
      <c r="G298" s="888"/>
      <c r="H298" s="888"/>
      <c r="I298" s="161"/>
      <c r="J298" s="149"/>
      <c r="K298" s="149"/>
      <c r="M298" s="149"/>
    </row>
    <row r="299" spans="1:17" ht="3" customHeight="1">
      <c r="A299" s="142"/>
      <c r="B299" s="136"/>
      <c r="C299" s="209"/>
      <c r="D299" s="209"/>
      <c r="E299" s="209"/>
      <c r="F299" s="209"/>
      <c r="G299" s="209"/>
      <c r="H299" s="209"/>
    </row>
    <row r="300" spans="1:17" s="106" customFormat="1" ht="39.75" customHeight="1">
      <c r="A300" s="142"/>
      <c r="B300" s="885" t="s">
        <v>717</v>
      </c>
      <c r="C300" s="885"/>
      <c r="D300" s="885"/>
      <c r="E300" s="885"/>
      <c r="F300" s="885"/>
      <c r="G300" s="885"/>
      <c r="H300" s="885"/>
      <c r="I300" s="149"/>
      <c r="J300" s="149"/>
      <c r="K300" s="149"/>
      <c r="M300" s="149"/>
    </row>
    <row r="301" spans="1:17" s="106" customFormat="1" ht="5.25" customHeight="1">
      <c r="A301" s="142"/>
      <c r="B301" s="219"/>
      <c r="C301" s="219"/>
      <c r="D301" s="219"/>
      <c r="E301" s="219"/>
      <c r="F301" s="219"/>
      <c r="G301" s="219"/>
      <c r="H301" s="219"/>
      <c r="I301" s="149"/>
      <c r="J301" s="149"/>
      <c r="K301" s="149"/>
      <c r="M301" s="149"/>
    </row>
    <row r="302" spans="1:17" ht="15" customHeight="1">
      <c r="A302" s="170">
        <f>A298+0.01</f>
        <v>3.11</v>
      </c>
      <c r="B302" s="136" t="s">
        <v>289</v>
      </c>
      <c r="C302" s="209"/>
      <c r="D302" s="209"/>
      <c r="E302" s="209"/>
      <c r="F302" s="209"/>
      <c r="G302" s="209"/>
      <c r="H302" s="209"/>
    </row>
    <row r="303" spans="1:17" ht="3" customHeight="1">
      <c r="A303" s="171"/>
      <c r="B303" s="136"/>
      <c r="C303" s="209"/>
      <c r="D303" s="209"/>
      <c r="E303" s="209"/>
      <c r="F303" s="209"/>
      <c r="G303" s="209"/>
      <c r="H303" s="209"/>
    </row>
    <row r="304" spans="1:17" ht="16.5" customHeight="1">
      <c r="A304" s="142"/>
      <c r="B304" s="885" t="s">
        <v>880</v>
      </c>
      <c r="C304" s="885"/>
      <c r="D304" s="885"/>
      <c r="E304" s="885"/>
      <c r="F304" s="885"/>
      <c r="G304" s="885"/>
      <c r="H304" s="885"/>
    </row>
    <row r="305" spans="1:8" ht="14.5">
      <c r="A305" s="142"/>
      <c r="B305" s="885"/>
      <c r="C305" s="885"/>
      <c r="D305" s="885"/>
      <c r="E305" s="885"/>
      <c r="F305" s="885"/>
      <c r="G305" s="885"/>
      <c r="H305" s="885"/>
    </row>
    <row r="306" spans="1:8" ht="14.5">
      <c r="A306" s="142"/>
      <c r="B306" s="885"/>
      <c r="C306" s="885"/>
      <c r="D306" s="885"/>
      <c r="E306" s="885"/>
      <c r="F306" s="885"/>
      <c r="G306" s="885"/>
      <c r="H306" s="885"/>
    </row>
    <row r="307" spans="1:8" ht="14.5">
      <c r="A307" s="142"/>
      <c r="B307" s="885"/>
      <c r="C307" s="885"/>
      <c r="D307" s="885"/>
      <c r="E307" s="885"/>
      <c r="F307" s="885"/>
      <c r="G307" s="885"/>
      <c r="H307" s="885"/>
    </row>
    <row r="308" spans="1:8" ht="10.5" customHeight="1">
      <c r="A308" s="142"/>
      <c r="B308" s="885"/>
      <c r="C308" s="885"/>
      <c r="D308" s="885"/>
      <c r="E308" s="885"/>
      <c r="F308" s="885"/>
      <c r="G308" s="885"/>
      <c r="H308" s="885"/>
    </row>
    <row r="309" spans="1:8" ht="9" customHeight="1">
      <c r="A309" s="142"/>
      <c r="B309" s="219"/>
      <c r="C309" s="219"/>
      <c r="D309" s="219"/>
      <c r="E309" s="219"/>
      <c r="F309" s="219"/>
      <c r="G309" s="219"/>
      <c r="H309" s="219"/>
    </row>
    <row r="310" spans="1:8" ht="14.5">
      <c r="A310" s="172">
        <f>A302+0.01</f>
        <v>3.1199999999999997</v>
      </c>
      <c r="B310" s="875" t="s">
        <v>314</v>
      </c>
      <c r="C310" s="875"/>
      <c r="D310" s="875"/>
      <c r="E310" s="875"/>
    </row>
    <row r="311" spans="1:8" ht="4.5" customHeight="1">
      <c r="A311" s="212"/>
      <c r="B311" s="214"/>
      <c r="C311" s="214"/>
      <c r="D311" s="214"/>
      <c r="E311" s="214"/>
    </row>
    <row r="312" spans="1:8" ht="15" customHeight="1">
      <c r="B312" s="865" t="s">
        <v>4007</v>
      </c>
      <c r="C312" s="865"/>
      <c r="D312" s="865"/>
      <c r="E312" s="865"/>
      <c r="F312" s="865"/>
      <c r="G312" s="865"/>
      <c r="H312" s="865"/>
    </row>
    <row r="313" spans="1:8" ht="14.5">
      <c r="B313" s="865"/>
      <c r="C313" s="865"/>
      <c r="D313" s="865"/>
      <c r="E313" s="865"/>
      <c r="F313" s="865"/>
      <c r="G313" s="865"/>
      <c r="H313" s="865"/>
    </row>
    <row r="314" spans="1:8" ht="14.5">
      <c r="B314" s="865"/>
      <c r="C314" s="865"/>
      <c r="D314" s="865"/>
      <c r="E314" s="865"/>
      <c r="F314" s="865"/>
      <c r="G314" s="865"/>
      <c r="H314" s="865"/>
    </row>
    <row r="315" spans="1:8" ht="14.5">
      <c r="B315" s="865"/>
      <c r="C315" s="865"/>
      <c r="D315" s="865"/>
      <c r="E315" s="865"/>
      <c r="F315" s="865"/>
      <c r="G315" s="865"/>
      <c r="H315" s="865"/>
    </row>
    <row r="316" spans="1:8" ht="14.25" customHeight="1">
      <c r="B316" s="865"/>
      <c r="C316" s="865"/>
      <c r="D316" s="865"/>
      <c r="E316" s="865"/>
      <c r="F316" s="865"/>
      <c r="G316" s="865"/>
      <c r="H316" s="865"/>
    </row>
    <row r="317" spans="1:8" ht="4.5" customHeight="1">
      <c r="B317" s="136"/>
    </row>
    <row r="318" spans="1:8" ht="14.5">
      <c r="A318" s="172">
        <f>A310+0.01</f>
        <v>3.1299999999999994</v>
      </c>
      <c r="B318" s="875" t="s">
        <v>282</v>
      </c>
      <c r="C318" s="875"/>
      <c r="D318" s="875"/>
      <c r="E318" s="875"/>
    </row>
    <row r="319" spans="1:8" ht="4.5" customHeight="1">
      <c r="A319" s="173"/>
      <c r="B319" s="174"/>
      <c r="C319" s="174"/>
      <c r="D319" s="174"/>
      <c r="E319" s="174"/>
    </row>
    <row r="320" spans="1:8" ht="15" customHeight="1">
      <c r="B320" s="865" t="s">
        <v>4085</v>
      </c>
      <c r="C320" s="865"/>
      <c r="D320" s="865"/>
      <c r="E320" s="865"/>
      <c r="F320" s="865"/>
      <c r="G320" s="865"/>
      <c r="H320" s="865"/>
    </row>
    <row r="321" spans="1:14" ht="14.5">
      <c r="B321" s="865"/>
      <c r="C321" s="865"/>
      <c r="D321" s="865"/>
      <c r="E321" s="865"/>
      <c r="F321" s="865"/>
      <c r="G321" s="865"/>
      <c r="H321" s="865"/>
    </row>
    <row r="322" spans="1:14" ht="14.5">
      <c r="B322" s="865"/>
      <c r="C322" s="865"/>
      <c r="D322" s="865"/>
      <c r="E322" s="865"/>
      <c r="F322" s="865"/>
      <c r="G322" s="865"/>
      <c r="H322" s="865"/>
    </row>
    <row r="323" spans="1:14" ht="14.5">
      <c r="B323" s="865"/>
      <c r="C323" s="865"/>
      <c r="D323" s="865"/>
      <c r="E323" s="865"/>
      <c r="F323" s="865"/>
      <c r="G323" s="865"/>
      <c r="H323" s="865"/>
    </row>
    <row r="324" spans="1:14" ht="14.5">
      <c r="B324" s="865"/>
      <c r="C324" s="865"/>
      <c r="D324" s="865"/>
      <c r="E324" s="865"/>
      <c r="F324" s="865"/>
      <c r="G324" s="865"/>
      <c r="H324" s="865"/>
    </row>
    <row r="325" spans="1:14" ht="6.75" customHeight="1">
      <c r="B325" s="865"/>
      <c r="C325" s="865"/>
      <c r="D325" s="865"/>
      <c r="E325" s="865"/>
      <c r="F325" s="865"/>
      <c r="G325" s="865"/>
      <c r="H325" s="865"/>
    </row>
    <row r="326" spans="1:14" ht="8.25" customHeight="1">
      <c r="B326" s="209"/>
      <c r="C326" s="209"/>
      <c r="D326" s="209"/>
      <c r="E326" s="209"/>
      <c r="F326" s="209"/>
      <c r="G326" s="209"/>
      <c r="H326" s="209"/>
    </row>
    <row r="327" spans="1:14" s="106" customFormat="1" ht="14.5">
      <c r="A327" s="172">
        <f>A318+0.01</f>
        <v>3.1399999999999992</v>
      </c>
      <c r="B327" s="147" t="s">
        <v>978</v>
      </c>
      <c r="C327" s="219"/>
      <c r="D327" s="219"/>
      <c r="E327" s="219"/>
      <c r="F327" s="219"/>
      <c r="G327" s="219"/>
      <c r="H327" s="219"/>
      <c r="I327" s="219"/>
      <c r="J327" s="149"/>
      <c r="K327" s="149"/>
      <c r="L327" s="149"/>
      <c r="N327" s="149"/>
    </row>
    <row r="328" spans="1:14" s="106" customFormat="1" ht="6" customHeight="1">
      <c r="A328" s="142"/>
      <c r="B328" s="219"/>
      <c r="C328" s="219"/>
      <c r="D328" s="219"/>
      <c r="E328" s="219"/>
      <c r="F328" s="219"/>
      <c r="G328" s="219"/>
      <c r="H328" s="219"/>
      <c r="I328" s="219"/>
      <c r="J328" s="149"/>
      <c r="K328" s="149"/>
      <c r="L328" s="149"/>
      <c r="N328" s="149"/>
    </row>
    <row r="329" spans="1:14" s="106" customFormat="1" ht="18.75" customHeight="1">
      <c r="A329" s="142"/>
      <c r="B329" s="865" t="s">
        <v>959</v>
      </c>
      <c r="C329" s="865"/>
      <c r="D329" s="865"/>
      <c r="E329" s="865"/>
      <c r="F329" s="865"/>
      <c r="G329" s="865"/>
      <c r="H329" s="865"/>
      <c r="I329" s="865"/>
      <c r="J329" s="865"/>
      <c r="K329" s="149"/>
      <c r="L329" s="149"/>
      <c r="N329" s="149"/>
    </row>
    <row r="330" spans="1:14" s="106" customFormat="1" ht="37.5" customHeight="1">
      <c r="A330" s="142"/>
      <c r="B330" s="865"/>
      <c r="C330" s="865"/>
      <c r="D330" s="865"/>
      <c r="E330" s="865"/>
      <c r="F330" s="865"/>
      <c r="G330" s="865"/>
      <c r="H330" s="865"/>
      <c r="I330" s="865"/>
      <c r="J330" s="865"/>
      <c r="K330" s="149"/>
      <c r="L330" s="149"/>
      <c r="N330" s="149"/>
    </row>
    <row r="331" spans="1:14" s="106" customFormat="1" ht="12.75" hidden="1" customHeight="1">
      <c r="A331" s="142"/>
      <c r="B331" s="865" t="s">
        <v>1466</v>
      </c>
      <c r="C331" s="865"/>
      <c r="D331" s="865"/>
      <c r="E331" s="865"/>
      <c r="F331" s="865"/>
      <c r="G331" s="865"/>
      <c r="H331" s="865"/>
      <c r="I331" s="865"/>
      <c r="J331" s="865"/>
      <c r="K331" s="149"/>
      <c r="L331" s="149"/>
      <c r="N331" s="149"/>
    </row>
    <row r="332" spans="1:14" s="106" customFormat="1" ht="62.25" customHeight="1">
      <c r="A332" s="142"/>
      <c r="B332" s="885" t="s">
        <v>1467</v>
      </c>
      <c r="C332" s="885"/>
      <c r="D332" s="885"/>
      <c r="E332" s="885"/>
      <c r="F332" s="885"/>
      <c r="G332" s="885"/>
      <c r="H332" s="885"/>
      <c r="I332" s="219"/>
      <c r="J332" s="149"/>
      <c r="K332" s="149"/>
      <c r="L332" s="149"/>
      <c r="N332" s="149"/>
    </row>
    <row r="333" spans="1:14" s="106" customFormat="1" ht="14.5">
      <c r="A333" s="142"/>
      <c r="B333" s="161"/>
      <c r="C333" s="161"/>
      <c r="D333" s="161"/>
      <c r="E333" s="161"/>
      <c r="F333" s="161"/>
      <c r="G333" s="161"/>
      <c r="H333" s="161"/>
      <c r="I333" s="219"/>
      <c r="J333" s="149"/>
      <c r="K333" s="149"/>
      <c r="L333" s="149"/>
      <c r="N333" s="149"/>
    </row>
    <row r="334" spans="1:14" ht="15" customHeight="1">
      <c r="A334" s="175">
        <f>A327+0.01</f>
        <v>3.149999999999999</v>
      </c>
      <c r="B334" s="889" t="s">
        <v>723</v>
      </c>
      <c r="C334" s="889"/>
      <c r="D334" s="889"/>
      <c r="E334" s="889"/>
      <c r="F334" s="889"/>
      <c r="G334" s="889"/>
      <c r="H334" s="889"/>
    </row>
    <row r="335" spans="1:14" ht="6" customHeight="1">
      <c r="A335" s="175"/>
      <c r="B335" s="222"/>
      <c r="C335" s="222"/>
      <c r="D335" s="222"/>
      <c r="E335" s="222"/>
      <c r="F335" s="222"/>
      <c r="G335" s="222"/>
      <c r="H335" s="222"/>
    </row>
    <row r="336" spans="1:14" ht="31.5" customHeight="1">
      <c r="B336" s="865" t="s">
        <v>3848</v>
      </c>
      <c r="C336" s="865"/>
      <c r="D336" s="865"/>
      <c r="E336" s="865"/>
      <c r="F336" s="865"/>
      <c r="G336" s="865"/>
      <c r="H336" s="865"/>
    </row>
    <row r="337" spans="1:8" ht="14.5">
      <c r="B337" s="209"/>
      <c r="C337" s="209"/>
      <c r="D337" s="209"/>
      <c r="E337" s="209"/>
      <c r="F337" s="209"/>
      <c r="G337" s="209"/>
      <c r="H337" s="209"/>
    </row>
    <row r="338" spans="1:8" ht="17.149999999999999" customHeight="1">
      <c r="A338" s="175">
        <f>A334+0.01</f>
        <v>3.1599999999999988</v>
      </c>
      <c r="B338" s="889" t="s">
        <v>979</v>
      </c>
      <c r="C338" s="889"/>
      <c r="D338" s="889"/>
      <c r="E338" s="209"/>
      <c r="F338" s="209"/>
      <c r="G338" s="209"/>
      <c r="H338" s="209"/>
    </row>
    <row r="339" spans="1:8" ht="3.75" customHeight="1">
      <c r="A339" s="175"/>
      <c r="B339" s="222"/>
      <c r="C339" s="222"/>
      <c r="D339" s="222"/>
      <c r="E339" s="209"/>
      <c r="F339" s="209"/>
      <c r="G339" s="209"/>
      <c r="H339" s="209"/>
    </row>
    <row r="340" spans="1:8" ht="14.5">
      <c r="B340" s="865" t="s">
        <v>724</v>
      </c>
      <c r="C340" s="865"/>
      <c r="D340" s="865"/>
      <c r="E340" s="865"/>
      <c r="F340" s="865"/>
      <c r="G340" s="865"/>
      <c r="H340" s="865"/>
    </row>
    <row r="341" spans="1:8" ht="14.5">
      <c r="B341" s="209"/>
      <c r="C341" s="209"/>
      <c r="D341" s="209"/>
      <c r="E341" s="209"/>
      <c r="F341" s="209"/>
      <c r="G341" s="209"/>
      <c r="H341" s="209"/>
    </row>
    <row r="342" spans="1:8" ht="14.5">
      <c r="A342" s="175">
        <f>A338+0.01</f>
        <v>3.1699999999999986</v>
      </c>
      <c r="B342" s="889" t="s">
        <v>805</v>
      </c>
      <c r="C342" s="889"/>
      <c r="D342" s="889"/>
      <c r="E342" s="889"/>
      <c r="F342" s="889"/>
      <c r="G342" s="209"/>
      <c r="H342" s="209"/>
    </row>
    <row r="343" spans="1:8" ht="5.25" customHeight="1">
      <c r="B343" s="209"/>
      <c r="C343" s="209"/>
      <c r="D343" s="209"/>
      <c r="E343" s="209"/>
      <c r="F343" s="209"/>
      <c r="G343" s="209"/>
      <c r="H343" s="209"/>
    </row>
    <row r="344" spans="1:8" ht="13.5" customHeight="1">
      <c r="B344" s="865" t="s">
        <v>806</v>
      </c>
      <c r="C344" s="865"/>
      <c r="D344" s="865"/>
      <c r="E344" s="865"/>
      <c r="F344" s="865"/>
      <c r="G344" s="865"/>
      <c r="H344" s="865"/>
    </row>
    <row r="345" spans="1:8" ht="18" customHeight="1">
      <c r="B345" s="865"/>
      <c r="C345" s="865"/>
      <c r="D345" s="865"/>
      <c r="E345" s="865"/>
      <c r="F345" s="865"/>
      <c r="G345" s="865"/>
      <c r="H345" s="865"/>
    </row>
    <row r="346" spans="1:8" ht="14.5">
      <c r="B346" s="209"/>
      <c r="C346" s="209"/>
      <c r="D346" s="209"/>
      <c r="E346" s="209"/>
      <c r="F346" s="209"/>
      <c r="G346" s="209"/>
      <c r="H346" s="209"/>
    </row>
    <row r="347" spans="1:8" ht="14.5">
      <c r="A347" s="175">
        <f>A342+0.01</f>
        <v>3.1799999999999984</v>
      </c>
      <c r="B347" s="136" t="s">
        <v>1468</v>
      </c>
      <c r="C347" s="209"/>
      <c r="D347" s="209"/>
      <c r="E347" s="209"/>
      <c r="F347" s="209"/>
      <c r="G347" s="209"/>
      <c r="H347" s="209"/>
    </row>
    <row r="348" spans="1:8" ht="6.65" customHeight="1">
      <c r="B348" s="209"/>
      <c r="C348" s="209"/>
      <c r="D348" s="209"/>
      <c r="E348" s="209"/>
      <c r="F348" s="209"/>
      <c r="G348" s="209"/>
      <c r="H348" s="209"/>
    </row>
    <row r="349" spans="1:8" ht="14.9" customHeight="1">
      <c r="B349" s="890" t="s">
        <v>4086</v>
      </c>
      <c r="C349" s="890"/>
      <c r="D349" s="890"/>
      <c r="E349" s="890"/>
      <c r="F349" s="890"/>
      <c r="G349" s="890"/>
      <c r="H349" s="890"/>
    </row>
    <row r="350" spans="1:8" ht="14.9" customHeight="1">
      <c r="B350" s="890"/>
      <c r="C350" s="890"/>
      <c r="D350" s="890"/>
      <c r="E350" s="890"/>
      <c r="F350" s="890"/>
      <c r="G350" s="890"/>
      <c r="H350" s="890"/>
    </row>
    <row r="351" spans="1:8" ht="14.5">
      <c r="B351" s="209"/>
      <c r="C351" s="209"/>
      <c r="D351" s="209"/>
      <c r="E351" s="209"/>
      <c r="F351" s="209"/>
      <c r="G351" s="209"/>
      <c r="H351" s="209"/>
    </row>
    <row r="352" spans="1:8" ht="13.5" customHeight="1">
      <c r="A352" s="175">
        <f>A347+0.01</f>
        <v>3.1899999999999982</v>
      </c>
      <c r="B352" s="889" t="s">
        <v>4134</v>
      </c>
      <c r="C352" s="889"/>
      <c r="D352" s="889"/>
      <c r="E352" s="889"/>
      <c r="F352" s="889"/>
      <c r="G352" s="222"/>
      <c r="H352" s="222"/>
    </row>
    <row r="353" spans="1:8" ht="6" customHeight="1">
      <c r="A353" s="175"/>
      <c r="B353" s="222"/>
      <c r="C353" s="222"/>
      <c r="D353" s="222"/>
      <c r="E353" s="222"/>
      <c r="F353" s="222"/>
      <c r="G353" s="222"/>
      <c r="H353" s="222"/>
    </row>
    <row r="354" spans="1:8" ht="5.15" customHeight="1">
      <c r="B354" s="865"/>
      <c r="C354" s="865"/>
      <c r="D354" s="865"/>
      <c r="E354" s="865"/>
      <c r="F354" s="865"/>
      <c r="G354" s="865"/>
      <c r="H354" s="865"/>
    </row>
    <row r="355" spans="1:8" s="785" customFormat="1" ht="14.5">
      <c r="A355" s="213"/>
      <c r="B355" s="865" t="s">
        <v>4135</v>
      </c>
      <c r="C355" s="865"/>
      <c r="D355" s="865"/>
      <c r="E355" s="865"/>
      <c r="F355" s="865"/>
      <c r="G355" s="865"/>
      <c r="H355" s="865"/>
    </row>
    <row r="356" spans="1:8" s="785" customFormat="1" ht="14.5">
      <c r="A356" s="213"/>
      <c r="B356" s="865"/>
      <c r="C356" s="865"/>
      <c r="D356" s="865"/>
      <c r="E356" s="865"/>
      <c r="F356" s="865"/>
      <c r="G356" s="865"/>
      <c r="H356" s="865"/>
    </row>
    <row r="357" spans="1:8" s="785" customFormat="1" ht="14.5">
      <c r="A357" s="213"/>
      <c r="B357" s="865"/>
      <c r="C357" s="865"/>
      <c r="D357" s="865"/>
      <c r="E357" s="865"/>
      <c r="F357" s="865"/>
      <c r="G357" s="865"/>
      <c r="H357" s="865"/>
    </row>
    <row r="358" spans="1:8" s="785" customFormat="1" ht="14.5" hidden="1">
      <c r="A358" s="213"/>
      <c r="B358" s="786"/>
      <c r="C358" s="786"/>
      <c r="D358" s="786"/>
      <c r="E358" s="786"/>
      <c r="F358" s="786"/>
      <c r="G358" s="786"/>
      <c r="H358" s="786"/>
    </row>
    <row r="359" spans="1:8" s="785" customFormat="1" ht="14.5">
      <c r="A359" s="213"/>
      <c r="B359" s="787" t="s">
        <v>614</v>
      </c>
      <c r="C359" s="891" t="s">
        <v>4136</v>
      </c>
      <c r="D359" s="891"/>
      <c r="E359" s="891"/>
      <c r="F359" s="891"/>
      <c r="G359" s="891"/>
      <c r="H359" s="891"/>
    </row>
    <row r="360" spans="1:8" s="785" customFormat="1" ht="14.5">
      <c r="A360" s="213"/>
      <c r="B360" s="787" t="s">
        <v>614</v>
      </c>
      <c r="C360" s="865" t="s">
        <v>4137</v>
      </c>
      <c r="D360" s="865"/>
      <c r="E360" s="865"/>
      <c r="F360" s="865"/>
      <c r="G360" s="865"/>
      <c r="H360" s="865"/>
    </row>
    <row r="361" spans="1:8" s="785" customFormat="1" ht="14.5">
      <c r="A361" s="213"/>
      <c r="B361" s="209"/>
      <c r="C361" s="865"/>
      <c r="D361" s="865"/>
      <c r="E361" s="865"/>
      <c r="F361" s="865"/>
      <c r="G361" s="865"/>
      <c r="H361" s="865"/>
    </row>
    <row r="362" spans="1:8" s="785" customFormat="1" ht="14.5">
      <c r="A362" s="213"/>
      <c r="B362" s="787" t="s">
        <v>614</v>
      </c>
      <c r="C362" s="891" t="s">
        <v>4138</v>
      </c>
      <c r="D362" s="891"/>
      <c r="E362" s="891"/>
      <c r="F362" s="891"/>
      <c r="G362" s="891"/>
      <c r="H362" s="891"/>
    </row>
    <row r="363" spans="1:8" s="785" customFormat="1" ht="4.5" customHeight="1">
      <c r="A363" s="213"/>
      <c r="B363" s="787"/>
      <c r="C363" s="786"/>
      <c r="D363" s="786"/>
      <c r="E363" s="786"/>
      <c r="F363" s="786"/>
      <c r="G363" s="786"/>
      <c r="H363" s="786"/>
    </row>
    <row r="364" spans="1:8" s="785" customFormat="1" ht="14.5">
      <c r="A364" s="213"/>
      <c r="B364" s="865" t="s">
        <v>4139</v>
      </c>
      <c r="C364" s="865"/>
      <c r="D364" s="865"/>
      <c r="E364" s="865"/>
      <c r="F364" s="865"/>
      <c r="G364" s="865"/>
      <c r="H364" s="865"/>
    </row>
    <row r="365" spans="1:8" s="785" customFormat="1" ht="14.5">
      <c r="A365" s="213"/>
      <c r="B365" s="865"/>
      <c r="C365" s="865"/>
      <c r="D365" s="865"/>
      <c r="E365" s="865"/>
      <c r="F365" s="865"/>
      <c r="G365" s="865"/>
      <c r="H365" s="865"/>
    </row>
    <row r="366" spans="1:8" s="785" customFormat="1" ht="14.5">
      <c r="A366" s="213"/>
      <c r="B366" s="865"/>
      <c r="C366" s="865"/>
      <c r="D366" s="865"/>
      <c r="E366" s="865"/>
      <c r="F366" s="865"/>
      <c r="G366" s="865"/>
      <c r="H366" s="865"/>
    </row>
    <row r="367" spans="1:8" s="785" customFormat="1" ht="14.5">
      <c r="A367" s="213"/>
      <c r="B367" s="865"/>
      <c r="C367" s="865"/>
      <c r="D367" s="865"/>
      <c r="E367" s="865"/>
      <c r="F367" s="865"/>
      <c r="G367" s="865"/>
      <c r="H367" s="865"/>
    </row>
    <row r="368" spans="1:8" s="785" customFormat="1" ht="5.25" hidden="1" customHeight="1">
      <c r="A368" s="213"/>
      <c r="B368" s="209"/>
      <c r="C368" s="209"/>
      <c r="D368" s="209"/>
      <c r="E368" s="209"/>
      <c r="F368" s="209"/>
      <c r="G368" s="209"/>
      <c r="H368" s="209"/>
    </row>
    <row r="369" spans="1:8" s="785" customFormat="1" ht="5.25" customHeight="1">
      <c r="A369" s="213"/>
      <c r="B369" s="209"/>
      <c r="C369" s="209"/>
      <c r="D369" s="209"/>
      <c r="E369" s="209"/>
      <c r="F369" s="209"/>
      <c r="G369" s="209"/>
      <c r="H369" s="209"/>
    </row>
    <row r="370" spans="1:8" s="785" customFormat="1" ht="14.5">
      <c r="A370" s="213"/>
      <c r="B370" s="865" t="s">
        <v>4140</v>
      </c>
      <c r="C370" s="865"/>
      <c r="D370" s="865"/>
      <c r="E370" s="865"/>
      <c r="F370" s="865"/>
      <c r="G370" s="865"/>
      <c r="H370" s="865"/>
    </row>
    <row r="371" spans="1:8" s="785" customFormat="1" ht="14.5">
      <c r="A371" s="213"/>
      <c r="B371" s="865"/>
      <c r="C371" s="865"/>
      <c r="D371" s="865"/>
      <c r="E371" s="865"/>
      <c r="F371" s="865"/>
      <c r="G371" s="865"/>
      <c r="H371" s="865"/>
    </row>
    <row r="372" spans="1:8" s="785" customFormat="1" ht="14.5">
      <c r="A372" s="213"/>
      <c r="B372" s="865"/>
      <c r="C372" s="865"/>
      <c r="D372" s="865"/>
      <c r="E372" s="865"/>
      <c r="F372" s="865"/>
      <c r="G372" s="865"/>
      <c r="H372" s="865"/>
    </row>
    <row r="373" spans="1:8" s="785" customFormat="1" ht="14.5">
      <c r="A373" s="213"/>
      <c r="B373" s="865"/>
      <c r="C373" s="865"/>
      <c r="D373" s="865"/>
      <c r="E373" s="865"/>
      <c r="F373" s="865"/>
      <c r="G373" s="865"/>
      <c r="H373" s="865"/>
    </row>
    <row r="374" spans="1:8" s="785" customFormat="1" ht="14.5">
      <c r="A374" s="213"/>
      <c r="B374" s="865"/>
      <c r="C374" s="865"/>
      <c r="D374" s="865"/>
      <c r="E374" s="865"/>
      <c r="F374" s="865"/>
      <c r="G374" s="865"/>
      <c r="H374" s="865"/>
    </row>
    <row r="375" spans="1:8" s="785" customFormat="1" ht="14.5">
      <c r="A375" s="213"/>
      <c r="B375" s="209"/>
      <c r="C375" s="209"/>
      <c r="D375" s="209"/>
      <c r="E375" s="209"/>
      <c r="F375" s="209"/>
      <c r="G375" s="209"/>
      <c r="H375" s="209"/>
    </row>
    <row r="376" spans="1:8" s="785" customFormat="1" ht="14.5">
      <c r="A376" s="213"/>
      <c r="B376" s="865" t="s">
        <v>4141</v>
      </c>
      <c r="C376" s="865"/>
      <c r="D376" s="865"/>
      <c r="E376" s="865"/>
      <c r="F376" s="865"/>
      <c r="G376" s="865"/>
      <c r="H376" s="865"/>
    </row>
    <row r="377" spans="1:8" s="785" customFormat="1" ht="14.5">
      <c r="A377" s="213"/>
      <c r="B377" s="865"/>
      <c r="C377" s="865"/>
      <c r="D377" s="865"/>
      <c r="E377" s="865"/>
      <c r="F377" s="865"/>
      <c r="G377" s="865"/>
      <c r="H377" s="865"/>
    </row>
    <row r="378" spans="1:8" s="785" customFormat="1" ht="14.5">
      <c r="A378" s="213"/>
      <c r="B378" s="865"/>
      <c r="C378" s="865"/>
      <c r="D378" s="865"/>
      <c r="E378" s="865"/>
      <c r="F378" s="865"/>
      <c r="G378" s="865"/>
      <c r="H378" s="865"/>
    </row>
    <row r="379" spans="1:8" s="785" customFormat="1" ht="14.5">
      <c r="A379" s="213"/>
      <c r="B379" s="865"/>
      <c r="C379" s="865"/>
      <c r="D379" s="865"/>
      <c r="E379" s="865"/>
      <c r="F379" s="865"/>
      <c r="G379" s="865"/>
      <c r="H379" s="865"/>
    </row>
    <row r="380" spans="1:8" s="785" customFormat="1" ht="6" customHeight="1">
      <c r="A380" s="213"/>
      <c r="B380" s="209"/>
      <c r="C380" s="209"/>
      <c r="D380" s="209"/>
      <c r="E380" s="209"/>
      <c r="F380" s="209"/>
      <c r="G380" s="209"/>
      <c r="H380" s="209"/>
    </row>
    <row r="381" spans="1:8" s="785" customFormat="1" ht="14.5">
      <c r="A381" s="213"/>
      <c r="B381" s="865" t="s">
        <v>4142</v>
      </c>
      <c r="C381" s="865"/>
      <c r="D381" s="865"/>
      <c r="E381" s="865"/>
      <c r="F381" s="865"/>
      <c r="G381" s="865"/>
      <c r="H381" s="865"/>
    </row>
    <row r="382" spans="1:8" s="785" customFormat="1" ht="14.5">
      <c r="A382" s="213"/>
      <c r="B382" s="865"/>
      <c r="C382" s="865"/>
      <c r="D382" s="865"/>
      <c r="E382" s="865"/>
      <c r="F382" s="865"/>
      <c r="G382" s="865"/>
      <c r="H382" s="865"/>
    </row>
    <row r="383" spans="1:8" s="785" customFormat="1" ht="14.5">
      <c r="A383" s="213"/>
      <c r="B383" s="865"/>
      <c r="C383" s="865"/>
      <c r="D383" s="865"/>
      <c r="E383" s="865"/>
      <c r="F383" s="865"/>
      <c r="G383" s="865"/>
      <c r="H383" s="865"/>
    </row>
    <row r="384" spans="1:8" s="785" customFormat="1" ht="4.5" customHeight="1">
      <c r="A384" s="213"/>
      <c r="B384" s="209"/>
      <c r="C384" s="209"/>
      <c r="D384" s="209"/>
      <c r="E384" s="209"/>
      <c r="F384" s="209"/>
      <c r="G384" s="209"/>
      <c r="H384" s="209"/>
    </row>
    <row r="385" spans="1:8" s="785" customFormat="1" ht="14.5">
      <c r="A385" s="213"/>
      <c r="B385" s="865" t="s">
        <v>4143</v>
      </c>
      <c r="C385" s="865"/>
      <c r="D385" s="865"/>
      <c r="E385" s="865"/>
      <c r="F385" s="865"/>
      <c r="G385" s="865"/>
      <c r="H385" s="865"/>
    </row>
    <row r="386" spans="1:8" s="785" customFormat="1" ht="14.5">
      <c r="A386" s="213"/>
      <c r="B386" s="865"/>
      <c r="C386" s="865"/>
      <c r="D386" s="865"/>
      <c r="E386" s="865"/>
      <c r="F386" s="865"/>
      <c r="G386" s="865"/>
      <c r="H386" s="865"/>
    </row>
    <row r="387" spans="1:8" s="785" customFormat="1" ht="14.5">
      <c r="A387" s="213"/>
      <c r="B387" s="865"/>
      <c r="C387" s="865"/>
      <c r="D387" s="865"/>
      <c r="E387" s="865"/>
      <c r="F387" s="865"/>
      <c r="G387" s="865"/>
      <c r="H387" s="865"/>
    </row>
    <row r="388" spans="1:8" s="785" customFormat="1" ht="14.5">
      <c r="A388" s="213"/>
      <c r="B388" s="865"/>
      <c r="C388" s="865"/>
      <c r="D388" s="865"/>
      <c r="E388" s="865"/>
      <c r="F388" s="865"/>
      <c r="G388" s="865"/>
      <c r="H388" s="865"/>
    </row>
    <row r="389" spans="1:8" s="785" customFormat="1" ht="4.5" customHeight="1">
      <c r="A389" s="213"/>
      <c r="B389" s="209"/>
      <c r="C389" s="209"/>
      <c r="D389" s="209"/>
      <c r="E389" s="209"/>
      <c r="F389" s="209"/>
      <c r="G389" s="209"/>
      <c r="H389" s="209"/>
    </row>
    <row r="390" spans="1:8" s="785" customFormat="1" ht="14.5">
      <c r="A390" s="213"/>
      <c r="B390" s="865" t="s">
        <v>4144</v>
      </c>
      <c r="C390" s="865"/>
      <c r="D390" s="865"/>
      <c r="E390" s="865"/>
      <c r="F390" s="865"/>
      <c r="G390" s="865"/>
      <c r="H390" s="865"/>
    </row>
    <row r="391" spans="1:8" s="785" customFormat="1" ht="14.5">
      <c r="A391" s="213"/>
      <c r="B391" s="865"/>
      <c r="C391" s="865"/>
      <c r="D391" s="865"/>
      <c r="E391" s="865"/>
      <c r="F391" s="865"/>
      <c r="G391" s="865"/>
      <c r="H391" s="865"/>
    </row>
    <row r="392" spans="1:8" s="785" customFormat="1" ht="14.5">
      <c r="A392" s="213"/>
      <c r="B392" s="865"/>
      <c r="C392" s="865"/>
      <c r="D392" s="865"/>
      <c r="E392" s="865"/>
      <c r="F392" s="865"/>
      <c r="G392" s="865"/>
      <c r="H392" s="865"/>
    </row>
    <row r="393" spans="1:8" s="785" customFormat="1" ht="4.5" customHeight="1">
      <c r="A393" s="213"/>
      <c r="B393" s="209"/>
      <c r="C393" s="209"/>
      <c r="D393" s="209"/>
      <c r="E393" s="209"/>
      <c r="F393" s="209"/>
      <c r="G393" s="209"/>
      <c r="H393" s="209"/>
    </row>
    <row r="394" spans="1:8" s="785" customFormat="1" ht="14.5">
      <c r="A394" s="213"/>
      <c r="B394" s="864" t="s">
        <v>4145</v>
      </c>
      <c r="C394" s="864"/>
      <c r="D394" s="864"/>
      <c r="E394" s="864"/>
      <c r="F394" s="864"/>
      <c r="G394" s="864"/>
      <c r="H394" s="864"/>
    </row>
    <row r="395" spans="1:8" s="785" customFormat="1" ht="14.5">
      <c r="A395" s="213"/>
      <c r="B395" s="865" t="s">
        <v>4146</v>
      </c>
      <c r="C395" s="865"/>
      <c r="D395" s="865"/>
      <c r="E395" s="865"/>
      <c r="F395" s="865"/>
      <c r="G395" s="865"/>
      <c r="H395" s="865"/>
    </row>
    <row r="396" spans="1:8" s="785" customFormat="1" ht="14.5">
      <c r="A396" s="213"/>
      <c r="B396" s="865"/>
      <c r="C396" s="865"/>
      <c r="D396" s="865"/>
      <c r="E396" s="865"/>
      <c r="F396" s="865"/>
      <c r="G396" s="865"/>
      <c r="H396" s="865"/>
    </row>
    <row r="397" spans="1:8" s="785" customFormat="1" ht="14.5">
      <c r="A397" s="213"/>
      <c r="B397" s="865"/>
      <c r="C397" s="865"/>
      <c r="D397" s="865"/>
      <c r="E397" s="865"/>
      <c r="F397" s="865"/>
      <c r="G397" s="865"/>
      <c r="H397" s="865"/>
    </row>
    <row r="398" spans="1:8" ht="15" customHeight="1"/>
    <row r="399" spans="1:8" ht="15" customHeight="1"/>
    <row r="400" spans="1:8" ht="15" customHeight="1">
      <c r="F400" s="134" t="s">
        <v>14</v>
      </c>
    </row>
  </sheetData>
  <mergeCells count="128">
    <mergeCell ref="B385:H388"/>
    <mergeCell ref="B390:H392"/>
    <mergeCell ref="B161:H162"/>
    <mergeCell ref="C164:H164"/>
    <mergeCell ref="C166:H167"/>
    <mergeCell ref="B169:H169"/>
    <mergeCell ref="B170:H171"/>
    <mergeCell ref="C172:H173"/>
    <mergeCell ref="C174:H175"/>
    <mergeCell ref="B177:H177"/>
    <mergeCell ref="B178:H179"/>
    <mergeCell ref="B181:H183"/>
    <mergeCell ref="B184:H187"/>
    <mergeCell ref="B189:H189"/>
    <mergeCell ref="B191:H191"/>
    <mergeCell ref="B193:H195"/>
    <mergeCell ref="B196:H196"/>
    <mergeCell ref="B198:H198"/>
    <mergeCell ref="B200:H203"/>
    <mergeCell ref="B204:H204"/>
    <mergeCell ref="B206:H208"/>
    <mergeCell ref="B210:H210"/>
    <mergeCell ref="B212:H213"/>
    <mergeCell ref="B215:H215"/>
    <mergeCell ref="B354:H354"/>
    <mergeCell ref="B355:H357"/>
    <mergeCell ref="C359:H359"/>
    <mergeCell ref="C360:H361"/>
    <mergeCell ref="C362:H362"/>
    <mergeCell ref="B364:H367"/>
    <mergeCell ref="B370:H374"/>
    <mergeCell ref="B376:H379"/>
    <mergeCell ref="B381:H383"/>
    <mergeCell ref="B338:D338"/>
    <mergeCell ref="B340:H340"/>
    <mergeCell ref="B342:F342"/>
    <mergeCell ref="B344:H345"/>
    <mergeCell ref="B349:H350"/>
    <mergeCell ref="B352:F352"/>
    <mergeCell ref="I329:J330"/>
    <mergeCell ref="B331:H331"/>
    <mergeCell ref="I331:J331"/>
    <mergeCell ref="B332:H332"/>
    <mergeCell ref="B334:H334"/>
    <mergeCell ref="B336:H336"/>
    <mergeCell ref="B318:E318"/>
    <mergeCell ref="B320:H325"/>
    <mergeCell ref="B329:H330"/>
    <mergeCell ref="B293:C293"/>
    <mergeCell ref="D293:H293"/>
    <mergeCell ref="N293:Q293"/>
    <mergeCell ref="D294:F294"/>
    <mergeCell ref="B298:H298"/>
    <mergeCell ref="B300:H300"/>
    <mergeCell ref="B285:E285"/>
    <mergeCell ref="B287:H288"/>
    <mergeCell ref="B291:C291"/>
    <mergeCell ref="D291:H291"/>
    <mergeCell ref="B258:F258"/>
    <mergeCell ref="B270:H275"/>
    <mergeCell ref="B304:H308"/>
    <mergeCell ref="B310:E310"/>
    <mergeCell ref="B312:H316"/>
    <mergeCell ref="B126:H126"/>
    <mergeCell ref="B128:H130"/>
    <mergeCell ref="B132:H132"/>
    <mergeCell ref="B134:H134"/>
    <mergeCell ref="B136:H138"/>
    <mergeCell ref="B139:H143"/>
    <mergeCell ref="B145:H145"/>
    <mergeCell ref="J270:P270"/>
    <mergeCell ref="B279:H284"/>
    <mergeCell ref="B217:H217"/>
    <mergeCell ref="B219:H220"/>
    <mergeCell ref="B222:H223"/>
    <mergeCell ref="C224:H225"/>
    <mergeCell ref="C226:H226"/>
    <mergeCell ref="B228:H229"/>
    <mergeCell ref="B230:H231"/>
    <mergeCell ref="B233:H233"/>
    <mergeCell ref="B235:H235"/>
    <mergeCell ref="B237:H241"/>
    <mergeCell ref="B243:H245"/>
    <mergeCell ref="B247:H247"/>
    <mergeCell ref="B249:H252"/>
    <mergeCell ref="B254:H256"/>
    <mergeCell ref="K93:Q93"/>
    <mergeCell ref="B97:H97"/>
    <mergeCell ref="K97:Q97"/>
    <mergeCell ref="B49:H50"/>
    <mergeCell ref="B52:H54"/>
    <mergeCell ref="C56:H56"/>
    <mergeCell ref="C58:H60"/>
    <mergeCell ref="C62:H63"/>
    <mergeCell ref="B65:H66"/>
    <mergeCell ref="B1:H1"/>
    <mergeCell ref="B2:H2"/>
    <mergeCell ref="B3:H3"/>
    <mergeCell ref="B5:D5"/>
    <mergeCell ref="B7:H11"/>
    <mergeCell ref="B13:E13"/>
    <mergeCell ref="B72:H72"/>
    <mergeCell ref="B75:H76"/>
    <mergeCell ref="B80:H85"/>
    <mergeCell ref="B394:H394"/>
    <mergeCell ref="B395:H397"/>
    <mergeCell ref="B260:H266"/>
    <mergeCell ref="B15:H15"/>
    <mergeCell ref="C16:D16"/>
    <mergeCell ref="B22:H27"/>
    <mergeCell ref="B32:H37"/>
    <mergeCell ref="B39:H40"/>
    <mergeCell ref="B44:H45"/>
    <mergeCell ref="B147:F147"/>
    <mergeCell ref="B149:H150"/>
    <mergeCell ref="B151:C151"/>
    <mergeCell ref="C152:H152"/>
    <mergeCell ref="C153:H153"/>
    <mergeCell ref="B155:H157"/>
    <mergeCell ref="B160:H160"/>
    <mergeCell ref="B99:H101"/>
    <mergeCell ref="B103:H103"/>
    <mergeCell ref="B105:H108"/>
    <mergeCell ref="B110:H110"/>
    <mergeCell ref="B112:H115"/>
    <mergeCell ref="B117:H117"/>
    <mergeCell ref="B119:H119"/>
    <mergeCell ref="B121:H124"/>
  </mergeCells>
  <pageMargins left="1" right="0.65" top="1" bottom="0.65" header="0.3" footer="0.3"/>
  <pageSetup paperSize="9" scale="81" firstPageNumber="8" fitToHeight="0" orientation="portrait" useFirstPageNumber="1" r:id="rId1"/>
  <headerFooter>
    <oddFooter>&amp;C&amp;"Open Sans,Regular"&amp;P</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tabColor rgb="FF33CC33"/>
    <pageSetUpPr fitToPage="1"/>
  </sheetPr>
  <dimension ref="A1:T94"/>
  <sheetViews>
    <sheetView showGridLines="0" view="pageBreakPreview" topLeftCell="A77" zoomScale="85" zoomScaleNormal="100" zoomScaleSheetLayoutView="85" workbookViewId="0">
      <selection activeCell="P9" sqref="P9"/>
    </sheetView>
  </sheetViews>
  <sheetFormatPr defaultColWidth="8.54296875" defaultRowHeight="13"/>
  <cols>
    <col min="1" max="1" width="5.453125" style="267" customWidth="1"/>
    <col min="2" max="4" width="8.54296875" style="267"/>
    <col min="5" max="5" width="6.54296875" style="267" customWidth="1"/>
    <col min="6" max="6" width="11.81640625" style="267" customWidth="1"/>
    <col min="7" max="7" width="14.453125" style="267" customWidth="1"/>
    <col min="8" max="8" width="13.453125" style="267" customWidth="1"/>
    <col min="9" max="9" width="15.1796875" style="267" customWidth="1"/>
    <col min="10" max="10" width="13.453125" style="267" customWidth="1"/>
    <col min="11" max="12" width="13.54296875" style="267" customWidth="1"/>
    <col min="13" max="13" width="12.453125" style="267" customWidth="1"/>
    <col min="14" max="14" width="11.54296875" style="267" customWidth="1"/>
    <col min="15" max="16" width="16.81640625" style="267" customWidth="1"/>
    <col min="17" max="17" width="14.1796875" style="267" bestFit="1" customWidth="1"/>
    <col min="18" max="18" width="15.54296875" style="267" customWidth="1"/>
    <col min="19" max="19" width="13.81640625" style="267" customWidth="1"/>
    <col min="20" max="16384" width="8.54296875" style="267"/>
  </cols>
  <sheetData>
    <row r="1" spans="1:20" ht="5.15" customHeight="1"/>
    <row r="2" spans="1:20">
      <c r="A2" s="381">
        <v>4</v>
      </c>
      <c r="B2" s="382" t="s">
        <v>714</v>
      </c>
      <c r="F2" s="383"/>
      <c r="G2" s="383"/>
      <c r="H2" s="383" t="s">
        <v>1278</v>
      </c>
      <c r="I2" s="383" t="s">
        <v>1280</v>
      </c>
      <c r="J2" s="383" t="s">
        <v>1251</v>
      </c>
      <c r="K2" s="383" t="s">
        <v>1261</v>
      </c>
      <c r="L2" s="383" t="s">
        <v>1253</v>
      </c>
      <c r="M2" s="383" t="s">
        <v>1255</v>
      </c>
      <c r="N2" s="383" t="s">
        <v>1257</v>
      </c>
      <c r="O2" s="383" t="s">
        <v>1259</v>
      </c>
    </row>
    <row r="3" spans="1:20" ht="3" customHeight="1">
      <c r="B3" s="384"/>
      <c r="F3" s="383" t="s">
        <v>1248</v>
      </c>
      <c r="G3" s="383"/>
      <c r="H3" s="383" t="s">
        <v>1249</v>
      </c>
      <c r="I3" s="383"/>
      <c r="J3" s="383" t="s">
        <v>1250</v>
      </c>
      <c r="K3" s="383" t="s">
        <v>1260</v>
      </c>
      <c r="L3" s="383" t="s">
        <v>1252</v>
      </c>
      <c r="M3" s="383" t="s">
        <v>1254</v>
      </c>
      <c r="N3" s="383" t="s">
        <v>1256</v>
      </c>
      <c r="O3" s="383" t="s">
        <v>1258</v>
      </c>
    </row>
    <row r="4" spans="1:20" ht="26.5" thickBot="1">
      <c r="B4" s="898" t="s">
        <v>1435</v>
      </c>
      <c r="C4" s="898"/>
      <c r="D4" s="898"/>
      <c r="E4" s="385"/>
      <c r="F4" s="386" t="s">
        <v>954</v>
      </c>
      <c r="G4" s="387" t="s">
        <v>955</v>
      </c>
      <c r="H4" s="387" t="s">
        <v>283</v>
      </c>
      <c r="I4" s="387" t="s">
        <v>956</v>
      </c>
      <c r="J4" s="387" t="s">
        <v>22</v>
      </c>
      <c r="K4" s="387" t="s">
        <v>648</v>
      </c>
      <c r="L4" s="387" t="s">
        <v>309</v>
      </c>
      <c r="M4" s="387" t="s">
        <v>305</v>
      </c>
      <c r="N4" s="388" t="s">
        <v>306</v>
      </c>
      <c r="O4" s="388" t="s">
        <v>39</v>
      </c>
      <c r="P4" s="387" t="s">
        <v>11</v>
      </c>
    </row>
    <row r="5" spans="1:20" ht="4" customHeight="1">
      <c r="B5" s="389"/>
      <c r="C5" s="390"/>
      <c r="D5" s="391"/>
      <c r="E5" s="392"/>
      <c r="F5" s="392"/>
      <c r="G5" s="392"/>
      <c r="H5" s="201" t="s">
        <v>1278</v>
      </c>
      <c r="I5" s="202" t="s">
        <v>1280</v>
      </c>
      <c r="J5" s="202" t="s">
        <v>1651</v>
      </c>
      <c r="K5" s="202" t="s">
        <v>1657</v>
      </c>
      <c r="L5" s="202" t="s">
        <v>1652</v>
      </c>
      <c r="M5" s="202" t="s">
        <v>1653</v>
      </c>
      <c r="N5" s="202" t="s">
        <v>1654</v>
      </c>
      <c r="O5" s="393"/>
      <c r="P5" s="392"/>
    </row>
    <row r="6" spans="1:20">
      <c r="B6" s="394" t="s">
        <v>38</v>
      </c>
      <c r="J6" s="395"/>
      <c r="K6" s="396"/>
      <c r="L6" s="397"/>
      <c r="M6" s="397"/>
      <c r="N6" s="397"/>
      <c r="O6" s="397"/>
      <c r="P6" s="398"/>
    </row>
    <row r="7" spans="1:20" ht="4" customHeight="1">
      <c r="B7" s="394"/>
      <c r="J7" s="395"/>
      <c r="K7" s="395"/>
      <c r="L7" s="395"/>
      <c r="M7" s="395"/>
      <c r="N7" s="395"/>
      <c r="O7" s="395"/>
      <c r="P7" s="395"/>
    </row>
    <row r="8" spans="1:20" ht="13.4" customHeight="1">
      <c r="B8" s="399" t="s">
        <v>3749</v>
      </c>
      <c r="F8" s="400">
        <v>408318.95999999996</v>
      </c>
      <c r="G8" s="400">
        <v>7080213.5</v>
      </c>
      <c r="H8" s="400">
        <v>8809590.4299999997</v>
      </c>
      <c r="I8" s="814">
        <v>2888524.84</v>
      </c>
      <c r="J8" s="400">
        <v>8906357.5599999987</v>
      </c>
      <c r="K8" s="400">
        <v>11124246.75</v>
      </c>
      <c r="L8" s="400">
        <v>1838844.03</v>
      </c>
      <c r="M8" s="400">
        <v>740671.41</v>
      </c>
      <c r="N8" s="400">
        <v>524453.65</v>
      </c>
      <c r="O8" s="400">
        <v>206498.01</v>
      </c>
      <c r="P8" s="395">
        <v>42527719.139999993</v>
      </c>
    </row>
    <row r="9" spans="1:20" ht="13.4" customHeight="1">
      <c r="B9" s="399" t="s">
        <v>807</v>
      </c>
      <c r="F9" s="401">
        <v>0</v>
      </c>
      <c r="G9" s="401"/>
      <c r="H9" s="402">
        <v>414437.64</v>
      </c>
      <c r="I9" s="402">
        <v>1206.19</v>
      </c>
      <c r="J9" s="402">
        <v>164740.04999999888</v>
      </c>
      <c r="K9" s="402">
        <v>129545.92</v>
      </c>
      <c r="L9" s="402">
        <v>299159.33</v>
      </c>
      <c r="M9" s="402">
        <v>71013.279999999999</v>
      </c>
      <c r="N9" s="402">
        <v>29577.86</v>
      </c>
      <c r="O9" s="402">
        <v>21855.79</v>
      </c>
      <c r="P9" s="815">
        <v>1131536.0599999991</v>
      </c>
    </row>
    <row r="10" spans="1:20" ht="13.4" customHeight="1">
      <c r="B10" s="399" t="s">
        <v>808</v>
      </c>
      <c r="F10" s="401"/>
      <c r="G10" s="401"/>
      <c r="H10" s="401">
        <v>0</v>
      </c>
      <c r="I10" s="401"/>
      <c r="J10" s="397">
        <v>-50800.44000000001</v>
      </c>
      <c r="K10" s="397">
        <v>0</v>
      </c>
      <c r="L10" s="397">
        <v>-44691.83</v>
      </c>
      <c r="M10" s="397">
        <v>0</v>
      </c>
      <c r="N10" s="397">
        <v>0</v>
      </c>
      <c r="O10" s="397">
        <v>0</v>
      </c>
      <c r="P10" s="395">
        <v>-95492.270000000019</v>
      </c>
    </row>
    <row r="11" spans="1:20" ht="13.5" thickBot="1">
      <c r="B11" s="403" t="s">
        <v>1419</v>
      </c>
      <c r="C11" s="404"/>
      <c r="D11" s="404"/>
      <c r="E11" s="404"/>
      <c r="F11" s="405">
        <v>408318.95999999996</v>
      </c>
      <c r="G11" s="405">
        <v>7080213.5</v>
      </c>
      <c r="H11" s="405">
        <v>9224028.0700000003</v>
      </c>
      <c r="I11" s="405">
        <v>2889731.03</v>
      </c>
      <c r="J11" s="405">
        <v>9020297.1699999981</v>
      </c>
      <c r="K11" s="405">
        <v>11253792.67</v>
      </c>
      <c r="L11" s="405">
        <v>2093311.5299999998</v>
      </c>
      <c r="M11" s="405">
        <v>811684.69000000006</v>
      </c>
      <c r="N11" s="405">
        <v>554031.51</v>
      </c>
      <c r="O11" s="405">
        <v>228353.80000000002</v>
      </c>
      <c r="P11" s="405">
        <v>43563762.929999992</v>
      </c>
    </row>
    <row r="12" spans="1:20">
      <c r="B12" s="399"/>
      <c r="F12" s="406"/>
      <c r="G12" s="406"/>
      <c r="H12" s="406"/>
      <c r="I12" s="406"/>
      <c r="J12" s="406"/>
      <c r="K12" s="407"/>
      <c r="L12" s="407"/>
      <c r="M12" s="407"/>
      <c r="N12" s="407"/>
      <c r="O12" s="407"/>
      <c r="P12" s="395"/>
    </row>
    <row r="13" spans="1:20">
      <c r="B13" s="399" t="s">
        <v>807</v>
      </c>
      <c r="F13" s="408">
        <v>0</v>
      </c>
      <c r="G13" s="406"/>
      <c r="H13" s="407">
        <v>183498.48000000045</v>
      </c>
      <c r="I13" s="406">
        <v>0</v>
      </c>
      <c r="J13" s="409">
        <v>784094.91000000015</v>
      </c>
      <c r="K13" s="407">
        <v>340084.1400000006</v>
      </c>
      <c r="L13" s="407">
        <v>56543.570000000065</v>
      </c>
      <c r="M13" s="407">
        <v>23072.350000000093</v>
      </c>
      <c r="N13" s="407">
        <v>63709.390000000014</v>
      </c>
      <c r="O13" s="407">
        <v>0</v>
      </c>
      <c r="P13" s="723">
        <f t="shared" ref="P13:P14" si="0">SUM(F13:O13)</f>
        <v>1451002.8400000012</v>
      </c>
      <c r="Q13" s="410"/>
      <c r="R13" s="410"/>
      <c r="T13" s="297"/>
    </row>
    <row r="14" spans="1:20">
      <c r="B14" s="399" t="s">
        <v>808</v>
      </c>
      <c r="F14" s="408"/>
      <c r="G14" s="408"/>
      <c r="H14" s="407">
        <v>0</v>
      </c>
      <c r="I14" s="408"/>
      <c r="J14" s="409">
        <v>-965596.92000000062</v>
      </c>
      <c r="K14" s="407">
        <v>-84488.35</v>
      </c>
      <c r="L14" s="407">
        <v>-6611.49</v>
      </c>
      <c r="M14" s="407">
        <v>-36546.04</v>
      </c>
      <c r="N14" s="407">
        <v>-26662.540000000005</v>
      </c>
      <c r="O14" s="407">
        <v>-64884.619999999995</v>
      </c>
      <c r="P14" s="395">
        <f t="shared" si="0"/>
        <v>-1184789.9600000009</v>
      </c>
      <c r="Q14" s="411"/>
      <c r="T14" s="297"/>
    </row>
    <row r="15" spans="1:20" ht="13.5" thickBot="1">
      <c r="B15" s="412" t="s">
        <v>3750</v>
      </c>
      <c r="C15" s="413"/>
      <c r="D15" s="413"/>
      <c r="E15" s="413"/>
      <c r="F15" s="414">
        <f>SUM(F11:F14)</f>
        <v>408318.95999999996</v>
      </c>
      <c r="G15" s="414">
        <f>SUM(G11:G14)</f>
        <v>7080213.5</v>
      </c>
      <c r="H15" s="414">
        <f>SUM(H11:H14)</f>
        <v>9407526.5500000007</v>
      </c>
      <c r="I15" s="414">
        <f>SUM(I11:I14)</f>
        <v>2889731.03</v>
      </c>
      <c r="J15" s="414">
        <f t="shared" ref="J15:N15" si="1">SUM(J11:J14)</f>
        <v>8838795.1599999983</v>
      </c>
      <c r="K15" s="414">
        <f t="shared" si="1"/>
        <v>11509388.460000001</v>
      </c>
      <c r="L15" s="414">
        <f t="shared" si="1"/>
        <v>2143243.6099999994</v>
      </c>
      <c r="M15" s="414">
        <f t="shared" si="1"/>
        <v>798211.00000000012</v>
      </c>
      <c r="N15" s="414">
        <f t="shared" si="1"/>
        <v>591078.36</v>
      </c>
      <c r="O15" s="414">
        <f>SUM(O11:O14)</f>
        <v>163469.18000000002</v>
      </c>
      <c r="P15" s="414">
        <f>SUM(P11:P14)</f>
        <v>43829975.809999995</v>
      </c>
      <c r="Q15" s="415"/>
      <c r="S15" s="416"/>
      <c r="T15" s="411"/>
    </row>
    <row r="16" spans="1:20">
      <c r="B16" s="394"/>
      <c r="C16" s="417"/>
      <c r="D16" s="417"/>
      <c r="E16" s="417"/>
      <c r="F16" s="417"/>
      <c r="G16" s="417"/>
      <c r="H16" s="411"/>
      <c r="I16" s="417"/>
      <c r="J16" s="418"/>
      <c r="K16" s="418"/>
      <c r="L16" s="418"/>
      <c r="M16" s="418"/>
      <c r="N16" s="418"/>
      <c r="O16" s="418"/>
      <c r="P16" s="418"/>
      <c r="Q16" s="419"/>
      <c r="S16" s="420"/>
      <c r="T16" s="411"/>
    </row>
    <row r="17" spans="2:20">
      <c r="B17" s="394" t="s">
        <v>809</v>
      </c>
      <c r="F17" s="297"/>
      <c r="G17" s="297"/>
      <c r="H17" s="297"/>
      <c r="I17" s="297"/>
      <c r="J17" s="297"/>
      <c r="K17" s="297"/>
      <c r="L17" s="297"/>
      <c r="M17" s="297"/>
      <c r="N17" s="297"/>
      <c r="O17" s="297"/>
      <c r="P17" s="398"/>
      <c r="T17" s="411"/>
    </row>
    <row r="18" spans="2:20" ht="14.15" customHeight="1">
      <c r="B18" s="394"/>
      <c r="I18" s="297"/>
      <c r="J18" s="398"/>
      <c r="K18" s="398"/>
      <c r="L18" s="398"/>
      <c r="M18" s="398"/>
      <c r="N18" s="398"/>
      <c r="O18" s="398"/>
      <c r="P18" s="398"/>
      <c r="T18" s="411"/>
    </row>
    <row r="19" spans="2:20" ht="14.15" customHeight="1">
      <c r="B19" s="399" t="s">
        <v>3749</v>
      </c>
      <c r="F19" s="407">
        <v>0</v>
      </c>
      <c r="G19" s="407">
        <v>0</v>
      </c>
      <c r="H19" s="407">
        <v>1941024.19</v>
      </c>
      <c r="I19" s="407">
        <v>801440.42</v>
      </c>
      <c r="J19" s="421">
        <v>6234763.96</v>
      </c>
      <c r="K19" s="421">
        <v>6975226.0800000001</v>
      </c>
      <c r="L19" s="421">
        <v>1335306.67</v>
      </c>
      <c r="M19" s="421">
        <v>434896.84</v>
      </c>
      <c r="N19" s="421">
        <v>491959.46</v>
      </c>
      <c r="O19" s="421">
        <v>206498.01</v>
      </c>
      <c r="P19" s="421">
        <v>18421115.630000003</v>
      </c>
      <c r="T19" s="411"/>
    </row>
    <row r="20" spans="2:20" ht="14.15" customHeight="1">
      <c r="B20" s="399" t="s">
        <v>2</v>
      </c>
      <c r="F20" s="407">
        <v>0</v>
      </c>
      <c r="G20" s="407">
        <v>0</v>
      </c>
      <c r="H20" s="407">
        <v>173846.96</v>
      </c>
      <c r="I20" s="407">
        <v>57772.52</v>
      </c>
      <c r="J20" s="407">
        <v>563615.32999999996</v>
      </c>
      <c r="K20" s="407">
        <v>686464.95</v>
      </c>
      <c r="L20" s="407">
        <v>101611.75</v>
      </c>
      <c r="M20" s="407">
        <v>64630.1</v>
      </c>
      <c r="N20" s="407">
        <v>29516.17</v>
      </c>
      <c r="O20" s="407">
        <v>1092.79</v>
      </c>
      <c r="P20" s="421">
        <v>1678550.5699999998</v>
      </c>
      <c r="T20" s="411"/>
    </row>
    <row r="21" spans="2:20" ht="14.15" customHeight="1">
      <c r="B21" s="399" t="s">
        <v>808</v>
      </c>
      <c r="F21" s="407">
        <v>0</v>
      </c>
      <c r="G21" s="407">
        <v>0</v>
      </c>
      <c r="H21" s="407"/>
      <c r="I21" s="407"/>
      <c r="J21" s="421">
        <v>-45549.30999999999</v>
      </c>
      <c r="K21" s="421">
        <v>0</v>
      </c>
      <c r="L21" s="421">
        <v>-44691.83</v>
      </c>
      <c r="M21" s="421">
        <v>0</v>
      </c>
      <c r="N21" s="421">
        <v>0</v>
      </c>
      <c r="O21" s="421">
        <v>0</v>
      </c>
      <c r="P21" s="421">
        <v>-90241.139999999985</v>
      </c>
      <c r="T21" s="411"/>
    </row>
    <row r="22" spans="2:20" ht="15" thickBot="1">
      <c r="B22" s="403" t="s">
        <v>1419</v>
      </c>
      <c r="C22" s="404"/>
      <c r="D22" s="404"/>
      <c r="E22" s="404"/>
      <c r="F22" s="422">
        <v>0</v>
      </c>
      <c r="G22" s="423">
        <v>0</v>
      </c>
      <c r="H22" s="423">
        <v>2114871.15</v>
      </c>
      <c r="I22" s="423">
        <v>859212.94000000006</v>
      </c>
      <c r="J22" s="423">
        <v>6752829.9800000004</v>
      </c>
      <c r="K22" s="423">
        <v>7661691.0300000003</v>
      </c>
      <c r="L22" s="423">
        <v>1392226.5899999999</v>
      </c>
      <c r="M22" s="423">
        <v>499526.94</v>
      </c>
      <c r="N22" s="423">
        <v>521475.63</v>
      </c>
      <c r="O22" s="423">
        <v>207590.80000000002</v>
      </c>
      <c r="P22" s="423">
        <v>20009425.060000002</v>
      </c>
      <c r="S22" s="424"/>
      <c r="T22" s="411"/>
    </row>
    <row r="23" spans="2:20" ht="14.5">
      <c r="B23" s="399"/>
      <c r="C23" s="425"/>
      <c r="D23" s="425"/>
      <c r="F23" s="407"/>
      <c r="G23" s="407"/>
      <c r="H23" s="407"/>
      <c r="I23" s="407"/>
      <c r="J23" s="407"/>
      <c r="K23" s="407"/>
      <c r="L23" s="407"/>
      <c r="M23" s="407"/>
      <c r="N23" s="407"/>
      <c r="O23" s="407"/>
      <c r="P23" s="421"/>
      <c r="S23" s="424"/>
      <c r="T23" s="411"/>
    </row>
    <row r="24" spans="2:20">
      <c r="B24" s="399" t="s">
        <v>2</v>
      </c>
      <c r="C24" s="425"/>
      <c r="D24" s="425"/>
      <c r="F24" s="408">
        <v>0</v>
      </c>
      <c r="G24" s="408">
        <v>0</v>
      </c>
      <c r="H24" s="426">
        <v>181069.57</v>
      </c>
      <c r="I24" s="426">
        <v>57794.64</v>
      </c>
      <c r="J24" s="407">
        <v>453782.14</v>
      </c>
      <c r="K24" s="407">
        <v>465563.54</v>
      </c>
      <c r="L24" s="407">
        <v>111599.05</v>
      </c>
      <c r="M24" s="407">
        <v>61860.75</v>
      </c>
      <c r="N24" s="407">
        <v>25246.55</v>
      </c>
      <c r="O24" s="407">
        <v>4371.16</v>
      </c>
      <c r="P24" s="421">
        <f>SUM(F24:O24)</f>
        <v>1361287.4000000001</v>
      </c>
      <c r="Q24" s="411"/>
      <c r="R24" s="411">
        <f>R26-R28</f>
        <v>398863.80000000016</v>
      </c>
      <c r="S24" s="427"/>
      <c r="T24" s="417"/>
    </row>
    <row r="25" spans="2:20">
      <c r="B25" s="399" t="s">
        <v>808</v>
      </c>
      <c r="C25" s="425"/>
      <c r="D25" s="425"/>
      <c r="F25" s="408">
        <v>0</v>
      </c>
      <c r="G25" s="408">
        <v>0</v>
      </c>
      <c r="H25" s="407"/>
      <c r="I25" s="408"/>
      <c r="J25" s="407">
        <v>-589212.69000000064</v>
      </c>
      <c r="K25" s="407">
        <v>-70051.17</v>
      </c>
      <c r="L25" s="407">
        <v>-6611.49</v>
      </c>
      <c r="M25" s="407">
        <v>-32747.78</v>
      </c>
      <c r="N25" s="407">
        <v>-25924.410000000007</v>
      </c>
      <c r="O25" s="407">
        <v>-64884.619999999995</v>
      </c>
      <c r="P25" s="421">
        <f t="shared" ref="P25" si="2">SUM(F25:O25)</f>
        <v>-789432.16000000073</v>
      </c>
      <c r="Q25" s="411"/>
      <c r="R25" s="411"/>
      <c r="S25" s="411"/>
      <c r="T25" s="417"/>
    </row>
    <row r="26" spans="2:20" ht="13.5" thickBot="1">
      <c r="B26" s="412" t="s">
        <v>1419</v>
      </c>
      <c r="C26" s="413"/>
      <c r="D26" s="413"/>
      <c r="E26" s="413"/>
      <c r="F26" s="414">
        <f>SUM(F22:F25)</f>
        <v>0</v>
      </c>
      <c r="G26" s="414">
        <f>SUM(G22:G25)</f>
        <v>0</v>
      </c>
      <c r="H26" s="414">
        <f>SUM(H22:H25)</f>
        <v>2295940.7199999997</v>
      </c>
      <c r="I26" s="414">
        <f t="shared" ref="I26:N26" si="3">SUM(I22:I25)</f>
        <v>917007.58000000007</v>
      </c>
      <c r="J26" s="414">
        <f t="shared" si="3"/>
        <v>6617399.4299999997</v>
      </c>
      <c r="K26" s="414">
        <f t="shared" si="3"/>
        <v>8057203.4000000004</v>
      </c>
      <c r="L26" s="414">
        <f t="shared" si="3"/>
        <v>1497214.15</v>
      </c>
      <c r="M26" s="414">
        <f t="shared" si="3"/>
        <v>528639.90999999992</v>
      </c>
      <c r="N26" s="414">
        <f t="shared" si="3"/>
        <v>520797.77</v>
      </c>
      <c r="O26" s="414">
        <f>SUM(O22:O25)</f>
        <v>147077.34000000003</v>
      </c>
      <c r="P26" s="414">
        <f>SUM(P22:P25)</f>
        <v>20581280.300000001</v>
      </c>
      <c r="Q26" s="415"/>
      <c r="R26" s="415">
        <f>PL!F26</f>
        <v>3506</v>
      </c>
      <c r="S26" s="416"/>
      <c r="T26" s="417"/>
    </row>
    <row r="27" spans="2:20" ht="9" customHeight="1">
      <c r="B27" s="394"/>
      <c r="H27" s="297"/>
      <c r="J27" s="398"/>
      <c r="K27" s="398"/>
      <c r="L27" s="398"/>
      <c r="M27" s="398"/>
      <c r="N27" s="398"/>
      <c r="O27" s="398"/>
      <c r="P27" s="398"/>
      <c r="Q27" s="411"/>
      <c r="S27" s="417"/>
      <c r="T27" s="417"/>
    </row>
    <row r="28" spans="2:20">
      <c r="B28" s="394" t="s">
        <v>813</v>
      </c>
      <c r="F28" s="297"/>
      <c r="G28" s="297"/>
      <c r="H28" s="297"/>
      <c r="I28" s="297"/>
      <c r="J28" s="297"/>
      <c r="K28" s="297"/>
      <c r="L28" s="297"/>
      <c r="M28" s="297"/>
      <c r="N28" s="297"/>
      <c r="O28" s="297"/>
      <c r="P28" s="297"/>
      <c r="Q28" s="411"/>
      <c r="R28" s="297">
        <f>P14-P25</f>
        <v>-395357.80000000016</v>
      </c>
      <c r="S28" s="417"/>
      <c r="T28" s="417"/>
    </row>
    <row r="29" spans="2:20" ht="9.75" customHeight="1">
      <c r="B29" s="394"/>
      <c r="J29" s="398"/>
      <c r="K29" s="398"/>
      <c r="L29" s="398"/>
      <c r="M29" s="398"/>
      <c r="N29" s="398"/>
      <c r="O29" s="398"/>
      <c r="P29" s="398"/>
      <c r="Q29" s="411"/>
      <c r="S29" s="417"/>
      <c r="T29" s="417"/>
    </row>
    <row r="30" spans="2:20" ht="13.5" thickBot="1">
      <c r="B30" s="428" t="s">
        <v>1420</v>
      </c>
      <c r="C30" s="429"/>
      <c r="D30" s="429"/>
      <c r="E30" s="429"/>
      <c r="F30" s="430">
        <f>F11-F22</f>
        <v>408318.95999999996</v>
      </c>
      <c r="G30" s="430">
        <f t="shared" ref="G30:P30" si="4">G11-G22</f>
        <v>7080213.5</v>
      </c>
      <c r="H30" s="430">
        <f t="shared" si="4"/>
        <v>7109156.9199999999</v>
      </c>
      <c r="I30" s="430">
        <f t="shared" si="4"/>
        <v>2030518.0899999999</v>
      </c>
      <c r="J30" s="430">
        <f t="shared" si="4"/>
        <v>2267467.1899999976</v>
      </c>
      <c r="K30" s="430">
        <f>K11-K22</f>
        <v>3592101.6399999997</v>
      </c>
      <c r="L30" s="430">
        <f t="shared" si="4"/>
        <v>701084.94</v>
      </c>
      <c r="M30" s="430">
        <f t="shared" si="4"/>
        <v>312157.75000000006</v>
      </c>
      <c r="N30" s="430">
        <f t="shared" si="4"/>
        <v>32555.880000000005</v>
      </c>
      <c r="O30" s="430">
        <f t="shared" si="4"/>
        <v>20763</v>
      </c>
      <c r="P30" s="430">
        <f t="shared" si="4"/>
        <v>23554337.86999999</v>
      </c>
      <c r="Q30" s="406"/>
      <c r="S30" s="417"/>
      <c r="T30" s="417"/>
    </row>
    <row r="31" spans="2:20" ht="13.5" thickBot="1">
      <c r="B31" s="431" t="s">
        <v>3751</v>
      </c>
      <c r="C31" s="429"/>
      <c r="D31" s="429"/>
      <c r="E31" s="429"/>
      <c r="F31" s="432">
        <f>F15-F26</f>
        <v>408318.95999999996</v>
      </c>
      <c r="G31" s="432">
        <f>G15-G26</f>
        <v>7080213.5</v>
      </c>
      <c r="H31" s="432">
        <f>H15-H26</f>
        <v>7111585.830000001</v>
      </c>
      <c r="I31" s="432">
        <f>I15-I26</f>
        <v>1972723.4499999997</v>
      </c>
      <c r="J31" s="432">
        <f t="shared" ref="J31:N31" si="5">J15-J26</f>
        <v>2221395.7299999986</v>
      </c>
      <c r="K31" s="432">
        <f t="shared" si="5"/>
        <v>3452185.0600000005</v>
      </c>
      <c r="L31" s="432">
        <f t="shared" si="5"/>
        <v>646029.4599999995</v>
      </c>
      <c r="M31" s="432">
        <f t="shared" si="5"/>
        <v>269571.0900000002</v>
      </c>
      <c r="N31" s="432">
        <f t="shared" si="5"/>
        <v>70280.589999999967</v>
      </c>
      <c r="O31" s="432">
        <f t="shared" ref="O31" si="6">O15-O26</f>
        <v>16391.839999999997</v>
      </c>
      <c r="P31" s="433">
        <f>P15-P26</f>
        <v>23248695.509999994</v>
      </c>
      <c r="Q31" s="415"/>
      <c r="R31" s="415"/>
      <c r="S31" s="416"/>
      <c r="T31" s="417"/>
    </row>
    <row r="32" spans="2:20">
      <c r="F32" s="407"/>
      <c r="G32" s="407"/>
      <c r="H32" s="407"/>
      <c r="I32" s="407"/>
      <c r="J32" s="434"/>
      <c r="K32" s="434"/>
      <c r="L32" s="421"/>
      <c r="M32" s="421"/>
      <c r="N32" s="434"/>
      <c r="O32" s="434"/>
      <c r="P32" s="435"/>
      <c r="Q32" s="415"/>
      <c r="R32" s="415"/>
      <c r="S32" s="416"/>
      <c r="T32" s="420"/>
    </row>
    <row r="33" spans="1:20" ht="6.75" customHeight="1">
      <c r="J33" s="436"/>
      <c r="K33" s="436"/>
      <c r="L33" s="398"/>
      <c r="M33" s="398"/>
      <c r="N33" s="436"/>
      <c r="O33" s="436"/>
      <c r="P33" s="436"/>
      <c r="Q33" s="415"/>
      <c r="R33" s="415"/>
      <c r="S33" s="416"/>
      <c r="T33" s="420"/>
    </row>
    <row r="34" spans="1:20" hidden="1">
      <c r="A34" s="381">
        <v>5</v>
      </c>
      <c r="B34" s="437" t="s">
        <v>810</v>
      </c>
      <c r="F34" s="407"/>
      <c r="G34" s="407"/>
      <c r="H34" s="407"/>
      <c r="I34" s="407"/>
      <c r="J34" s="407"/>
      <c r="K34" s="407"/>
      <c r="L34" s="407"/>
      <c r="M34" s="407"/>
      <c r="N34" s="407"/>
      <c r="O34" s="407"/>
      <c r="P34" s="435"/>
      <c r="T34" s="417"/>
    </row>
    <row r="35" spans="1:20" ht="6.75" hidden="1" customHeight="1">
      <c r="A35" s="438"/>
      <c r="B35" s="897"/>
      <c r="C35" s="897"/>
      <c r="D35" s="897"/>
      <c r="E35" s="897"/>
      <c r="F35" s="897"/>
      <c r="G35" s="439"/>
      <c r="H35" s="439"/>
      <c r="I35" s="439"/>
      <c r="J35" s="436"/>
      <c r="K35" s="436"/>
      <c r="L35" s="436"/>
      <c r="M35" s="436"/>
      <c r="N35" s="436"/>
      <c r="O35" s="436"/>
      <c r="P35" s="440"/>
      <c r="Q35" s="439"/>
      <c r="R35" s="439"/>
      <c r="S35" s="439"/>
      <c r="T35" s="417"/>
    </row>
    <row r="36" spans="1:20" ht="13.5" hidden="1" thickBot="1">
      <c r="B36" s="898" t="s">
        <v>1435</v>
      </c>
      <c r="C36" s="898"/>
      <c r="D36" s="441"/>
      <c r="E36" s="442"/>
      <c r="F36" s="442"/>
      <c r="G36" s="442"/>
      <c r="H36" s="442"/>
      <c r="I36" s="442"/>
      <c r="J36" s="443"/>
      <c r="K36" s="444"/>
      <c r="L36" s="388"/>
      <c r="M36" s="443"/>
      <c r="N36" s="443"/>
      <c r="O36" s="444" t="s">
        <v>879</v>
      </c>
      <c r="P36" s="442" t="s">
        <v>11</v>
      </c>
    </row>
    <row r="37" spans="1:20" hidden="1"/>
    <row r="38" spans="1:20" hidden="1">
      <c r="B38" s="425" t="s">
        <v>38</v>
      </c>
    </row>
    <row r="39" spans="1:20" ht="9.65" hidden="1" customHeight="1"/>
    <row r="40" spans="1:20" hidden="1">
      <c r="B40" s="417" t="s">
        <v>3752</v>
      </c>
      <c r="L40" s="408"/>
      <c r="M40" s="408"/>
      <c r="N40" s="408"/>
      <c r="O40" s="445">
        <v>290350.7</v>
      </c>
      <c r="P40" s="397">
        <f>SUM(L40:O40)</f>
        <v>290350.7</v>
      </c>
    </row>
    <row r="41" spans="1:20" hidden="1">
      <c r="B41" s="417" t="s">
        <v>811</v>
      </c>
      <c r="O41" s="397"/>
    </row>
    <row r="42" spans="1:20" hidden="1">
      <c r="B42" s="417" t="s">
        <v>816</v>
      </c>
      <c r="I42" s="297"/>
      <c r="L42" s="407"/>
      <c r="M42" s="408"/>
      <c r="N42" s="408"/>
      <c r="O42" s="397"/>
      <c r="P42" s="397">
        <f>SUM(L42:O42)</f>
        <v>0</v>
      </c>
    </row>
    <row r="43" spans="1:20" ht="13.5" hidden="1" thickBot="1">
      <c r="B43" s="412" t="s">
        <v>3751</v>
      </c>
      <c r="C43" s="413"/>
      <c r="D43" s="413"/>
      <c r="E43" s="413"/>
      <c r="F43" s="413"/>
      <c r="G43" s="413"/>
      <c r="H43" s="413"/>
      <c r="I43" s="413"/>
      <c r="J43" s="414"/>
      <c r="K43" s="414"/>
      <c r="L43" s="414"/>
      <c r="M43" s="414"/>
      <c r="N43" s="414"/>
      <c r="O43" s="414">
        <f>SUM(O40:O42)</f>
        <v>290350.7</v>
      </c>
      <c r="P43" s="414">
        <f>SUM(L43:O43)</f>
        <v>290350.7</v>
      </c>
    </row>
    <row r="44" spans="1:20" ht="5.25" hidden="1" customHeight="1"/>
    <row r="45" spans="1:20" ht="14.5" hidden="1">
      <c r="B45" s="394" t="s">
        <v>809</v>
      </c>
      <c r="O45" s="201" t="s">
        <v>1321</v>
      </c>
    </row>
    <row r="46" spans="1:20" ht="8.25" hidden="1" customHeight="1">
      <c r="B46" s="394"/>
    </row>
    <row r="47" spans="1:20" hidden="1">
      <c r="B47" s="417" t="s">
        <v>3752</v>
      </c>
      <c r="L47" s="407"/>
      <c r="M47" s="407"/>
      <c r="N47" s="407"/>
      <c r="O47" s="397">
        <v>36675.879999999997</v>
      </c>
      <c r="P47" s="397">
        <f>SUM(L47:O47)</f>
        <v>36675.879999999997</v>
      </c>
    </row>
    <row r="48" spans="1:20" hidden="1">
      <c r="B48" s="417" t="s">
        <v>812</v>
      </c>
      <c r="O48" s="397"/>
      <c r="P48" s="397"/>
    </row>
    <row r="49" spans="1:16" hidden="1">
      <c r="B49" s="417" t="s">
        <v>817</v>
      </c>
      <c r="L49" s="407"/>
      <c r="M49" s="397"/>
      <c r="N49" s="397"/>
      <c r="O49" s="397">
        <f>SUMIFS('TB 21-22'!L:L,'TB 21-22'!B:B,'Note-4-5'!O45)</f>
        <v>36950.519999999997</v>
      </c>
      <c r="P49" s="397">
        <f>SUM(L49:O49)</f>
        <v>36950.519999999997</v>
      </c>
    </row>
    <row r="50" spans="1:16" ht="13.5" hidden="1" thickBot="1">
      <c r="B50" s="412" t="s">
        <v>3751</v>
      </c>
      <c r="C50" s="413"/>
      <c r="D50" s="413"/>
      <c r="E50" s="413"/>
      <c r="F50" s="413"/>
      <c r="G50" s="413"/>
      <c r="H50" s="413"/>
      <c r="I50" s="413"/>
      <c r="J50" s="414"/>
      <c r="K50" s="414"/>
      <c r="L50" s="414"/>
      <c r="M50" s="414"/>
      <c r="N50" s="414"/>
      <c r="O50" s="414">
        <f>SUM(O47:O49)</f>
        <v>73626.399999999994</v>
      </c>
      <c r="P50" s="414">
        <f>SUM(P47:P49)</f>
        <v>73626.399999999994</v>
      </c>
    </row>
    <row r="51" spans="1:16" ht="8.25" hidden="1" customHeight="1"/>
    <row r="52" spans="1:16" hidden="1">
      <c r="B52" s="394"/>
    </row>
    <row r="53" spans="1:16" ht="13.5" hidden="1" thickBot="1">
      <c r="B53" s="428" t="s">
        <v>1420</v>
      </c>
      <c r="C53" s="429"/>
      <c r="D53" s="429"/>
      <c r="E53" s="429"/>
      <c r="F53" s="430"/>
      <c r="G53" s="430"/>
      <c r="H53" s="430"/>
      <c r="I53" s="430"/>
      <c r="J53" s="430"/>
      <c r="K53" s="430"/>
      <c r="L53" s="430"/>
      <c r="M53" s="430"/>
      <c r="N53" s="430"/>
      <c r="O53" s="446"/>
      <c r="P53" s="447">
        <f>P40-P47</f>
        <v>253674.82</v>
      </c>
    </row>
    <row r="54" spans="1:16" ht="13.5" hidden="1" thickBot="1">
      <c r="B54" s="431" t="s">
        <v>3751</v>
      </c>
      <c r="C54" s="429"/>
      <c r="D54" s="429"/>
      <c r="E54" s="429"/>
      <c r="F54" s="432"/>
      <c r="G54" s="432"/>
      <c r="H54" s="432"/>
      <c r="I54" s="432"/>
      <c r="J54" s="432"/>
      <c r="K54" s="432"/>
      <c r="L54" s="432"/>
      <c r="M54" s="432"/>
      <c r="N54" s="432"/>
      <c r="O54" s="432"/>
      <c r="P54" s="432">
        <f>P43-P50</f>
        <v>216724.30000000002</v>
      </c>
    </row>
    <row r="55" spans="1:16" hidden="1">
      <c r="B55" s="394"/>
      <c r="C55" s="417"/>
      <c r="D55" s="417"/>
      <c r="E55" s="417"/>
      <c r="F55" s="448"/>
      <c r="G55" s="448"/>
      <c r="H55" s="448"/>
      <c r="I55" s="448"/>
      <c r="J55" s="448"/>
      <c r="K55" s="448"/>
      <c r="L55" s="448"/>
      <c r="M55" s="448"/>
      <c r="N55" s="448"/>
      <c r="O55" s="448"/>
      <c r="P55" s="448"/>
    </row>
    <row r="56" spans="1:16">
      <c r="B56" s="394"/>
      <c r="C56" s="417"/>
      <c r="D56" s="417"/>
      <c r="E56" s="417"/>
      <c r="F56" s="448"/>
      <c r="G56" s="448"/>
      <c r="H56" s="448"/>
      <c r="I56" s="448"/>
      <c r="J56" s="448"/>
      <c r="K56" s="448"/>
      <c r="L56" s="448"/>
      <c r="M56" s="448"/>
      <c r="N56" s="448"/>
      <c r="O56" s="894" t="s">
        <v>818</v>
      </c>
      <c r="P56" s="894"/>
    </row>
    <row r="57" spans="1:16">
      <c r="B57" s="394"/>
      <c r="C57" s="417"/>
      <c r="D57" s="417"/>
      <c r="E57" s="417"/>
      <c r="F57" s="448"/>
      <c r="G57" s="448"/>
      <c r="H57" s="448"/>
      <c r="I57" s="448"/>
      <c r="J57" s="448"/>
      <c r="K57" s="448"/>
      <c r="L57" s="448"/>
      <c r="M57" s="448"/>
      <c r="N57" s="448"/>
      <c r="O57" s="449" t="s">
        <v>3753</v>
      </c>
      <c r="P57" s="449" t="s">
        <v>3754</v>
      </c>
    </row>
    <row r="58" spans="1:16">
      <c r="A58" s="450">
        <f>A2+1</f>
        <v>5</v>
      </c>
      <c r="B58" s="437" t="s">
        <v>810</v>
      </c>
      <c r="C58" s="451"/>
      <c r="D58" s="347"/>
      <c r="E58" s="417"/>
      <c r="F58" s="448"/>
      <c r="G58" s="448"/>
      <c r="H58" s="448"/>
      <c r="I58" s="448"/>
      <c r="J58" s="448"/>
      <c r="K58" s="448"/>
      <c r="L58" s="448"/>
      <c r="M58" s="448"/>
      <c r="N58" s="448"/>
      <c r="O58" s="363" t="s">
        <v>20</v>
      </c>
      <c r="P58" s="363" t="s">
        <v>20</v>
      </c>
    </row>
    <row r="59" spans="1:16" ht="11.15" customHeight="1">
      <c r="A59" s="450"/>
      <c r="B59" s="451"/>
      <c r="C59" s="451"/>
      <c r="D59" s="347"/>
      <c r="E59" s="417"/>
      <c r="F59" s="448"/>
      <c r="G59" s="448"/>
      <c r="H59" s="448"/>
      <c r="I59" s="448"/>
      <c r="J59" s="448"/>
      <c r="K59" s="448"/>
      <c r="L59" s="448"/>
      <c r="M59" s="448"/>
      <c r="N59" s="448"/>
      <c r="O59" s="448"/>
      <c r="P59" s="448"/>
    </row>
    <row r="60" spans="1:16">
      <c r="A60" s="452"/>
      <c r="B60" s="247" t="s">
        <v>580</v>
      </c>
      <c r="C60" s="247"/>
      <c r="D60" s="347"/>
      <c r="E60" s="417"/>
      <c r="F60" s="448"/>
      <c r="G60" s="448"/>
      <c r="H60" s="448"/>
      <c r="I60" s="448"/>
      <c r="J60" s="448"/>
      <c r="K60" s="448"/>
      <c r="L60" s="448"/>
      <c r="M60" s="448"/>
      <c r="N60" s="448"/>
      <c r="O60" s="453">
        <f>P62</f>
        <v>290350.7</v>
      </c>
      <c r="P60" s="453">
        <v>290350.7</v>
      </c>
    </row>
    <row r="61" spans="1:16">
      <c r="A61" s="452"/>
      <c r="B61" s="247" t="s">
        <v>4087</v>
      </c>
      <c r="C61" s="247"/>
      <c r="D61" s="247"/>
      <c r="E61" s="417"/>
      <c r="F61" s="448"/>
      <c r="G61" s="448"/>
      <c r="H61" s="448"/>
      <c r="I61" s="448"/>
      <c r="J61" s="448"/>
      <c r="K61" s="448"/>
      <c r="L61" s="448"/>
      <c r="M61" s="448"/>
      <c r="N61" s="448"/>
      <c r="O61" s="453">
        <v>726</v>
      </c>
      <c r="P61" s="453">
        <v>0</v>
      </c>
    </row>
    <row r="62" spans="1:16">
      <c r="A62" s="452"/>
      <c r="B62" s="247"/>
      <c r="C62" s="247"/>
      <c r="D62" s="247"/>
      <c r="E62" s="417"/>
      <c r="F62" s="448"/>
      <c r="G62" s="448"/>
      <c r="H62" s="448"/>
      <c r="I62" s="448"/>
      <c r="J62" s="448"/>
      <c r="K62" s="448"/>
      <c r="L62" s="448"/>
      <c r="M62" s="448"/>
      <c r="N62" s="448"/>
      <c r="O62" s="331">
        <f>SUM(O60:O61)</f>
        <v>291076.7</v>
      </c>
      <c r="P62" s="331">
        <v>290350.7</v>
      </c>
    </row>
    <row r="63" spans="1:16">
      <c r="A63" s="452"/>
      <c r="B63" s="247" t="s">
        <v>4120</v>
      </c>
      <c r="C63" s="247"/>
      <c r="D63" s="247"/>
      <c r="E63" s="417"/>
      <c r="F63" s="448"/>
      <c r="G63" s="448"/>
      <c r="H63" s="448"/>
      <c r="I63" s="448"/>
      <c r="J63" s="448"/>
      <c r="K63" s="448"/>
      <c r="L63" s="448"/>
      <c r="M63" s="448"/>
      <c r="N63" s="448"/>
      <c r="O63" s="454"/>
      <c r="P63" s="454"/>
    </row>
    <row r="64" spans="1:16">
      <c r="A64" s="452"/>
      <c r="B64" s="896" t="s">
        <v>580</v>
      </c>
      <c r="C64" s="896"/>
      <c r="D64" s="896"/>
      <c r="E64" s="417"/>
      <c r="F64" s="448"/>
      <c r="G64" s="448"/>
      <c r="H64" s="448"/>
      <c r="I64" s="448"/>
      <c r="J64" s="448"/>
      <c r="K64" s="448"/>
      <c r="L64" s="448"/>
      <c r="M64" s="448"/>
      <c r="N64" s="448"/>
      <c r="O64" s="453">
        <f>P66</f>
        <v>73351.759999999995</v>
      </c>
      <c r="P64" s="453">
        <v>36675.879999999997</v>
      </c>
    </row>
    <row r="65" spans="1:17" ht="14.5">
      <c r="A65" s="452"/>
      <c r="B65" s="247" t="s">
        <v>4121</v>
      </c>
      <c r="C65" s="247"/>
      <c r="D65" s="247"/>
      <c r="E65" s="417"/>
      <c r="F65" s="448"/>
      <c r="G65" s="448"/>
      <c r="H65" s="448"/>
      <c r="I65" s="448"/>
      <c r="J65" s="448"/>
      <c r="K65" s="448"/>
      <c r="L65" s="448"/>
      <c r="M65" s="448"/>
      <c r="N65" s="201" t="s">
        <v>1321</v>
      </c>
      <c r="O65" s="364">
        <f>SUMIFS('TB 21-22'!L:L,'TB 21-22'!B:B,'Note-4-5'!N65)</f>
        <v>36950.519999999997</v>
      </c>
      <c r="P65" s="364">
        <v>36675.879999999997</v>
      </c>
      <c r="Q65" s="297"/>
    </row>
    <row r="66" spans="1:17">
      <c r="A66" s="452"/>
      <c r="B66" s="247"/>
      <c r="C66" s="247"/>
      <c r="D66" s="247"/>
      <c r="E66" s="417"/>
      <c r="F66" s="448"/>
      <c r="G66" s="448"/>
      <c r="H66" s="448"/>
      <c r="I66" s="448"/>
      <c r="J66" s="448"/>
      <c r="K66" s="448"/>
      <c r="L66" s="448"/>
      <c r="M66" s="448"/>
      <c r="N66" s="448"/>
      <c r="O66" s="455">
        <f>SUM(O64:O65)</f>
        <v>110302.28</v>
      </c>
      <c r="P66" s="455">
        <v>73351.759999999995</v>
      </c>
      <c r="Q66" s="297"/>
    </row>
    <row r="67" spans="1:17" ht="13.5" thickBot="1">
      <c r="A67" s="450"/>
      <c r="B67" s="456" t="s">
        <v>813</v>
      </c>
      <c r="C67" s="457"/>
      <c r="D67" s="458"/>
      <c r="E67" s="417"/>
      <c r="F67" s="448"/>
      <c r="G67" s="448"/>
      <c r="H67" s="448"/>
      <c r="I67" s="448"/>
      <c r="J67" s="448"/>
      <c r="K67" s="448"/>
      <c r="L67" s="448"/>
      <c r="M67" s="448"/>
      <c r="N67" s="448"/>
      <c r="O67" s="459">
        <f>O62-O66</f>
        <v>180774.42</v>
      </c>
      <c r="P67" s="459">
        <v>216998.94</v>
      </c>
    </row>
    <row r="68" spans="1:17" ht="13.5" thickTop="1">
      <c r="B68" s="394"/>
      <c r="C68" s="417"/>
      <c r="D68" s="417"/>
      <c r="E68" s="417"/>
      <c r="F68" s="448"/>
      <c r="G68" s="448"/>
      <c r="H68" s="448"/>
      <c r="I68" s="448"/>
      <c r="J68" s="448"/>
      <c r="K68" s="448"/>
      <c r="L68" s="448"/>
      <c r="M68" s="448"/>
      <c r="N68" s="448"/>
      <c r="O68" s="448"/>
      <c r="P68" s="448"/>
    </row>
    <row r="69" spans="1:17">
      <c r="B69" s="267" t="s">
        <v>4088</v>
      </c>
    </row>
    <row r="71" spans="1:17">
      <c r="B71" s="812" t="s">
        <v>4122</v>
      </c>
      <c r="C71" s="813"/>
      <c r="D71" s="813"/>
      <c r="E71" s="813"/>
      <c r="F71" s="813"/>
    </row>
    <row r="72" spans="1:17" ht="7.5" customHeight="1">
      <c r="O72" s="460"/>
    </row>
    <row r="73" spans="1:17">
      <c r="B73" s="461"/>
      <c r="O73" s="462" t="s">
        <v>3753</v>
      </c>
      <c r="P73" s="462" t="s">
        <v>3754</v>
      </c>
    </row>
    <row r="74" spans="1:17">
      <c r="B74" s="461" t="s">
        <v>814</v>
      </c>
      <c r="O74" s="363" t="s">
        <v>20</v>
      </c>
      <c r="P74" s="363" t="s">
        <v>20</v>
      </c>
    </row>
    <row r="75" spans="1:17">
      <c r="B75" s="461"/>
      <c r="O75" s="363"/>
      <c r="P75" s="363"/>
    </row>
    <row r="76" spans="1:17">
      <c r="B76" s="417" t="s">
        <v>1457</v>
      </c>
      <c r="O76" s="397">
        <f>O66</f>
        <v>110302.28</v>
      </c>
      <c r="P76" s="407">
        <v>73351.73</v>
      </c>
    </row>
    <row r="77" spans="1:17">
      <c r="B77" s="417" t="s">
        <v>815</v>
      </c>
      <c r="O77" s="397">
        <f>'Notes 6-29'!J540</f>
        <v>6240.96</v>
      </c>
      <c r="P77" s="407">
        <v>7441.6</v>
      </c>
    </row>
    <row r="80" spans="1:17">
      <c r="A80" s="463">
        <v>5.0999999999999996</v>
      </c>
      <c r="B80" s="317" t="s">
        <v>4119</v>
      </c>
    </row>
    <row r="81" spans="1:20" ht="6" customHeight="1">
      <c r="P81" s="464"/>
    </row>
    <row r="82" spans="1:20">
      <c r="B82" s="267" t="str">
        <f>B2</f>
        <v>Property, plant and equipment</v>
      </c>
      <c r="O82" s="407">
        <f>P24</f>
        <v>1361287.4000000001</v>
      </c>
      <c r="P82" s="465">
        <v>1678550.5699999998</v>
      </c>
    </row>
    <row r="83" spans="1:20">
      <c r="B83" s="267" t="s">
        <v>810</v>
      </c>
      <c r="O83" s="407">
        <f>O65</f>
        <v>36950.519999999997</v>
      </c>
      <c r="P83" s="407">
        <v>36675.85</v>
      </c>
    </row>
    <row r="84" spans="1:20" ht="13.5" thickBot="1">
      <c r="O84" s="376">
        <f>SUM(O82:O83)</f>
        <v>1398237.9200000002</v>
      </c>
      <c r="P84" s="376">
        <v>1715226.42</v>
      </c>
    </row>
    <row r="85" spans="1:20" ht="13.5" customHeight="1" thickTop="1"/>
    <row r="86" spans="1:20">
      <c r="A86" s="463">
        <v>5.1999999999999993</v>
      </c>
      <c r="B86" s="317" t="s">
        <v>1459</v>
      </c>
      <c r="J86" s="436"/>
      <c r="K86" s="436"/>
      <c r="L86" s="398"/>
      <c r="M86" s="398"/>
      <c r="Q86" s="415"/>
      <c r="R86" s="415"/>
      <c r="S86" s="416"/>
      <c r="T86" s="420"/>
    </row>
    <row r="87" spans="1:20" ht="6" customHeight="1">
      <c r="J87" s="436"/>
      <c r="K87" s="436"/>
      <c r="L87" s="398"/>
      <c r="M87" s="398"/>
      <c r="O87" s="464"/>
      <c r="Q87" s="415"/>
      <c r="R87" s="415"/>
      <c r="S87" s="416"/>
      <c r="T87" s="420"/>
    </row>
    <row r="88" spans="1:20">
      <c r="B88" s="895" t="s">
        <v>211</v>
      </c>
      <c r="C88" s="895"/>
      <c r="D88" s="895"/>
      <c r="E88" s="895"/>
      <c r="F88" s="895"/>
      <c r="J88" s="436"/>
      <c r="K88" s="436"/>
      <c r="L88" s="398"/>
      <c r="M88" s="398"/>
      <c r="N88" s="466"/>
      <c r="O88" s="363"/>
      <c r="Q88" s="415"/>
      <c r="R88" s="415"/>
      <c r="S88" s="416"/>
      <c r="T88" s="420"/>
    </row>
    <row r="89" spans="1:20">
      <c r="B89" s="895" t="s">
        <v>957</v>
      </c>
      <c r="C89" s="895"/>
      <c r="D89" s="895"/>
      <c r="E89" s="895"/>
      <c r="F89" s="895"/>
      <c r="J89" s="436"/>
      <c r="K89" s="436"/>
      <c r="L89" s="398"/>
      <c r="M89" s="398"/>
      <c r="N89" s="466">
        <f>'Notes 6-29'!A472</f>
        <v>25.300000000000004</v>
      </c>
      <c r="O89" s="337">
        <f>'Notes 6-29'!J483</f>
        <v>1158209.8899999999</v>
      </c>
      <c r="P89" s="337">
        <v>1481699.7599999998</v>
      </c>
      <c r="Q89" s="415"/>
      <c r="R89" s="415"/>
      <c r="S89" s="416"/>
      <c r="T89" s="420"/>
    </row>
    <row r="90" spans="1:20">
      <c r="J90" s="436"/>
      <c r="K90" s="436"/>
      <c r="L90" s="398"/>
      <c r="M90" s="398"/>
      <c r="N90" s="466">
        <f>'Notes 6-29'!A502</f>
        <v>26</v>
      </c>
      <c r="O90" s="364">
        <f>'Notes 6-29'!J521</f>
        <v>240028.02999999997</v>
      </c>
      <c r="P90" s="364">
        <v>233526.66000000003</v>
      </c>
      <c r="Q90" s="415"/>
      <c r="R90" s="415"/>
      <c r="S90" s="416"/>
      <c r="T90" s="420"/>
    </row>
    <row r="91" spans="1:20" ht="13.5" thickBot="1">
      <c r="J91" s="436"/>
      <c r="K91" s="436"/>
      <c r="L91" s="398"/>
      <c r="M91" s="398"/>
      <c r="O91" s="376">
        <f>SUM(O89:O90)</f>
        <v>1398237.92</v>
      </c>
      <c r="P91" s="376">
        <v>1715226.42</v>
      </c>
      <c r="Q91" s="415"/>
      <c r="R91" s="415"/>
      <c r="S91" s="416"/>
      <c r="T91" s="420"/>
    </row>
    <row r="92" spans="1:20" ht="13.5" thickTop="1"/>
    <row r="94" spans="1:20">
      <c r="O94" s="297">
        <f>O91-O84</f>
        <v>0</v>
      </c>
      <c r="P94" s="297">
        <f>P91-P84</f>
        <v>0</v>
      </c>
    </row>
  </sheetData>
  <mergeCells count="7">
    <mergeCell ref="O56:P56"/>
    <mergeCell ref="B89:F89"/>
    <mergeCell ref="B64:D64"/>
    <mergeCell ref="B35:F35"/>
    <mergeCell ref="B4:D4"/>
    <mergeCell ref="B36:C36"/>
    <mergeCell ref="B88:F88"/>
  </mergeCells>
  <pageMargins left="0.5" right="0.5" top="1" bottom="0.5" header="0.3" footer="0.3"/>
  <pageSetup paperSize="9" scale="70" firstPageNumber="15" fitToHeight="0" orientation="landscape" useFirstPageNumber="1" r:id="rId1"/>
  <headerFooter>
    <oddFooter>&amp;C&amp;"Open Sans,Regular"&amp;P</oddFooter>
  </headerFooter>
  <rowBreaks count="1" manualBreakCount="1">
    <brk id="68" max="16383" man="1"/>
  </rowBreaks>
  <ignoredErrors>
    <ignoredError sqref="F2:P3 H5:P5 N65 O73:P73 O57:P57" numberStoredAsText="1"/>
  </ignoredErrors>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tabColor rgb="FF33CC33"/>
    <pageSetUpPr fitToPage="1"/>
  </sheetPr>
  <dimension ref="A1:AB554"/>
  <sheetViews>
    <sheetView showGridLines="0" tabSelected="1" view="pageBreakPreview" topLeftCell="A118" zoomScaleNormal="100" zoomScaleSheetLayoutView="100" workbookViewId="0">
      <selection activeCell="J117" sqref="J117"/>
    </sheetView>
  </sheetViews>
  <sheetFormatPr defaultRowHeight="13"/>
  <cols>
    <col min="1" max="1" width="6.453125" style="450" customWidth="1"/>
    <col min="2" max="2" width="6.54296875" style="347" customWidth="1"/>
    <col min="3" max="3" width="9.453125" style="347" customWidth="1"/>
    <col min="4" max="4" width="7.54296875" style="347" customWidth="1"/>
    <col min="5" max="5" width="3.54296875" style="347" customWidth="1"/>
    <col min="6" max="6" width="8.453125" style="347" customWidth="1"/>
    <col min="7" max="7" width="6.453125" style="347" customWidth="1"/>
    <col min="8" max="8" width="14.453125" style="347" bestFit="1" customWidth="1"/>
    <col min="9" max="9" width="14" style="468" customWidth="1"/>
    <col min="10" max="10" width="14.7265625" style="468" customWidth="1"/>
    <col min="11" max="11" width="1.26953125" style="347" customWidth="1"/>
    <col min="12" max="12" width="14.7265625" style="468" customWidth="1"/>
    <col min="13" max="13" width="10" style="347" bestFit="1" customWidth="1"/>
    <col min="14" max="14" width="9.453125" style="347"/>
    <col min="15" max="15" width="13.1796875" style="347" customWidth="1"/>
    <col min="16" max="135" width="9.453125" style="347"/>
    <col min="136" max="136" width="6" style="347" bestFit="1" customWidth="1"/>
    <col min="137" max="137" width="0.54296875" style="347" customWidth="1"/>
    <col min="138" max="138" width="10.54296875" style="347" customWidth="1"/>
    <col min="139" max="139" width="11" style="347" customWidth="1"/>
    <col min="140" max="140" width="10.54296875" style="347" customWidth="1"/>
    <col min="141" max="141" width="10" style="347" customWidth="1"/>
    <col min="142" max="142" width="10.453125" style="347" customWidth="1"/>
    <col min="143" max="144" width="12" style="347" customWidth="1"/>
    <col min="145" max="146" width="1" style="347" customWidth="1"/>
    <col min="147" max="147" width="12.453125" style="347" bestFit="1" customWidth="1"/>
    <col min="148" max="148" width="0.54296875" style="347" customWidth="1"/>
    <col min="149" max="149" width="12.453125" style="347" customWidth="1"/>
    <col min="150" max="150" width="13.54296875" style="347" customWidth="1"/>
    <col min="151" max="155" width="0" style="347" hidden="1" customWidth="1"/>
    <col min="156" max="156" width="14.54296875" style="347" customWidth="1"/>
    <col min="157" max="157" width="7.54296875" style="347" customWidth="1"/>
    <col min="158" max="158" width="13.453125" style="347" bestFit="1" customWidth="1"/>
    <col min="159" max="159" width="11.54296875" style="347" customWidth="1"/>
    <col min="160" max="160" width="11.453125" style="347" bestFit="1" customWidth="1"/>
    <col min="161" max="391" width="9.453125" style="347"/>
    <col min="392" max="392" width="6" style="347" bestFit="1" customWidth="1"/>
    <col min="393" max="393" width="0.54296875" style="347" customWidth="1"/>
    <col min="394" max="394" width="10.54296875" style="347" customWidth="1"/>
    <col min="395" max="395" width="11" style="347" customWidth="1"/>
    <col min="396" max="396" width="10.54296875" style="347" customWidth="1"/>
    <col min="397" max="397" width="10" style="347" customWidth="1"/>
    <col min="398" max="398" width="10.453125" style="347" customWidth="1"/>
    <col min="399" max="400" width="12" style="347" customWidth="1"/>
    <col min="401" max="402" width="1" style="347" customWidth="1"/>
    <col min="403" max="403" width="12.453125" style="347" bestFit="1" customWidth="1"/>
    <col min="404" max="404" width="0.54296875" style="347" customWidth="1"/>
    <col min="405" max="405" width="12.453125" style="347" customWidth="1"/>
    <col min="406" max="406" width="13.54296875" style="347" customWidth="1"/>
    <col min="407" max="411" width="0" style="347" hidden="1" customWidth="1"/>
    <col min="412" max="412" width="14.54296875" style="347" customWidth="1"/>
    <col min="413" max="413" width="7.54296875" style="347" customWidth="1"/>
    <col min="414" max="414" width="13.453125" style="347" bestFit="1" customWidth="1"/>
    <col min="415" max="415" width="11.54296875" style="347" customWidth="1"/>
    <col min="416" max="416" width="11.453125" style="347" bestFit="1" customWidth="1"/>
    <col min="417" max="647" width="9.453125" style="347"/>
    <col min="648" max="648" width="6" style="347" bestFit="1" customWidth="1"/>
    <col min="649" max="649" width="0.54296875" style="347" customWidth="1"/>
    <col min="650" max="650" width="10.54296875" style="347" customWidth="1"/>
    <col min="651" max="651" width="11" style="347" customWidth="1"/>
    <col min="652" max="652" width="10.54296875" style="347" customWidth="1"/>
    <col min="653" max="653" width="10" style="347" customWidth="1"/>
    <col min="654" max="654" width="10.453125" style="347" customWidth="1"/>
    <col min="655" max="656" width="12" style="347" customWidth="1"/>
    <col min="657" max="658" width="1" style="347" customWidth="1"/>
    <col min="659" max="659" width="12.453125" style="347" bestFit="1" customWidth="1"/>
    <col min="660" max="660" width="0.54296875" style="347" customWidth="1"/>
    <col min="661" max="661" width="12.453125" style="347" customWidth="1"/>
    <col min="662" max="662" width="13.54296875" style="347" customWidth="1"/>
    <col min="663" max="667" width="0" style="347" hidden="1" customWidth="1"/>
    <col min="668" max="668" width="14.54296875" style="347" customWidth="1"/>
    <col min="669" max="669" width="7.54296875" style="347" customWidth="1"/>
    <col min="670" max="670" width="13.453125" style="347" bestFit="1" customWidth="1"/>
    <col min="671" max="671" width="11.54296875" style="347" customWidth="1"/>
    <col min="672" max="672" width="11.453125" style="347" bestFit="1" customWidth="1"/>
    <col min="673" max="903" width="9.453125" style="347"/>
    <col min="904" max="904" width="6" style="347" bestFit="1" customWidth="1"/>
    <col min="905" max="905" width="0.54296875" style="347" customWidth="1"/>
    <col min="906" max="906" width="10.54296875" style="347" customWidth="1"/>
    <col min="907" max="907" width="11" style="347" customWidth="1"/>
    <col min="908" max="908" width="10.54296875" style="347" customWidth="1"/>
    <col min="909" max="909" width="10" style="347" customWidth="1"/>
    <col min="910" max="910" width="10.453125" style="347" customWidth="1"/>
    <col min="911" max="912" width="12" style="347" customWidth="1"/>
    <col min="913" max="914" width="1" style="347" customWidth="1"/>
    <col min="915" max="915" width="12.453125" style="347" bestFit="1" customWidth="1"/>
    <col min="916" max="916" width="0.54296875" style="347" customWidth="1"/>
    <col min="917" max="917" width="12.453125" style="347" customWidth="1"/>
    <col min="918" max="918" width="13.54296875" style="347" customWidth="1"/>
    <col min="919" max="923" width="0" style="347" hidden="1" customWidth="1"/>
    <col min="924" max="924" width="14.54296875" style="347" customWidth="1"/>
    <col min="925" max="925" width="7.54296875" style="347" customWidth="1"/>
    <col min="926" max="926" width="13.453125" style="347" bestFit="1" customWidth="1"/>
    <col min="927" max="927" width="11.54296875" style="347" customWidth="1"/>
    <col min="928" max="928" width="11.453125" style="347" bestFit="1" customWidth="1"/>
    <col min="929" max="1159" width="9.453125" style="347"/>
    <col min="1160" max="1160" width="6" style="347" bestFit="1" customWidth="1"/>
    <col min="1161" max="1161" width="0.54296875" style="347" customWidth="1"/>
    <col min="1162" max="1162" width="10.54296875" style="347" customWidth="1"/>
    <col min="1163" max="1163" width="11" style="347" customWidth="1"/>
    <col min="1164" max="1164" width="10.54296875" style="347" customWidth="1"/>
    <col min="1165" max="1165" width="10" style="347" customWidth="1"/>
    <col min="1166" max="1166" width="10.453125" style="347" customWidth="1"/>
    <col min="1167" max="1168" width="12" style="347" customWidth="1"/>
    <col min="1169" max="1170" width="1" style="347" customWidth="1"/>
    <col min="1171" max="1171" width="12.453125" style="347" bestFit="1" customWidth="1"/>
    <col min="1172" max="1172" width="0.54296875" style="347" customWidth="1"/>
    <col min="1173" max="1173" width="12.453125" style="347" customWidth="1"/>
    <col min="1174" max="1174" width="13.54296875" style="347" customWidth="1"/>
    <col min="1175" max="1179" width="0" style="347" hidden="1" customWidth="1"/>
    <col min="1180" max="1180" width="14.54296875" style="347" customWidth="1"/>
    <col min="1181" max="1181" width="7.54296875" style="347" customWidth="1"/>
    <col min="1182" max="1182" width="13.453125" style="347" bestFit="1" customWidth="1"/>
    <col min="1183" max="1183" width="11.54296875" style="347" customWidth="1"/>
    <col min="1184" max="1184" width="11.453125" style="347" bestFit="1" customWidth="1"/>
    <col min="1185" max="1415" width="9.453125" style="347"/>
    <col min="1416" max="1416" width="6" style="347" bestFit="1" customWidth="1"/>
    <col min="1417" max="1417" width="0.54296875" style="347" customWidth="1"/>
    <col min="1418" max="1418" width="10.54296875" style="347" customWidth="1"/>
    <col min="1419" max="1419" width="11" style="347" customWidth="1"/>
    <col min="1420" max="1420" width="10.54296875" style="347" customWidth="1"/>
    <col min="1421" max="1421" width="10" style="347" customWidth="1"/>
    <col min="1422" max="1422" width="10.453125" style="347" customWidth="1"/>
    <col min="1423" max="1424" width="12" style="347" customWidth="1"/>
    <col min="1425" max="1426" width="1" style="347" customWidth="1"/>
    <col min="1427" max="1427" width="12.453125" style="347" bestFit="1" customWidth="1"/>
    <col min="1428" max="1428" width="0.54296875" style="347" customWidth="1"/>
    <col min="1429" max="1429" width="12.453125" style="347" customWidth="1"/>
    <col min="1430" max="1430" width="13.54296875" style="347" customWidth="1"/>
    <col min="1431" max="1435" width="0" style="347" hidden="1" customWidth="1"/>
    <col min="1436" max="1436" width="14.54296875" style="347" customWidth="1"/>
    <col min="1437" max="1437" width="7.54296875" style="347" customWidth="1"/>
    <col min="1438" max="1438" width="13.453125" style="347" bestFit="1" customWidth="1"/>
    <col min="1439" max="1439" width="11.54296875" style="347" customWidth="1"/>
    <col min="1440" max="1440" width="11.453125" style="347" bestFit="1" customWidth="1"/>
    <col min="1441" max="1671" width="9.453125" style="347"/>
    <col min="1672" max="1672" width="6" style="347" bestFit="1" customWidth="1"/>
    <col min="1673" max="1673" width="0.54296875" style="347" customWidth="1"/>
    <col min="1674" max="1674" width="10.54296875" style="347" customWidth="1"/>
    <col min="1675" max="1675" width="11" style="347" customWidth="1"/>
    <col min="1676" max="1676" width="10.54296875" style="347" customWidth="1"/>
    <col min="1677" max="1677" width="10" style="347" customWidth="1"/>
    <col min="1678" max="1678" width="10.453125" style="347" customWidth="1"/>
    <col min="1679" max="1680" width="12" style="347" customWidth="1"/>
    <col min="1681" max="1682" width="1" style="347" customWidth="1"/>
    <col min="1683" max="1683" width="12.453125" style="347" bestFit="1" customWidth="1"/>
    <col min="1684" max="1684" width="0.54296875" style="347" customWidth="1"/>
    <col min="1685" max="1685" width="12.453125" style="347" customWidth="1"/>
    <col min="1686" max="1686" width="13.54296875" style="347" customWidth="1"/>
    <col min="1687" max="1691" width="0" style="347" hidden="1" customWidth="1"/>
    <col min="1692" max="1692" width="14.54296875" style="347" customWidth="1"/>
    <col min="1693" max="1693" width="7.54296875" style="347" customWidth="1"/>
    <col min="1694" max="1694" width="13.453125" style="347" bestFit="1" customWidth="1"/>
    <col min="1695" max="1695" width="11.54296875" style="347" customWidth="1"/>
    <col min="1696" max="1696" width="11.453125" style="347" bestFit="1" customWidth="1"/>
    <col min="1697" max="1927" width="9.453125" style="347"/>
    <col min="1928" max="1928" width="6" style="347" bestFit="1" customWidth="1"/>
    <col min="1929" max="1929" width="0.54296875" style="347" customWidth="1"/>
    <col min="1930" max="1930" width="10.54296875" style="347" customWidth="1"/>
    <col min="1931" max="1931" width="11" style="347" customWidth="1"/>
    <col min="1932" max="1932" width="10.54296875" style="347" customWidth="1"/>
    <col min="1933" max="1933" width="10" style="347" customWidth="1"/>
    <col min="1934" max="1934" width="10.453125" style="347" customWidth="1"/>
    <col min="1935" max="1936" width="12" style="347" customWidth="1"/>
    <col min="1937" max="1938" width="1" style="347" customWidth="1"/>
    <col min="1939" max="1939" width="12.453125" style="347" bestFit="1" customWidth="1"/>
    <col min="1940" max="1940" width="0.54296875" style="347" customWidth="1"/>
    <col min="1941" max="1941" width="12.453125" style="347" customWidth="1"/>
    <col min="1942" max="1942" width="13.54296875" style="347" customWidth="1"/>
    <col min="1943" max="1947" width="0" style="347" hidden="1" customWidth="1"/>
    <col min="1948" max="1948" width="14.54296875" style="347" customWidth="1"/>
    <col min="1949" max="1949" width="7.54296875" style="347" customWidth="1"/>
    <col min="1950" max="1950" width="13.453125" style="347" bestFit="1" customWidth="1"/>
    <col min="1951" max="1951" width="11.54296875" style="347" customWidth="1"/>
    <col min="1952" max="1952" width="11.453125" style="347" bestFit="1" customWidth="1"/>
    <col min="1953" max="2183" width="9.453125" style="347"/>
    <col min="2184" max="2184" width="6" style="347" bestFit="1" customWidth="1"/>
    <col min="2185" max="2185" width="0.54296875" style="347" customWidth="1"/>
    <col min="2186" max="2186" width="10.54296875" style="347" customWidth="1"/>
    <col min="2187" max="2187" width="11" style="347" customWidth="1"/>
    <col min="2188" max="2188" width="10.54296875" style="347" customWidth="1"/>
    <col min="2189" max="2189" width="10" style="347" customWidth="1"/>
    <col min="2190" max="2190" width="10.453125" style="347" customWidth="1"/>
    <col min="2191" max="2192" width="12" style="347" customWidth="1"/>
    <col min="2193" max="2194" width="1" style="347" customWidth="1"/>
    <col min="2195" max="2195" width="12.453125" style="347" bestFit="1" customWidth="1"/>
    <col min="2196" max="2196" width="0.54296875" style="347" customWidth="1"/>
    <col min="2197" max="2197" width="12.453125" style="347" customWidth="1"/>
    <col min="2198" max="2198" width="13.54296875" style="347" customWidth="1"/>
    <col min="2199" max="2203" width="0" style="347" hidden="1" customWidth="1"/>
    <col min="2204" max="2204" width="14.54296875" style="347" customWidth="1"/>
    <col min="2205" max="2205" width="7.54296875" style="347" customWidth="1"/>
    <col min="2206" max="2206" width="13.453125" style="347" bestFit="1" customWidth="1"/>
    <col min="2207" max="2207" width="11.54296875" style="347" customWidth="1"/>
    <col min="2208" max="2208" width="11.453125" style="347" bestFit="1" customWidth="1"/>
    <col min="2209" max="2439" width="9.453125" style="347"/>
    <col min="2440" max="2440" width="6" style="347" bestFit="1" customWidth="1"/>
    <col min="2441" max="2441" width="0.54296875" style="347" customWidth="1"/>
    <col min="2442" max="2442" width="10.54296875" style="347" customWidth="1"/>
    <col min="2443" max="2443" width="11" style="347" customWidth="1"/>
    <col min="2444" max="2444" width="10.54296875" style="347" customWidth="1"/>
    <col min="2445" max="2445" width="10" style="347" customWidth="1"/>
    <col min="2446" max="2446" width="10.453125" style="347" customWidth="1"/>
    <col min="2447" max="2448" width="12" style="347" customWidth="1"/>
    <col min="2449" max="2450" width="1" style="347" customWidth="1"/>
    <col min="2451" max="2451" width="12.453125" style="347" bestFit="1" customWidth="1"/>
    <col min="2452" max="2452" width="0.54296875" style="347" customWidth="1"/>
    <col min="2453" max="2453" width="12.453125" style="347" customWidth="1"/>
    <col min="2454" max="2454" width="13.54296875" style="347" customWidth="1"/>
    <col min="2455" max="2459" width="0" style="347" hidden="1" customWidth="1"/>
    <col min="2460" max="2460" width="14.54296875" style="347" customWidth="1"/>
    <col min="2461" max="2461" width="7.54296875" style="347" customWidth="1"/>
    <col min="2462" max="2462" width="13.453125" style="347" bestFit="1" customWidth="1"/>
    <col min="2463" max="2463" width="11.54296875" style="347" customWidth="1"/>
    <col min="2464" max="2464" width="11.453125" style="347" bestFit="1" customWidth="1"/>
    <col min="2465" max="2695" width="9.453125" style="347"/>
    <col min="2696" max="2696" width="6" style="347" bestFit="1" customWidth="1"/>
    <col min="2697" max="2697" width="0.54296875" style="347" customWidth="1"/>
    <col min="2698" max="2698" width="10.54296875" style="347" customWidth="1"/>
    <col min="2699" max="2699" width="11" style="347" customWidth="1"/>
    <col min="2700" max="2700" width="10.54296875" style="347" customWidth="1"/>
    <col min="2701" max="2701" width="10" style="347" customWidth="1"/>
    <col min="2702" max="2702" width="10.453125" style="347" customWidth="1"/>
    <col min="2703" max="2704" width="12" style="347" customWidth="1"/>
    <col min="2705" max="2706" width="1" style="347" customWidth="1"/>
    <col min="2707" max="2707" width="12.453125" style="347" bestFit="1" customWidth="1"/>
    <col min="2708" max="2708" width="0.54296875" style="347" customWidth="1"/>
    <col min="2709" max="2709" width="12.453125" style="347" customWidth="1"/>
    <col min="2710" max="2710" width="13.54296875" style="347" customWidth="1"/>
    <col min="2711" max="2715" width="0" style="347" hidden="1" customWidth="1"/>
    <col min="2716" max="2716" width="14.54296875" style="347" customWidth="1"/>
    <col min="2717" max="2717" width="7.54296875" style="347" customWidth="1"/>
    <col min="2718" max="2718" width="13.453125" style="347" bestFit="1" customWidth="1"/>
    <col min="2719" max="2719" width="11.54296875" style="347" customWidth="1"/>
    <col min="2720" max="2720" width="11.453125" style="347" bestFit="1" customWidth="1"/>
    <col min="2721" max="2951" width="9.453125" style="347"/>
    <col min="2952" max="2952" width="6" style="347" bestFit="1" customWidth="1"/>
    <col min="2953" max="2953" width="0.54296875" style="347" customWidth="1"/>
    <col min="2954" max="2954" width="10.54296875" style="347" customWidth="1"/>
    <col min="2955" max="2955" width="11" style="347" customWidth="1"/>
    <col min="2956" max="2956" width="10.54296875" style="347" customWidth="1"/>
    <col min="2957" max="2957" width="10" style="347" customWidth="1"/>
    <col min="2958" max="2958" width="10.453125" style="347" customWidth="1"/>
    <col min="2959" max="2960" width="12" style="347" customWidth="1"/>
    <col min="2961" max="2962" width="1" style="347" customWidth="1"/>
    <col min="2963" max="2963" width="12.453125" style="347" bestFit="1" customWidth="1"/>
    <col min="2964" max="2964" width="0.54296875" style="347" customWidth="1"/>
    <col min="2965" max="2965" width="12.453125" style="347" customWidth="1"/>
    <col min="2966" max="2966" width="13.54296875" style="347" customWidth="1"/>
    <col min="2967" max="2971" width="0" style="347" hidden="1" customWidth="1"/>
    <col min="2972" max="2972" width="14.54296875" style="347" customWidth="1"/>
    <col min="2973" max="2973" width="7.54296875" style="347" customWidth="1"/>
    <col min="2974" max="2974" width="13.453125" style="347" bestFit="1" customWidth="1"/>
    <col min="2975" max="2975" width="11.54296875" style="347" customWidth="1"/>
    <col min="2976" max="2976" width="11.453125" style="347" bestFit="1" customWidth="1"/>
    <col min="2977" max="3207" width="9.453125" style="347"/>
    <col min="3208" max="3208" width="6" style="347" bestFit="1" customWidth="1"/>
    <col min="3209" max="3209" width="0.54296875" style="347" customWidth="1"/>
    <col min="3210" max="3210" width="10.54296875" style="347" customWidth="1"/>
    <col min="3211" max="3211" width="11" style="347" customWidth="1"/>
    <col min="3212" max="3212" width="10.54296875" style="347" customWidth="1"/>
    <col min="3213" max="3213" width="10" style="347" customWidth="1"/>
    <col min="3214" max="3214" width="10.453125" style="347" customWidth="1"/>
    <col min="3215" max="3216" width="12" style="347" customWidth="1"/>
    <col min="3217" max="3218" width="1" style="347" customWidth="1"/>
    <col min="3219" max="3219" width="12.453125" style="347" bestFit="1" customWidth="1"/>
    <col min="3220" max="3220" width="0.54296875" style="347" customWidth="1"/>
    <col min="3221" max="3221" width="12.453125" style="347" customWidth="1"/>
    <col min="3222" max="3222" width="13.54296875" style="347" customWidth="1"/>
    <col min="3223" max="3227" width="0" style="347" hidden="1" customWidth="1"/>
    <col min="3228" max="3228" width="14.54296875" style="347" customWidth="1"/>
    <col min="3229" max="3229" width="7.54296875" style="347" customWidth="1"/>
    <col min="3230" max="3230" width="13.453125" style="347" bestFit="1" customWidth="1"/>
    <col min="3231" max="3231" width="11.54296875" style="347" customWidth="1"/>
    <col min="3232" max="3232" width="11.453125" style="347" bestFit="1" customWidth="1"/>
    <col min="3233" max="3463" width="9.453125" style="347"/>
    <col min="3464" max="3464" width="6" style="347" bestFit="1" customWidth="1"/>
    <col min="3465" max="3465" width="0.54296875" style="347" customWidth="1"/>
    <col min="3466" max="3466" width="10.54296875" style="347" customWidth="1"/>
    <col min="3467" max="3467" width="11" style="347" customWidth="1"/>
    <col min="3468" max="3468" width="10.54296875" style="347" customWidth="1"/>
    <col min="3469" max="3469" width="10" style="347" customWidth="1"/>
    <col min="3470" max="3470" width="10.453125" style="347" customWidth="1"/>
    <col min="3471" max="3472" width="12" style="347" customWidth="1"/>
    <col min="3473" max="3474" width="1" style="347" customWidth="1"/>
    <col min="3475" max="3475" width="12.453125" style="347" bestFit="1" customWidth="1"/>
    <col min="3476" max="3476" width="0.54296875" style="347" customWidth="1"/>
    <col min="3477" max="3477" width="12.453125" style="347" customWidth="1"/>
    <col min="3478" max="3478" width="13.54296875" style="347" customWidth="1"/>
    <col min="3479" max="3483" width="0" style="347" hidden="1" customWidth="1"/>
    <col min="3484" max="3484" width="14.54296875" style="347" customWidth="1"/>
    <col min="3485" max="3485" width="7.54296875" style="347" customWidth="1"/>
    <col min="3486" max="3486" width="13.453125" style="347" bestFit="1" customWidth="1"/>
    <col min="3487" max="3487" width="11.54296875" style="347" customWidth="1"/>
    <col min="3488" max="3488" width="11.453125" style="347" bestFit="1" customWidth="1"/>
    <col min="3489" max="3719" width="9.453125" style="347"/>
    <col min="3720" max="3720" width="6" style="347" bestFit="1" customWidth="1"/>
    <col min="3721" max="3721" width="0.54296875" style="347" customWidth="1"/>
    <col min="3722" max="3722" width="10.54296875" style="347" customWidth="1"/>
    <col min="3723" max="3723" width="11" style="347" customWidth="1"/>
    <col min="3724" max="3724" width="10.54296875" style="347" customWidth="1"/>
    <col min="3725" max="3725" width="10" style="347" customWidth="1"/>
    <col min="3726" max="3726" width="10.453125" style="347" customWidth="1"/>
    <col min="3727" max="3728" width="12" style="347" customWidth="1"/>
    <col min="3729" max="3730" width="1" style="347" customWidth="1"/>
    <col min="3731" max="3731" width="12.453125" style="347" bestFit="1" customWidth="1"/>
    <col min="3732" max="3732" width="0.54296875" style="347" customWidth="1"/>
    <col min="3733" max="3733" width="12.453125" style="347" customWidth="1"/>
    <col min="3734" max="3734" width="13.54296875" style="347" customWidth="1"/>
    <col min="3735" max="3739" width="0" style="347" hidden="1" customWidth="1"/>
    <col min="3740" max="3740" width="14.54296875" style="347" customWidth="1"/>
    <col min="3741" max="3741" width="7.54296875" style="347" customWidth="1"/>
    <col min="3742" max="3742" width="13.453125" style="347" bestFit="1" customWidth="1"/>
    <col min="3743" max="3743" width="11.54296875" style="347" customWidth="1"/>
    <col min="3744" max="3744" width="11.453125" style="347" bestFit="1" customWidth="1"/>
    <col min="3745" max="3975" width="9.453125" style="347"/>
    <col min="3976" max="3976" width="6" style="347" bestFit="1" customWidth="1"/>
    <col min="3977" max="3977" width="0.54296875" style="347" customWidth="1"/>
    <col min="3978" max="3978" width="10.54296875" style="347" customWidth="1"/>
    <col min="3979" max="3979" width="11" style="347" customWidth="1"/>
    <col min="3980" max="3980" width="10.54296875" style="347" customWidth="1"/>
    <col min="3981" max="3981" width="10" style="347" customWidth="1"/>
    <col min="3982" max="3982" width="10.453125" style="347" customWidth="1"/>
    <col min="3983" max="3984" width="12" style="347" customWidth="1"/>
    <col min="3985" max="3986" width="1" style="347" customWidth="1"/>
    <col min="3987" max="3987" width="12.453125" style="347" bestFit="1" customWidth="1"/>
    <col min="3988" max="3988" width="0.54296875" style="347" customWidth="1"/>
    <col min="3989" max="3989" width="12.453125" style="347" customWidth="1"/>
    <col min="3990" max="3990" width="13.54296875" style="347" customWidth="1"/>
    <col min="3991" max="3995" width="0" style="347" hidden="1" customWidth="1"/>
    <col min="3996" max="3996" width="14.54296875" style="347" customWidth="1"/>
    <col min="3997" max="3997" width="7.54296875" style="347" customWidth="1"/>
    <col min="3998" max="3998" width="13.453125" style="347" bestFit="1" customWidth="1"/>
    <col min="3999" max="3999" width="11.54296875" style="347" customWidth="1"/>
    <col min="4000" max="4000" width="11.453125" style="347" bestFit="1" customWidth="1"/>
    <col min="4001" max="4231" width="9.453125" style="347"/>
    <col min="4232" max="4232" width="6" style="347" bestFit="1" customWidth="1"/>
    <col min="4233" max="4233" width="0.54296875" style="347" customWidth="1"/>
    <col min="4234" max="4234" width="10.54296875" style="347" customWidth="1"/>
    <col min="4235" max="4235" width="11" style="347" customWidth="1"/>
    <col min="4236" max="4236" width="10.54296875" style="347" customWidth="1"/>
    <col min="4237" max="4237" width="10" style="347" customWidth="1"/>
    <col min="4238" max="4238" width="10.453125" style="347" customWidth="1"/>
    <col min="4239" max="4240" width="12" style="347" customWidth="1"/>
    <col min="4241" max="4242" width="1" style="347" customWidth="1"/>
    <col min="4243" max="4243" width="12.453125" style="347" bestFit="1" customWidth="1"/>
    <col min="4244" max="4244" width="0.54296875" style="347" customWidth="1"/>
    <col min="4245" max="4245" width="12.453125" style="347" customWidth="1"/>
    <col min="4246" max="4246" width="13.54296875" style="347" customWidth="1"/>
    <col min="4247" max="4251" width="0" style="347" hidden="1" customWidth="1"/>
    <col min="4252" max="4252" width="14.54296875" style="347" customWidth="1"/>
    <col min="4253" max="4253" width="7.54296875" style="347" customWidth="1"/>
    <col min="4254" max="4254" width="13.453125" style="347" bestFit="1" customWidth="1"/>
    <col min="4255" max="4255" width="11.54296875" style="347" customWidth="1"/>
    <col min="4256" max="4256" width="11.453125" style="347" bestFit="1" customWidth="1"/>
    <col min="4257" max="4487" width="9.453125" style="347"/>
    <col min="4488" max="4488" width="6" style="347" bestFit="1" customWidth="1"/>
    <col min="4489" max="4489" width="0.54296875" style="347" customWidth="1"/>
    <col min="4490" max="4490" width="10.54296875" style="347" customWidth="1"/>
    <col min="4491" max="4491" width="11" style="347" customWidth="1"/>
    <col min="4492" max="4492" width="10.54296875" style="347" customWidth="1"/>
    <col min="4493" max="4493" width="10" style="347" customWidth="1"/>
    <col min="4494" max="4494" width="10.453125" style="347" customWidth="1"/>
    <col min="4495" max="4496" width="12" style="347" customWidth="1"/>
    <col min="4497" max="4498" width="1" style="347" customWidth="1"/>
    <col min="4499" max="4499" width="12.453125" style="347" bestFit="1" customWidth="1"/>
    <col min="4500" max="4500" width="0.54296875" style="347" customWidth="1"/>
    <col min="4501" max="4501" width="12.453125" style="347" customWidth="1"/>
    <col min="4502" max="4502" width="13.54296875" style="347" customWidth="1"/>
    <col min="4503" max="4507" width="0" style="347" hidden="1" customWidth="1"/>
    <col min="4508" max="4508" width="14.54296875" style="347" customWidth="1"/>
    <col min="4509" max="4509" width="7.54296875" style="347" customWidth="1"/>
    <col min="4510" max="4510" width="13.453125" style="347" bestFit="1" customWidth="1"/>
    <col min="4511" max="4511" width="11.54296875" style="347" customWidth="1"/>
    <col min="4512" max="4512" width="11.453125" style="347" bestFit="1" customWidth="1"/>
    <col min="4513" max="4743" width="9.453125" style="347"/>
    <col min="4744" max="4744" width="6" style="347" bestFit="1" customWidth="1"/>
    <col min="4745" max="4745" width="0.54296875" style="347" customWidth="1"/>
    <col min="4746" max="4746" width="10.54296875" style="347" customWidth="1"/>
    <col min="4747" max="4747" width="11" style="347" customWidth="1"/>
    <col min="4748" max="4748" width="10.54296875" style="347" customWidth="1"/>
    <col min="4749" max="4749" width="10" style="347" customWidth="1"/>
    <col min="4750" max="4750" width="10.453125" style="347" customWidth="1"/>
    <col min="4751" max="4752" width="12" style="347" customWidth="1"/>
    <col min="4753" max="4754" width="1" style="347" customWidth="1"/>
    <col min="4755" max="4755" width="12.453125" style="347" bestFit="1" customWidth="1"/>
    <col min="4756" max="4756" width="0.54296875" style="347" customWidth="1"/>
    <col min="4757" max="4757" width="12.453125" style="347" customWidth="1"/>
    <col min="4758" max="4758" width="13.54296875" style="347" customWidth="1"/>
    <col min="4759" max="4763" width="0" style="347" hidden="1" customWidth="1"/>
    <col min="4764" max="4764" width="14.54296875" style="347" customWidth="1"/>
    <col min="4765" max="4765" width="7.54296875" style="347" customWidth="1"/>
    <col min="4766" max="4766" width="13.453125" style="347" bestFit="1" customWidth="1"/>
    <col min="4767" max="4767" width="11.54296875" style="347" customWidth="1"/>
    <col min="4768" max="4768" width="11.453125" style="347" bestFit="1" customWidth="1"/>
    <col min="4769" max="4999" width="9.453125" style="347"/>
    <col min="5000" max="5000" width="6" style="347" bestFit="1" customWidth="1"/>
    <col min="5001" max="5001" width="0.54296875" style="347" customWidth="1"/>
    <col min="5002" max="5002" width="10.54296875" style="347" customWidth="1"/>
    <col min="5003" max="5003" width="11" style="347" customWidth="1"/>
    <col min="5004" max="5004" width="10.54296875" style="347" customWidth="1"/>
    <col min="5005" max="5005" width="10" style="347" customWidth="1"/>
    <col min="5006" max="5006" width="10.453125" style="347" customWidth="1"/>
    <col min="5007" max="5008" width="12" style="347" customWidth="1"/>
    <col min="5009" max="5010" width="1" style="347" customWidth="1"/>
    <col min="5011" max="5011" width="12.453125" style="347" bestFit="1" customWidth="1"/>
    <col min="5012" max="5012" width="0.54296875" style="347" customWidth="1"/>
    <col min="5013" max="5013" width="12.453125" style="347" customWidth="1"/>
    <col min="5014" max="5014" width="13.54296875" style="347" customWidth="1"/>
    <col min="5015" max="5019" width="0" style="347" hidden="1" customWidth="1"/>
    <col min="5020" max="5020" width="14.54296875" style="347" customWidth="1"/>
    <col min="5021" max="5021" width="7.54296875" style="347" customWidth="1"/>
    <col min="5022" max="5022" width="13.453125" style="347" bestFit="1" customWidth="1"/>
    <col min="5023" max="5023" width="11.54296875" style="347" customWidth="1"/>
    <col min="5024" max="5024" width="11.453125" style="347" bestFit="1" customWidth="1"/>
    <col min="5025" max="5255" width="9.453125" style="347"/>
    <col min="5256" max="5256" width="6" style="347" bestFit="1" customWidth="1"/>
    <col min="5257" max="5257" width="0.54296875" style="347" customWidth="1"/>
    <col min="5258" max="5258" width="10.54296875" style="347" customWidth="1"/>
    <col min="5259" max="5259" width="11" style="347" customWidth="1"/>
    <col min="5260" max="5260" width="10.54296875" style="347" customWidth="1"/>
    <col min="5261" max="5261" width="10" style="347" customWidth="1"/>
    <col min="5262" max="5262" width="10.453125" style="347" customWidth="1"/>
    <col min="5263" max="5264" width="12" style="347" customWidth="1"/>
    <col min="5265" max="5266" width="1" style="347" customWidth="1"/>
    <col min="5267" max="5267" width="12.453125" style="347" bestFit="1" customWidth="1"/>
    <col min="5268" max="5268" width="0.54296875" style="347" customWidth="1"/>
    <col min="5269" max="5269" width="12.453125" style="347" customWidth="1"/>
    <col min="5270" max="5270" width="13.54296875" style="347" customWidth="1"/>
    <col min="5271" max="5275" width="0" style="347" hidden="1" customWidth="1"/>
    <col min="5276" max="5276" width="14.54296875" style="347" customWidth="1"/>
    <col min="5277" max="5277" width="7.54296875" style="347" customWidth="1"/>
    <col min="5278" max="5278" width="13.453125" style="347" bestFit="1" customWidth="1"/>
    <col min="5279" max="5279" width="11.54296875" style="347" customWidth="1"/>
    <col min="5280" max="5280" width="11.453125" style="347" bestFit="1" customWidth="1"/>
    <col min="5281" max="5511" width="9.453125" style="347"/>
    <col min="5512" max="5512" width="6" style="347" bestFit="1" customWidth="1"/>
    <col min="5513" max="5513" width="0.54296875" style="347" customWidth="1"/>
    <col min="5514" max="5514" width="10.54296875" style="347" customWidth="1"/>
    <col min="5515" max="5515" width="11" style="347" customWidth="1"/>
    <col min="5516" max="5516" width="10.54296875" style="347" customWidth="1"/>
    <col min="5517" max="5517" width="10" style="347" customWidth="1"/>
    <col min="5518" max="5518" width="10.453125" style="347" customWidth="1"/>
    <col min="5519" max="5520" width="12" style="347" customWidth="1"/>
    <col min="5521" max="5522" width="1" style="347" customWidth="1"/>
    <col min="5523" max="5523" width="12.453125" style="347" bestFit="1" customWidth="1"/>
    <col min="5524" max="5524" width="0.54296875" style="347" customWidth="1"/>
    <col min="5525" max="5525" width="12.453125" style="347" customWidth="1"/>
    <col min="5526" max="5526" width="13.54296875" style="347" customWidth="1"/>
    <col min="5527" max="5531" width="0" style="347" hidden="1" customWidth="1"/>
    <col min="5532" max="5532" width="14.54296875" style="347" customWidth="1"/>
    <col min="5533" max="5533" width="7.54296875" style="347" customWidth="1"/>
    <col min="5534" max="5534" width="13.453125" style="347" bestFit="1" customWidth="1"/>
    <col min="5535" max="5535" width="11.54296875" style="347" customWidth="1"/>
    <col min="5536" max="5536" width="11.453125" style="347" bestFit="1" customWidth="1"/>
    <col min="5537" max="5767" width="9.453125" style="347"/>
    <col min="5768" max="5768" width="6" style="347" bestFit="1" customWidth="1"/>
    <col min="5769" max="5769" width="0.54296875" style="347" customWidth="1"/>
    <col min="5770" max="5770" width="10.54296875" style="347" customWidth="1"/>
    <col min="5771" max="5771" width="11" style="347" customWidth="1"/>
    <col min="5772" max="5772" width="10.54296875" style="347" customWidth="1"/>
    <col min="5773" max="5773" width="10" style="347" customWidth="1"/>
    <col min="5774" max="5774" width="10.453125" style="347" customWidth="1"/>
    <col min="5775" max="5776" width="12" style="347" customWidth="1"/>
    <col min="5777" max="5778" width="1" style="347" customWidth="1"/>
    <col min="5779" max="5779" width="12.453125" style="347" bestFit="1" customWidth="1"/>
    <col min="5780" max="5780" width="0.54296875" style="347" customWidth="1"/>
    <col min="5781" max="5781" width="12.453125" style="347" customWidth="1"/>
    <col min="5782" max="5782" width="13.54296875" style="347" customWidth="1"/>
    <col min="5783" max="5787" width="0" style="347" hidden="1" customWidth="1"/>
    <col min="5788" max="5788" width="14.54296875" style="347" customWidth="1"/>
    <col min="5789" max="5789" width="7.54296875" style="347" customWidth="1"/>
    <col min="5790" max="5790" width="13.453125" style="347" bestFit="1" customWidth="1"/>
    <col min="5791" max="5791" width="11.54296875" style="347" customWidth="1"/>
    <col min="5792" max="5792" width="11.453125" style="347" bestFit="1" customWidth="1"/>
    <col min="5793" max="6023" width="9.453125" style="347"/>
    <col min="6024" max="6024" width="6" style="347" bestFit="1" customWidth="1"/>
    <col min="6025" max="6025" width="0.54296875" style="347" customWidth="1"/>
    <col min="6026" max="6026" width="10.54296875" style="347" customWidth="1"/>
    <col min="6027" max="6027" width="11" style="347" customWidth="1"/>
    <col min="6028" max="6028" width="10.54296875" style="347" customWidth="1"/>
    <col min="6029" max="6029" width="10" style="347" customWidth="1"/>
    <col min="6030" max="6030" width="10.453125" style="347" customWidth="1"/>
    <col min="6031" max="6032" width="12" style="347" customWidth="1"/>
    <col min="6033" max="6034" width="1" style="347" customWidth="1"/>
    <col min="6035" max="6035" width="12.453125" style="347" bestFit="1" customWidth="1"/>
    <col min="6036" max="6036" width="0.54296875" style="347" customWidth="1"/>
    <col min="6037" max="6037" width="12.453125" style="347" customWidth="1"/>
    <col min="6038" max="6038" width="13.54296875" style="347" customWidth="1"/>
    <col min="6039" max="6043" width="0" style="347" hidden="1" customWidth="1"/>
    <col min="6044" max="6044" width="14.54296875" style="347" customWidth="1"/>
    <col min="6045" max="6045" width="7.54296875" style="347" customWidth="1"/>
    <col min="6046" max="6046" width="13.453125" style="347" bestFit="1" customWidth="1"/>
    <col min="6047" max="6047" width="11.54296875" style="347" customWidth="1"/>
    <col min="6048" max="6048" width="11.453125" style="347" bestFit="1" customWidth="1"/>
    <col min="6049" max="6279" width="9.453125" style="347"/>
    <col min="6280" max="6280" width="6" style="347" bestFit="1" customWidth="1"/>
    <col min="6281" max="6281" width="0.54296875" style="347" customWidth="1"/>
    <col min="6282" max="6282" width="10.54296875" style="347" customWidth="1"/>
    <col min="6283" max="6283" width="11" style="347" customWidth="1"/>
    <col min="6284" max="6284" width="10.54296875" style="347" customWidth="1"/>
    <col min="6285" max="6285" width="10" style="347" customWidth="1"/>
    <col min="6286" max="6286" width="10.453125" style="347" customWidth="1"/>
    <col min="6287" max="6288" width="12" style="347" customWidth="1"/>
    <col min="6289" max="6290" width="1" style="347" customWidth="1"/>
    <col min="6291" max="6291" width="12.453125" style="347" bestFit="1" customWidth="1"/>
    <col min="6292" max="6292" width="0.54296875" style="347" customWidth="1"/>
    <col min="6293" max="6293" width="12.453125" style="347" customWidth="1"/>
    <col min="6294" max="6294" width="13.54296875" style="347" customWidth="1"/>
    <col min="6295" max="6299" width="0" style="347" hidden="1" customWidth="1"/>
    <col min="6300" max="6300" width="14.54296875" style="347" customWidth="1"/>
    <col min="6301" max="6301" width="7.54296875" style="347" customWidth="1"/>
    <col min="6302" max="6302" width="13.453125" style="347" bestFit="1" customWidth="1"/>
    <col min="6303" max="6303" width="11.54296875" style="347" customWidth="1"/>
    <col min="6304" max="6304" width="11.453125" style="347" bestFit="1" customWidth="1"/>
    <col min="6305" max="6535" width="9.453125" style="347"/>
    <col min="6536" max="6536" width="6" style="347" bestFit="1" customWidth="1"/>
    <col min="6537" max="6537" width="0.54296875" style="347" customWidth="1"/>
    <col min="6538" max="6538" width="10.54296875" style="347" customWidth="1"/>
    <col min="6539" max="6539" width="11" style="347" customWidth="1"/>
    <col min="6540" max="6540" width="10.54296875" style="347" customWidth="1"/>
    <col min="6541" max="6541" width="10" style="347" customWidth="1"/>
    <col min="6542" max="6542" width="10.453125" style="347" customWidth="1"/>
    <col min="6543" max="6544" width="12" style="347" customWidth="1"/>
    <col min="6545" max="6546" width="1" style="347" customWidth="1"/>
    <col min="6547" max="6547" width="12.453125" style="347" bestFit="1" customWidth="1"/>
    <col min="6548" max="6548" width="0.54296875" style="347" customWidth="1"/>
    <col min="6549" max="6549" width="12.453125" style="347" customWidth="1"/>
    <col min="6550" max="6550" width="13.54296875" style="347" customWidth="1"/>
    <col min="6551" max="6555" width="0" style="347" hidden="1" customWidth="1"/>
    <col min="6556" max="6556" width="14.54296875" style="347" customWidth="1"/>
    <col min="6557" max="6557" width="7.54296875" style="347" customWidth="1"/>
    <col min="6558" max="6558" width="13.453125" style="347" bestFit="1" customWidth="1"/>
    <col min="6559" max="6559" width="11.54296875" style="347" customWidth="1"/>
    <col min="6560" max="6560" width="11.453125" style="347" bestFit="1" customWidth="1"/>
    <col min="6561" max="6791" width="9.453125" style="347"/>
    <col min="6792" max="6792" width="6" style="347" bestFit="1" customWidth="1"/>
    <col min="6793" max="6793" width="0.54296875" style="347" customWidth="1"/>
    <col min="6794" max="6794" width="10.54296875" style="347" customWidth="1"/>
    <col min="6795" max="6795" width="11" style="347" customWidth="1"/>
    <col min="6796" max="6796" width="10.54296875" style="347" customWidth="1"/>
    <col min="6797" max="6797" width="10" style="347" customWidth="1"/>
    <col min="6798" max="6798" width="10.453125" style="347" customWidth="1"/>
    <col min="6799" max="6800" width="12" style="347" customWidth="1"/>
    <col min="6801" max="6802" width="1" style="347" customWidth="1"/>
    <col min="6803" max="6803" width="12.453125" style="347" bestFit="1" customWidth="1"/>
    <col min="6804" max="6804" width="0.54296875" style="347" customWidth="1"/>
    <col min="6805" max="6805" width="12.453125" style="347" customWidth="1"/>
    <col min="6806" max="6806" width="13.54296875" style="347" customWidth="1"/>
    <col min="6807" max="6811" width="0" style="347" hidden="1" customWidth="1"/>
    <col min="6812" max="6812" width="14.54296875" style="347" customWidth="1"/>
    <col min="6813" max="6813" width="7.54296875" style="347" customWidth="1"/>
    <col min="6814" max="6814" width="13.453125" style="347" bestFit="1" customWidth="1"/>
    <col min="6815" max="6815" width="11.54296875" style="347" customWidth="1"/>
    <col min="6816" max="6816" width="11.453125" style="347" bestFit="1" customWidth="1"/>
    <col min="6817" max="7047" width="9.453125" style="347"/>
    <col min="7048" max="7048" width="6" style="347" bestFit="1" customWidth="1"/>
    <col min="7049" max="7049" width="0.54296875" style="347" customWidth="1"/>
    <col min="7050" max="7050" width="10.54296875" style="347" customWidth="1"/>
    <col min="7051" max="7051" width="11" style="347" customWidth="1"/>
    <col min="7052" max="7052" width="10.54296875" style="347" customWidth="1"/>
    <col min="7053" max="7053" width="10" style="347" customWidth="1"/>
    <col min="7054" max="7054" width="10.453125" style="347" customWidth="1"/>
    <col min="7055" max="7056" width="12" style="347" customWidth="1"/>
    <col min="7057" max="7058" width="1" style="347" customWidth="1"/>
    <col min="7059" max="7059" width="12.453125" style="347" bestFit="1" customWidth="1"/>
    <col min="7060" max="7060" width="0.54296875" style="347" customWidth="1"/>
    <col min="7061" max="7061" width="12.453125" style="347" customWidth="1"/>
    <col min="7062" max="7062" width="13.54296875" style="347" customWidth="1"/>
    <col min="7063" max="7067" width="0" style="347" hidden="1" customWidth="1"/>
    <col min="7068" max="7068" width="14.54296875" style="347" customWidth="1"/>
    <col min="7069" max="7069" width="7.54296875" style="347" customWidth="1"/>
    <col min="7070" max="7070" width="13.453125" style="347" bestFit="1" customWidth="1"/>
    <col min="7071" max="7071" width="11.54296875" style="347" customWidth="1"/>
    <col min="7072" max="7072" width="11.453125" style="347" bestFit="1" customWidth="1"/>
    <col min="7073" max="7303" width="9.453125" style="347"/>
    <col min="7304" max="7304" width="6" style="347" bestFit="1" customWidth="1"/>
    <col min="7305" max="7305" width="0.54296875" style="347" customWidth="1"/>
    <col min="7306" max="7306" width="10.54296875" style="347" customWidth="1"/>
    <col min="7307" max="7307" width="11" style="347" customWidth="1"/>
    <col min="7308" max="7308" width="10.54296875" style="347" customWidth="1"/>
    <col min="7309" max="7309" width="10" style="347" customWidth="1"/>
    <col min="7310" max="7310" width="10.453125" style="347" customWidth="1"/>
    <col min="7311" max="7312" width="12" style="347" customWidth="1"/>
    <col min="7313" max="7314" width="1" style="347" customWidth="1"/>
    <col min="7315" max="7315" width="12.453125" style="347" bestFit="1" customWidth="1"/>
    <col min="7316" max="7316" width="0.54296875" style="347" customWidth="1"/>
    <col min="7317" max="7317" width="12.453125" style="347" customWidth="1"/>
    <col min="7318" max="7318" width="13.54296875" style="347" customWidth="1"/>
    <col min="7319" max="7323" width="0" style="347" hidden="1" customWidth="1"/>
    <col min="7324" max="7324" width="14.54296875" style="347" customWidth="1"/>
    <col min="7325" max="7325" width="7.54296875" style="347" customWidth="1"/>
    <col min="7326" max="7326" width="13.453125" style="347" bestFit="1" customWidth="1"/>
    <col min="7327" max="7327" width="11.54296875" style="347" customWidth="1"/>
    <col min="7328" max="7328" width="11.453125" style="347" bestFit="1" customWidth="1"/>
    <col min="7329" max="7559" width="9.453125" style="347"/>
    <col min="7560" max="7560" width="6" style="347" bestFit="1" customWidth="1"/>
    <col min="7561" max="7561" width="0.54296875" style="347" customWidth="1"/>
    <col min="7562" max="7562" width="10.54296875" style="347" customWidth="1"/>
    <col min="7563" max="7563" width="11" style="347" customWidth="1"/>
    <col min="7564" max="7564" width="10.54296875" style="347" customWidth="1"/>
    <col min="7565" max="7565" width="10" style="347" customWidth="1"/>
    <col min="7566" max="7566" width="10.453125" style="347" customWidth="1"/>
    <col min="7567" max="7568" width="12" style="347" customWidth="1"/>
    <col min="7569" max="7570" width="1" style="347" customWidth="1"/>
    <col min="7571" max="7571" width="12.453125" style="347" bestFit="1" customWidth="1"/>
    <col min="7572" max="7572" width="0.54296875" style="347" customWidth="1"/>
    <col min="7573" max="7573" width="12.453125" style="347" customWidth="1"/>
    <col min="7574" max="7574" width="13.54296875" style="347" customWidth="1"/>
    <col min="7575" max="7579" width="0" style="347" hidden="1" customWidth="1"/>
    <col min="7580" max="7580" width="14.54296875" style="347" customWidth="1"/>
    <col min="7581" max="7581" width="7.54296875" style="347" customWidth="1"/>
    <col min="7582" max="7582" width="13.453125" style="347" bestFit="1" customWidth="1"/>
    <col min="7583" max="7583" width="11.54296875" style="347" customWidth="1"/>
    <col min="7584" max="7584" width="11.453125" style="347" bestFit="1" customWidth="1"/>
    <col min="7585" max="7815" width="9.453125" style="347"/>
    <col min="7816" max="7816" width="6" style="347" bestFit="1" customWidth="1"/>
    <col min="7817" max="7817" width="0.54296875" style="347" customWidth="1"/>
    <col min="7818" max="7818" width="10.54296875" style="347" customWidth="1"/>
    <col min="7819" max="7819" width="11" style="347" customWidth="1"/>
    <col min="7820" max="7820" width="10.54296875" style="347" customWidth="1"/>
    <col min="7821" max="7821" width="10" style="347" customWidth="1"/>
    <col min="7822" max="7822" width="10.453125" style="347" customWidth="1"/>
    <col min="7823" max="7824" width="12" style="347" customWidth="1"/>
    <col min="7825" max="7826" width="1" style="347" customWidth="1"/>
    <col min="7827" max="7827" width="12.453125" style="347" bestFit="1" customWidth="1"/>
    <col min="7828" max="7828" width="0.54296875" style="347" customWidth="1"/>
    <col min="7829" max="7829" width="12.453125" style="347" customWidth="1"/>
    <col min="7830" max="7830" width="13.54296875" style="347" customWidth="1"/>
    <col min="7831" max="7835" width="0" style="347" hidden="1" customWidth="1"/>
    <col min="7836" max="7836" width="14.54296875" style="347" customWidth="1"/>
    <col min="7837" max="7837" width="7.54296875" style="347" customWidth="1"/>
    <col min="7838" max="7838" width="13.453125" style="347" bestFit="1" customWidth="1"/>
    <col min="7839" max="7839" width="11.54296875" style="347" customWidth="1"/>
    <col min="7840" max="7840" width="11.453125" style="347" bestFit="1" customWidth="1"/>
    <col min="7841" max="8071" width="9.453125" style="347"/>
    <col min="8072" max="8072" width="6" style="347" bestFit="1" customWidth="1"/>
    <col min="8073" max="8073" width="0.54296875" style="347" customWidth="1"/>
    <col min="8074" max="8074" width="10.54296875" style="347" customWidth="1"/>
    <col min="8075" max="8075" width="11" style="347" customWidth="1"/>
    <col min="8076" max="8076" width="10.54296875" style="347" customWidth="1"/>
    <col min="8077" max="8077" width="10" style="347" customWidth="1"/>
    <col min="8078" max="8078" width="10.453125" style="347" customWidth="1"/>
    <col min="8079" max="8080" width="12" style="347" customWidth="1"/>
    <col min="8081" max="8082" width="1" style="347" customWidth="1"/>
    <col min="8083" max="8083" width="12.453125" style="347" bestFit="1" customWidth="1"/>
    <col min="8084" max="8084" width="0.54296875" style="347" customWidth="1"/>
    <col min="8085" max="8085" width="12.453125" style="347" customWidth="1"/>
    <col min="8086" max="8086" width="13.54296875" style="347" customWidth="1"/>
    <col min="8087" max="8091" width="0" style="347" hidden="1" customWidth="1"/>
    <col min="8092" max="8092" width="14.54296875" style="347" customWidth="1"/>
    <col min="8093" max="8093" width="7.54296875" style="347" customWidth="1"/>
    <col min="8094" max="8094" width="13.453125" style="347" bestFit="1" customWidth="1"/>
    <col min="8095" max="8095" width="11.54296875" style="347" customWidth="1"/>
    <col min="8096" max="8096" width="11.453125" style="347" bestFit="1" customWidth="1"/>
    <col min="8097" max="8327" width="9.453125" style="347"/>
    <col min="8328" max="8328" width="6" style="347" bestFit="1" customWidth="1"/>
    <col min="8329" max="8329" width="0.54296875" style="347" customWidth="1"/>
    <col min="8330" max="8330" width="10.54296875" style="347" customWidth="1"/>
    <col min="8331" max="8331" width="11" style="347" customWidth="1"/>
    <col min="8332" max="8332" width="10.54296875" style="347" customWidth="1"/>
    <col min="8333" max="8333" width="10" style="347" customWidth="1"/>
    <col min="8334" max="8334" width="10.453125" style="347" customWidth="1"/>
    <col min="8335" max="8336" width="12" style="347" customWidth="1"/>
    <col min="8337" max="8338" width="1" style="347" customWidth="1"/>
    <col min="8339" max="8339" width="12.453125" style="347" bestFit="1" customWidth="1"/>
    <col min="8340" max="8340" width="0.54296875" style="347" customWidth="1"/>
    <col min="8341" max="8341" width="12.453125" style="347" customWidth="1"/>
    <col min="8342" max="8342" width="13.54296875" style="347" customWidth="1"/>
    <col min="8343" max="8347" width="0" style="347" hidden="1" customWidth="1"/>
    <col min="8348" max="8348" width="14.54296875" style="347" customWidth="1"/>
    <col min="8349" max="8349" width="7.54296875" style="347" customWidth="1"/>
    <col min="8350" max="8350" width="13.453125" style="347" bestFit="1" customWidth="1"/>
    <col min="8351" max="8351" width="11.54296875" style="347" customWidth="1"/>
    <col min="8352" max="8352" width="11.453125" style="347" bestFit="1" customWidth="1"/>
    <col min="8353" max="8583" width="9.453125" style="347"/>
    <col min="8584" max="8584" width="6" style="347" bestFit="1" customWidth="1"/>
    <col min="8585" max="8585" width="0.54296875" style="347" customWidth="1"/>
    <col min="8586" max="8586" width="10.54296875" style="347" customWidth="1"/>
    <col min="8587" max="8587" width="11" style="347" customWidth="1"/>
    <col min="8588" max="8588" width="10.54296875" style="347" customWidth="1"/>
    <col min="8589" max="8589" width="10" style="347" customWidth="1"/>
    <col min="8590" max="8590" width="10.453125" style="347" customWidth="1"/>
    <col min="8591" max="8592" width="12" style="347" customWidth="1"/>
    <col min="8593" max="8594" width="1" style="347" customWidth="1"/>
    <col min="8595" max="8595" width="12.453125" style="347" bestFit="1" customWidth="1"/>
    <col min="8596" max="8596" width="0.54296875" style="347" customWidth="1"/>
    <col min="8597" max="8597" width="12.453125" style="347" customWidth="1"/>
    <col min="8598" max="8598" width="13.54296875" style="347" customWidth="1"/>
    <col min="8599" max="8603" width="0" style="347" hidden="1" customWidth="1"/>
    <col min="8604" max="8604" width="14.54296875" style="347" customWidth="1"/>
    <col min="8605" max="8605" width="7.54296875" style="347" customWidth="1"/>
    <col min="8606" max="8606" width="13.453125" style="347" bestFit="1" customWidth="1"/>
    <col min="8607" max="8607" width="11.54296875" style="347" customWidth="1"/>
    <col min="8608" max="8608" width="11.453125" style="347" bestFit="1" customWidth="1"/>
    <col min="8609" max="8839" width="9.453125" style="347"/>
    <col min="8840" max="8840" width="6" style="347" bestFit="1" customWidth="1"/>
    <col min="8841" max="8841" width="0.54296875" style="347" customWidth="1"/>
    <col min="8842" max="8842" width="10.54296875" style="347" customWidth="1"/>
    <col min="8843" max="8843" width="11" style="347" customWidth="1"/>
    <col min="8844" max="8844" width="10.54296875" style="347" customWidth="1"/>
    <col min="8845" max="8845" width="10" style="347" customWidth="1"/>
    <col min="8846" max="8846" width="10.453125" style="347" customWidth="1"/>
    <col min="8847" max="8848" width="12" style="347" customWidth="1"/>
    <col min="8849" max="8850" width="1" style="347" customWidth="1"/>
    <col min="8851" max="8851" width="12.453125" style="347" bestFit="1" customWidth="1"/>
    <col min="8852" max="8852" width="0.54296875" style="347" customWidth="1"/>
    <col min="8853" max="8853" width="12.453125" style="347" customWidth="1"/>
    <col min="8854" max="8854" width="13.54296875" style="347" customWidth="1"/>
    <col min="8855" max="8859" width="0" style="347" hidden="1" customWidth="1"/>
    <col min="8860" max="8860" width="14.54296875" style="347" customWidth="1"/>
    <col min="8861" max="8861" width="7.54296875" style="347" customWidth="1"/>
    <col min="8862" max="8862" width="13.453125" style="347" bestFit="1" customWidth="1"/>
    <col min="8863" max="8863" width="11.54296875" style="347" customWidth="1"/>
    <col min="8864" max="8864" width="11.453125" style="347" bestFit="1" customWidth="1"/>
    <col min="8865" max="9095" width="9.453125" style="347"/>
    <col min="9096" max="9096" width="6" style="347" bestFit="1" customWidth="1"/>
    <col min="9097" max="9097" width="0.54296875" style="347" customWidth="1"/>
    <col min="9098" max="9098" width="10.54296875" style="347" customWidth="1"/>
    <col min="9099" max="9099" width="11" style="347" customWidth="1"/>
    <col min="9100" max="9100" width="10.54296875" style="347" customWidth="1"/>
    <col min="9101" max="9101" width="10" style="347" customWidth="1"/>
    <col min="9102" max="9102" width="10.453125" style="347" customWidth="1"/>
    <col min="9103" max="9104" width="12" style="347" customWidth="1"/>
    <col min="9105" max="9106" width="1" style="347" customWidth="1"/>
    <col min="9107" max="9107" width="12.453125" style="347" bestFit="1" customWidth="1"/>
    <col min="9108" max="9108" width="0.54296875" style="347" customWidth="1"/>
    <col min="9109" max="9109" width="12.453125" style="347" customWidth="1"/>
    <col min="9110" max="9110" width="13.54296875" style="347" customWidth="1"/>
    <col min="9111" max="9115" width="0" style="347" hidden="1" customWidth="1"/>
    <col min="9116" max="9116" width="14.54296875" style="347" customWidth="1"/>
    <col min="9117" max="9117" width="7.54296875" style="347" customWidth="1"/>
    <col min="9118" max="9118" width="13.453125" style="347" bestFit="1" customWidth="1"/>
    <col min="9119" max="9119" width="11.54296875" style="347" customWidth="1"/>
    <col min="9120" max="9120" width="11.453125" style="347" bestFit="1" customWidth="1"/>
    <col min="9121" max="9351" width="9.453125" style="347"/>
    <col min="9352" max="9352" width="6" style="347" bestFit="1" customWidth="1"/>
    <col min="9353" max="9353" width="0.54296875" style="347" customWidth="1"/>
    <col min="9354" max="9354" width="10.54296875" style="347" customWidth="1"/>
    <col min="9355" max="9355" width="11" style="347" customWidth="1"/>
    <col min="9356" max="9356" width="10.54296875" style="347" customWidth="1"/>
    <col min="9357" max="9357" width="10" style="347" customWidth="1"/>
    <col min="9358" max="9358" width="10.453125" style="347" customWidth="1"/>
    <col min="9359" max="9360" width="12" style="347" customWidth="1"/>
    <col min="9361" max="9362" width="1" style="347" customWidth="1"/>
    <col min="9363" max="9363" width="12.453125" style="347" bestFit="1" customWidth="1"/>
    <col min="9364" max="9364" width="0.54296875" style="347" customWidth="1"/>
    <col min="9365" max="9365" width="12.453125" style="347" customWidth="1"/>
    <col min="9366" max="9366" width="13.54296875" style="347" customWidth="1"/>
    <col min="9367" max="9371" width="0" style="347" hidden="1" customWidth="1"/>
    <col min="9372" max="9372" width="14.54296875" style="347" customWidth="1"/>
    <col min="9373" max="9373" width="7.54296875" style="347" customWidth="1"/>
    <col min="9374" max="9374" width="13.453125" style="347" bestFit="1" customWidth="1"/>
    <col min="9375" max="9375" width="11.54296875" style="347" customWidth="1"/>
    <col min="9376" max="9376" width="11.453125" style="347" bestFit="1" customWidth="1"/>
    <col min="9377" max="9607" width="9.453125" style="347"/>
    <col min="9608" max="9608" width="6" style="347" bestFit="1" customWidth="1"/>
    <col min="9609" max="9609" width="0.54296875" style="347" customWidth="1"/>
    <col min="9610" max="9610" width="10.54296875" style="347" customWidth="1"/>
    <col min="9611" max="9611" width="11" style="347" customWidth="1"/>
    <col min="9612" max="9612" width="10.54296875" style="347" customWidth="1"/>
    <col min="9613" max="9613" width="10" style="347" customWidth="1"/>
    <col min="9614" max="9614" width="10.453125" style="347" customWidth="1"/>
    <col min="9615" max="9616" width="12" style="347" customWidth="1"/>
    <col min="9617" max="9618" width="1" style="347" customWidth="1"/>
    <col min="9619" max="9619" width="12.453125" style="347" bestFit="1" customWidth="1"/>
    <col min="9620" max="9620" width="0.54296875" style="347" customWidth="1"/>
    <col min="9621" max="9621" width="12.453125" style="347" customWidth="1"/>
    <col min="9622" max="9622" width="13.54296875" style="347" customWidth="1"/>
    <col min="9623" max="9627" width="0" style="347" hidden="1" customWidth="1"/>
    <col min="9628" max="9628" width="14.54296875" style="347" customWidth="1"/>
    <col min="9629" max="9629" width="7.54296875" style="347" customWidth="1"/>
    <col min="9630" max="9630" width="13.453125" style="347" bestFit="1" customWidth="1"/>
    <col min="9631" max="9631" width="11.54296875" style="347" customWidth="1"/>
    <col min="9632" max="9632" width="11.453125" style="347" bestFit="1" customWidth="1"/>
    <col min="9633" max="9863" width="9.453125" style="347"/>
    <col min="9864" max="9864" width="6" style="347" bestFit="1" customWidth="1"/>
    <col min="9865" max="9865" width="0.54296875" style="347" customWidth="1"/>
    <col min="9866" max="9866" width="10.54296875" style="347" customWidth="1"/>
    <col min="9867" max="9867" width="11" style="347" customWidth="1"/>
    <col min="9868" max="9868" width="10.54296875" style="347" customWidth="1"/>
    <col min="9869" max="9869" width="10" style="347" customWidth="1"/>
    <col min="9870" max="9870" width="10.453125" style="347" customWidth="1"/>
    <col min="9871" max="9872" width="12" style="347" customWidth="1"/>
    <col min="9873" max="9874" width="1" style="347" customWidth="1"/>
    <col min="9875" max="9875" width="12.453125" style="347" bestFit="1" customWidth="1"/>
    <col min="9876" max="9876" width="0.54296875" style="347" customWidth="1"/>
    <col min="9877" max="9877" width="12.453125" style="347" customWidth="1"/>
    <col min="9878" max="9878" width="13.54296875" style="347" customWidth="1"/>
    <col min="9879" max="9883" width="0" style="347" hidden="1" customWidth="1"/>
    <col min="9884" max="9884" width="14.54296875" style="347" customWidth="1"/>
    <col min="9885" max="9885" width="7.54296875" style="347" customWidth="1"/>
    <col min="9886" max="9886" width="13.453125" style="347" bestFit="1" customWidth="1"/>
    <col min="9887" max="9887" width="11.54296875" style="347" customWidth="1"/>
    <col min="9888" max="9888" width="11.453125" style="347" bestFit="1" customWidth="1"/>
    <col min="9889" max="10119" width="9.453125" style="347"/>
    <col min="10120" max="10120" width="6" style="347" bestFit="1" customWidth="1"/>
    <col min="10121" max="10121" width="0.54296875" style="347" customWidth="1"/>
    <col min="10122" max="10122" width="10.54296875" style="347" customWidth="1"/>
    <col min="10123" max="10123" width="11" style="347" customWidth="1"/>
    <col min="10124" max="10124" width="10.54296875" style="347" customWidth="1"/>
    <col min="10125" max="10125" width="10" style="347" customWidth="1"/>
    <col min="10126" max="10126" width="10.453125" style="347" customWidth="1"/>
    <col min="10127" max="10128" width="12" style="347" customWidth="1"/>
    <col min="10129" max="10130" width="1" style="347" customWidth="1"/>
    <col min="10131" max="10131" width="12.453125" style="347" bestFit="1" customWidth="1"/>
    <col min="10132" max="10132" width="0.54296875" style="347" customWidth="1"/>
    <col min="10133" max="10133" width="12.453125" style="347" customWidth="1"/>
    <col min="10134" max="10134" width="13.54296875" style="347" customWidth="1"/>
    <col min="10135" max="10139" width="0" style="347" hidden="1" customWidth="1"/>
    <col min="10140" max="10140" width="14.54296875" style="347" customWidth="1"/>
    <col min="10141" max="10141" width="7.54296875" style="347" customWidth="1"/>
    <col min="10142" max="10142" width="13.453125" style="347" bestFit="1" customWidth="1"/>
    <col min="10143" max="10143" width="11.54296875" style="347" customWidth="1"/>
    <col min="10144" max="10144" width="11.453125" style="347" bestFit="1" customWidth="1"/>
    <col min="10145" max="10375" width="9.453125" style="347"/>
    <col min="10376" max="10376" width="6" style="347" bestFit="1" customWidth="1"/>
    <col min="10377" max="10377" width="0.54296875" style="347" customWidth="1"/>
    <col min="10378" max="10378" width="10.54296875" style="347" customWidth="1"/>
    <col min="10379" max="10379" width="11" style="347" customWidth="1"/>
    <col min="10380" max="10380" width="10.54296875" style="347" customWidth="1"/>
    <col min="10381" max="10381" width="10" style="347" customWidth="1"/>
    <col min="10382" max="10382" width="10.453125" style="347" customWidth="1"/>
    <col min="10383" max="10384" width="12" style="347" customWidth="1"/>
    <col min="10385" max="10386" width="1" style="347" customWidth="1"/>
    <col min="10387" max="10387" width="12.453125" style="347" bestFit="1" customWidth="1"/>
    <col min="10388" max="10388" width="0.54296875" style="347" customWidth="1"/>
    <col min="10389" max="10389" width="12.453125" style="347" customWidth="1"/>
    <col min="10390" max="10390" width="13.54296875" style="347" customWidth="1"/>
    <col min="10391" max="10395" width="0" style="347" hidden="1" customWidth="1"/>
    <col min="10396" max="10396" width="14.54296875" style="347" customWidth="1"/>
    <col min="10397" max="10397" width="7.54296875" style="347" customWidth="1"/>
    <col min="10398" max="10398" width="13.453125" style="347" bestFit="1" customWidth="1"/>
    <col min="10399" max="10399" width="11.54296875" style="347" customWidth="1"/>
    <col min="10400" max="10400" width="11.453125" style="347" bestFit="1" customWidth="1"/>
    <col min="10401" max="10631" width="9.453125" style="347"/>
    <col min="10632" max="10632" width="6" style="347" bestFit="1" customWidth="1"/>
    <col min="10633" max="10633" width="0.54296875" style="347" customWidth="1"/>
    <col min="10634" max="10634" width="10.54296875" style="347" customWidth="1"/>
    <col min="10635" max="10635" width="11" style="347" customWidth="1"/>
    <col min="10636" max="10636" width="10.54296875" style="347" customWidth="1"/>
    <col min="10637" max="10637" width="10" style="347" customWidth="1"/>
    <col min="10638" max="10638" width="10.453125" style="347" customWidth="1"/>
    <col min="10639" max="10640" width="12" style="347" customWidth="1"/>
    <col min="10641" max="10642" width="1" style="347" customWidth="1"/>
    <col min="10643" max="10643" width="12.453125" style="347" bestFit="1" customWidth="1"/>
    <col min="10644" max="10644" width="0.54296875" style="347" customWidth="1"/>
    <col min="10645" max="10645" width="12.453125" style="347" customWidth="1"/>
    <col min="10646" max="10646" width="13.54296875" style="347" customWidth="1"/>
    <col min="10647" max="10651" width="0" style="347" hidden="1" customWidth="1"/>
    <col min="10652" max="10652" width="14.54296875" style="347" customWidth="1"/>
    <col min="10653" max="10653" width="7.54296875" style="347" customWidth="1"/>
    <col min="10654" max="10654" width="13.453125" style="347" bestFit="1" customWidth="1"/>
    <col min="10655" max="10655" width="11.54296875" style="347" customWidth="1"/>
    <col min="10656" max="10656" width="11.453125" style="347" bestFit="1" customWidth="1"/>
    <col min="10657" max="10887" width="9.453125" style="347"/>
    <col min="10888" max="10888" width="6" style="347" bestFit="1" customWidth="1"/>
    <col min="10889" max="10889" width="0.54296875" style="347" customWidth="1"/>
    <col min="10890" max="10890" width="10.54296875" style="347" customWidth="1"/>
    <col min="10891" max="10891" width="11" style="347" customWidth="1"/>
    <col min="10892" max="10892" width="10.54296875" style="347" customWidth="1"/>
    <col min="10893" max="10893" width="10" style="347" customWidth="1"/>
    <col min="10894" max="10894" width="10.453125" style="347" customWidth="1"/>
    <col min="10895" max="10896" width="12" style="347" customWidth="1"/>
    <col min="10897" max="10898" width="1" style="347" customWidth="1"/>
    <col min="10899" max="10899" width="12.453125" style="347" bestFit="1" customWidth="1"/>
    <col min="10900" max="10900" width="0.54296875" style="347" customWidth="1"/>
    <col min="10901" max="10901" width="12.453125" style="347" customWidth="1"/>
    <col min="10902" max="10902" width="13.54296875" style="347" customWidth="1"/>
    <col min="10903" max="10907" width="0" style="347" hidden="1" customWidth="1"/>
    <col min="10908" max="10908" width="14.54296875" style="347" customWidth="1"/>
    <col min="10909" max="10909" width="7.54296875" style="347" customWidth="1"/>
    <col min="10910" max="10910" width="13.453125" style="347" bestFit="1" customWidth="1"/>
    <col min="10911" max="10911" width="11.54296875" style="347" customWidth="1"/>
    <col min="10912" max="10912" width="11.453125" style="347" bestFit="1" customWidth="1"/>
    <col min="10913" max="11143" width="9.453125" style="347"/>
    <col min="11144" max="11144" width="6" style="347" bestFit="1" customWidth="1"/>
    <col min="11145" max="11145" width="0.54296875" style="347" customWidth="1"/>
    <col min="11146" max="11146" width="10.54296875" style="347" customWidth="1"/>
    <col min="11147" max="11147" width="11" style="347" customWidth="1"/>
    <col min="11148" max="11148" width="10.54296875" style="347" customWidth="1"/>
    <col min="11149" max="11149" width="10" style="347" customWidth="1"/>
    <col min="11150" max="11150" width="10.453125" style="347" customWidth="1"/>
    <col min="11151" max="11152" width="12" style="347" customWidth="1"/>
    <col min="11153" max="11154" width="1" style="347" customWidth="1"/>
    <col min="11155" max="11155" width="12.453125" style="347" bestFit="1" customWidth="1"/>
    <col min="11156" max="11156" width="0.54296875" style="347" customWidth="1"/>
    <col min="11157" max="11157" width="12.453125" style="347" customWidth="1"/>
    <col min="11158" max="11158" width="13.54296875" style="347" customWidth="1"/>
    <col min="11159" max="11163" width="0" style="347" hidden="1" customWidth="1"/>
    <col min="11164" max="11164" width="14.54296875" style="347" customWidth="1"/>
    <col min="11165" max="11165" width="7.54296875" style="347" customWidth="1"/>
    <col min="11166" max="11166" width="13.453125" style="347" bestFit="1" customWidth="1"/>
    <col min="11167" max="11167" width="11.54296875" style="347" customWidth="1"/>
    <col min="11168" max="11168" width="11.453125" style="347" bestFit="1" customWidth="1"/>
    <col min="11169" max="11399" width="9.453125" style="347"/>
    <col min="11400" max="11400" width="6" style="347" bestFit="1" customWidth="1"/>
    <col min="11401" max="11401" width="0.54296875" style="347" customWidth="1"/>
    <col min="11402" max="11402" width="10.54296875" style="347" customWidth="1"/>
    <col min="11403" max="11403" width="11" style="347" customWidth="1"/>
    <col min="11404" max="11404" width="10.54296875" style="347" customWidth="1"/>
    <col min="11405" max="11405" width="10" style="347" customWidth="1"/>
    <col min="11406" max="11406" width="10.453125" style="347" customWidth="1"/>
    <col min="11407" max="11408" width="12" style="347" customWidth="1"/>
    <col min="11409" max="11410" width="1" style="347" customWidth="1"/>
    <col min="11411" max="11411" width="12.453125" style="347" bestFit="1" customWidth="1"/>
    <col min="11412" max="11412" width="0.54296875" style="347" customWidth="1"/>
    <col min="11413" max="11413" width="12.453125" style="347" customWidth="1"/>
    <col min="11414" max="11414" width="13.54296875" style="347" customWidth="1"/>
    <col min="11415" max="11419" width="0" style="347" hidden="1" customWidth="1"/>
    <col min="11420" max="11420" width="14.54296875" style="347" customWidth="1"/>
    <col min="11421" max="11421" width="7.54296875" style="347" customWidth="1"/>
    <col min="11422" max="11422" width="13.453125" style="347" bestFit="1" customWidth="1"/>
    <col min="11423" max="11423" width="11.54296875" style="347" customWidth="1"/>
    <col min="11424" max="11424" width="11.453125" style="347" bestFit="1" customWidth="1"/>
    <col min="11425" max="11655" width="9.453125" style="347"/>
    <col min="11656" max="11656" width="6" style="347" bestFit="1" customWidth="1"/>
    <col min="11657" max="11657" width="0.54296875" style="347" customWidth="1"/>
    <col min="11658" max="11658" width="10.54296875" style="347" customWidth="1"/>
    <col min="11659" max="11659" width="11" style="347" customWidth="1"/>
    <col min="11660" max="11660" width="10.54296875" style="347" customWidth="1"/>
    <col min="11661" max="11661" width="10" style="347" customWidth="1"/>
    <col min="11662" max="11662" width="10.453125" style="347" customWidth="1"/>
    <col min="11663" max="11664" width="12" style="347" customWidth="1"/>
    <col min="11665" max="11666" width="1" style="347" customWidth="1"/>
    <col min="11667" max="11667" width="12.453125" style="347" bestFit="1" customWidth="1"/>
    <col min="11668" max="11668" width="0.54296875" style="347" customWidth="1"/>
    <col min="11669" max="11669" width="12.453125" style="347" customWidth="1"/>
    <col min="11670" max="11670" width="13.54296875" style="347" customWidth="1"/>
    <col min="11671" max="11675" width="0" style="347" hidden="1" customWidth="1"/>
    <col min="11676" max="11676" width="14.54296875" style="347" customWidth="1"/>
    <col min="11677" max="11677" width="7.54296875" style="347" customWidth="1"/>
    <col min="11678" max="11678" width="13.453125" style="347" bestFit="1" customWidth="1"/>
    <col min="11679" max="11679" width="11.54296875" style="347" customWidth="1"/>
    <col min="11680" max="11680" width="11.453125" style="347" bestFit="1" customWidth="1"/>
    <col min="11681" max="11911" width="9.453125" style="347"/>
    <col min="11912" max="11912" width="6" style="347" bestFit="1" customWidth="1"/>
    <col min="11913" max="11913" width="0.54296875" style="347" customWidth="1"/>
    <col min="11914" max="11914" width="10.54296875" style="347" customWidth="1"/>
    <col min="11915" max="11915" width="11" style="347" customWidth="1"/>
    <col min="11916" max="11916" width="10.54296875" style="347" customWidth="1"/>
    <col min="11917" max="11917" width="10" style="347" customWidth="1"/>
    <col min="11918" max="11918" width="10.453125" style="347" customWidth="1"/>
    <col min="11919" max="11920" width="12" style="347" customWidth="1"/>
    <col min="11921" max="11922" width="1" style="347" customWidth="1"/>
    <col min="11923" max="11923" width="12.453125" style="347" bestFit="1" customWidth="1"/>
    <col min="11924" max="11924" width="0.54296875" style="347" customWidth="1"/>
    <col min="11925" max="11925" width="12.453125" style="347" customWidth="1"/>
    <col min="11926" max="11926" width="13.54296875" style="347" customWidth="1"/>
    <col min="11927" max="11931" width="0" style="347" hidden="1" customWidth="1"/>
    <col min="11932" max="11932" width="14.54296875" style="347" customWidth="1"/>
    <col min="11933" max="11933" width="7.54296875" style="347" customWidth="1"/>
    <col min="11934" max="11934" width="13.453125" style="347" bestFit="1" customWidth="1"/>
    <col min="11935" max="11935" width="11.54296875" style="347" customWidth="1"/>
    <col min="11936" max="11936" width="11.453125" style="347" bestFit="1" customWidth="1"/>
    <col min="11937" max="12167" width="9.453125" style="347"/>
    <col min="12168" max="12168" width="6" style="347" bestFit="1" customWidth="1"/>
    <col min="12169" max="12169" width="0.54296875" style="347" customWidth="1"/>
    <col min="12170" max="12170" width="10.54296875" style="347" customWidth="1"/>
    <col min="12171" max="12171" width="11" style="347" customWidth="1"/>
    <col min="12172" max="12172" width="10.54296875" style="347" customWidth="1"/>
    <col min="12173" max="12173" width="10" style="347" customWidth="1"/>
    <col min="12174" max="12174" width="10.453125" style="347" customWidth="1"/>
    <col min="12175" max="12176" width="12" style="347" customWidth="1"/>
    <col min="12177" max="12178" width="1" style="347" customWidth="1"/>
    <col min="12179" max="12179" width="12.453125" style="347" bestFit="1" customWidth="1"/>
    <col min="12180" max="12180" width="0.54296875" style="347" customWidth="1"/>
    <col min="12181" max="12181" width="12.453125" style="347" customWidth="1"/>
    <col min="12182" max="12182" width="13.54296875" style="347" customWidth="1"/>
    <col min="12183" max="12187" width="0" style="347" hidden="1" customWidth="1"/>
    <col min="12188" max="12188" width="14.54296875" style="347" customWidth="1"/>
    <col min="12189" max="12189" width="7.54296875" style="347" customWidth="1"/>
    <col min="12190" max="12190" width="13.453125" style="347" bestFit="1" customWidth="1"/>
    <col min="12191" max="12191" width="11.54296875" style="347" customWidth="1"/>
    <col min="12192" max="12192" width="11.453125" style="347" bestFit="1" customWidth="1"/>
    <col min="12193" max="12423" width="9.453125" style="347"/>
    <col min="12424" max="12424" width="6" style="347" bestFit="1" customWidth="1"/>
    <col min="12425" max="12425" width="0.54296875" style="347" customWidth="1"/>
    <col min="12426" max="12426" width="10.54296875" style="347" customWidth="1"/>
    <col min="12427" max="12427" width="11" style="347" customWidth="1"/>
    <col min="12428" max="12428" width="10.54296875" style="347" customWidth="1"/>
    <col min="12429" max="12429" width="10" style="347" customWidth="1"/>
    <col min="12430" max="12430" width="10.453125" style="347" customWidth="1"/>
    <col min="12431" max="12432" width="12" style="347" customWidth="1"/>
    <col min="12433" max="12434" width="1" style="347" customWidth="1"/>
    <col min="12435" max="12435" width="12.453125" style="347" bestFit="1" customWidth="1"/>
    <col min="12436" max="12436" width="0.54296875" style="347" customWidth="1"/>
    <col min="12437" max="12437" width="12.453125" style="347" customWidth="1"/>
    <col min="12438" max="12438" width="13.54296875" style="347" customWidth="1"/>
    <col min="12439" max="12443" width="0" style="347" hidden="1" customWidth="1"/>
    <col min="12444" max="12444" width="14.54296875" style="347" customWidth="1"/>
    <col min="12445" max="12445" width="7.54296875" style="347" customWidth="1"/>
    <col min="12446" max="12446" width="13.453125" style="347" bestFit="1" customWidth="1"/>
    <col min="12447" max="12447" width="11.54296875" style="347" customWidth="1"/>
    <col min="12448" max="12448" width="11.453125" style="347" bestFit="1" customWidth="1"/>
    <col min="12449" max="12679" width="9.453125" style="347"/>
    <col min="12680" max="12680" width="6" style="347" bestFit="1" customWidth="1"/>
    <col min="12681" max="12681" width="0.54296875" style="347" customWidth="1"/>
    <col min="12682" max="12682" width="10.54296875" style="347" customWidth="1"/>
    <col min="12683" max="12683" width="11" style="347" customWidth="1"/>
    <col min="12684" max="12684" width="10.54296875" style="347" customWidth="1"/>
    <col min="12685" max="12685" width="10" style="347" customWidth="1"/>
    <col min="12686" max="12686" width="10.453125" style="347" customWidth="1"/>
    <col min="12687" max="12688" width="12" style="347" customWidth="1"/>
    <col min="12689" max="12690" width="1" style="347" customWidth="1"/>
    <col min="12691" max="12691" width="12.453125" style="347" bestFit="1" customWidth="1"/>
    <col min="12692" max="12692" width="0.54296875" style="347" customWidth="1"/>
    <col min="12693" max="12693" width="12.453125" style="347" customWidth="1"/>
    <col min="12694" max="12694" width="13.54296875" style="347" customWidth="1"/>
    <col min="12695" max="12699" width="0" style="347" hidden="1" customWidth="1"/>
    <col min="12700" max="12700" width="14.54296875" style="347" customWidth="1"/>
    <col min="12701" max="12701" width="7.54296875" style="347" customWidth="1"/>
    <col min="12702" max="12702" width="13.453125" style="347" bestFit="1" customWidth="1"/>
    <col min="12703" max="12703" width="11.54296875" style="347" customWidth="1"/>
    <col min="12704" max="12704" width="11.453125" style="347" bestFit="1" customWidth="1"/>
    <col min="12705" max="12935" width="9.453125" style="347"/>
    <col min="12936" max="12936" width="6" style="347" bestFit="1" customWidth="1"/>
    <col min="12937" max="12937" width="0.54296875" style="347" customWidth="1"/>
    <col min="12938" max="12938" width="10.54296875" style="347" customWidth="1"/>
    <col min="12939" max="12939" width="11" style="347" customWidth="1"/>
    <col min="12940" max="12940" width="10.54296875" style="347" customWidth="1"/>
    <col min="12941" max="12941" width="10" style="347" customWidth="1"/>
    <col min="12942" max="12942" width="10.453125" style="347" customWidth="1"/>
    <col min="12943" max="12944" width="12" style="347" customWidth="1"/>
    <col min="12945" max="12946" width="1" style="347" customWidth="1"/>
    <col min="12947" max="12947" width="12.453125" style="347" bestFit="1" customWidth="1"/>
    <col min="12948" max="12948" width="0.54296875" style="347" customWidth="1"/>
    <col min="12949" max="12949" width="12.453125" style="347" customWidth="1"/>
    <col min="12950" max="12950" width="13.54296875" style="347" customWidth="1"/>
    <col min="12951" max="12955" width="0" style="347" hidden="1" customWidth="1"/>
    <col min="12956" max="12956" width="14.54296875" style="347" customWidth="1"/>
    <col min="12957" max="12957" width="7.54296875" style="347" customWidth="1"/>
    <col min="12958" max="12958" width="13.453125" style="347" bestFit="1" customWidth="1"/>
    <col min="12959" max="12959" width="11.54296875" style="347" customWidth="1"/>
    <col min="12960" max="12960" width="11.453125" style="347" bestFit="1" customWidth="1"/>
    <col min="12961" max="13191" width="9.453125" style="347"/>
    <col min="13192" max="13192" width="6" style="347" bestFit="1" customWidth="1"/>
    <col min="13193" max="13193" width="0.54296875" style="347" customWidth="1"/>
    <col min="13194" max="13194" width="10.54296875" style="347" customWidth="1"/>
    <col min="13195" max="13195" width="11" style="347" customWidth="1"/>
    <col min="13196" max="13196" width="10.54296875" style="347" customWidth="1"/>
    <col min="13197" max="13197" width="10" style="347" customWidth="1"/>
    <col min="13198" max="13198" width="10.453125" style="347" customWidth="1"/>
    <col min="13199" max="13200" width="12" style="347" customWidth="1"/>
    <col min="13201" max="13202" width="1" style="347" customWidth="1"/>
    <col min="13203" max="13203" width="12.453125" style="347" bestFit="1" customWidth="1"/>
    <col min="13204" max="13204" width="0.54296875" style="347" customWidth="1"/>
    <col min="13205" max="13205" width="12.453125" style="347" customWidth="1"/>
    <col min="13206" max="13206" width="13.54296875" style="347" customWidth="1"/>
    <col min="13207" max="13211" width="0" style="347" hidden="1" customWidth="1"/>
    <col min="13212" max="13212" width="14.54296875" style="347" customWidth="1"/>
    <col min="13213" max="13213" width="7.54296875" style="347" customWidth="1"/>
    <col min="13214" max="13214" width="13.453125" style="347" bestFit="1" customWidth="1"/>
    <col min="13215" max="13215" width="11.54296875" style="347" customWidth="1"/>
    <col min="13216" max="13216" width="11.453125" style="347" bestFit="1" customWidth="1"/>
    <col min="13217" max="13447" width="9.453125" style="347"/>
    <col min="13448" max="13448" width="6" style="347" bestFit="1" customWidth="1"/>
    <col min="13449" max="13449" width="0.54296875" style="347" customWidth="1"/>
    <col min="13450" max="13450" width="10.54296875" style="347" customWidth="1"/>
    <col min="13451" max="13451" width="11" style="347" customWidth="1"/>
    <col min="13452" max="13452" width="10.54296875" style="347" customWidth="1"/>
    <col min="13453" max="13453" width="10" style="347" customWidth="1"/>
    <col min="13454" max="13454" width="10.453125" style="347" customWidth="1"/>
    <col min="13455" max="13456" width="12" style="347" customWidth="1"/>
    <col min="13457" max="13458" width="1" style="347" customWidth="1"/>
    <col min="13459" max="13459" width="12.453125" style="347" bestFit="1" customWidth="1"/>
    <col min="13460" max="13460" width="0.54296875" style="347" customWidth="1"/>
    <col min="13461" max="13461" width="12.453125" style="347" customWidth="1"/>
    <col min="13462" max="13462" width="13.54296875" style="347" customWidth="1"/>
    <col min="13463" max="13467" width="0" style="347" hidden="1" customWidth="1"/>
    <col min="13468" max="13468" width="14.54296875" style="347" customWidth="1"/>
    <col min="13469" max="13469" width="7.54296875" style="347" customWidth="1"/>
    <col min="13470" max="13470" width="13.453125" style="347" bestFit="1" customWidth="1"/>
    <col min="13471" max="13471" width="11.54296875" style="347" customWidth="1"/>
    <col min="13472" max="13472" width="11.453125" style="347" bestFit="1" customWidth="1"/>
    <col min="13473" max="13703" width="9.453125" style="347"/>
    <col min="13704" max="13704" width="6" style="347" bestFit="1" customWidth="1"/>
    <col min="13705" max="13705" width="0.54296875" style="347" customWidth="1"/>
    <col min="13706" max="13706" width="10.54296875" style="347" customWidth="1"/>
    <col min="13707" max="13707" width="11" style="347" customWidth="1"/>
    <col min="13708" max="13708" width="10.54296875" style="347" customWidth="1"/>
    <col min="13709" max="13709" width="10" style="347" customWidth="1"/>
    <col min="13710" max="13710" width="10.453125" style="347" customWidth="1"/>
    <col min="13711" max="13712" width="12" style="347" customWidth="1"/>
    <col min="13713" max="13714" width="1" style="347" customWidth="1"/>
    <col min="13715" max="13715" width="12.453125" style="347" bestFit="1" customWidth="1"/>
    <col min="13716" max="13716" width="0.54296875" style="347" customWidth="1"/>
    <col min="13717" max="13717" width="12.453125" style="347" customWidth="1"/>
    <col min="13718" max="13718" width="13.54296875" style="347" customWidth="1"/>
    <col min="13719" max="13723" width="0" style="347" hidden="1" customWidth="1"/>
    <col min="13724" max="13724" width="14.54296875" style="347" customWidth="1"/>
    <col min="13725" max="13725" width="7.54296875" style="347" customWidth="1"/>
    <col min="13726" max="13726" width="13.453125" style="347" bestFit="1" customWidth="1"/>
    <col min="13727" max="13727" width="11.54296875" style="347" customWidth="1"/>
    <col min="13728" max="13728" width="11.453125" style="347" bestFit="1" customWidth="1"/>
    <col min="13729" max="13959" width="9.453125" style="347"/>
    <col min="13960" max="13960" width="6" style="347" bestFit="1" customWidth="1"/>
    <col min="13961" max="13961" width="0.54296875" style="347" customWidth="1"/>
    <col min="13962" max="13962" width="10.54296875" style="347" customWidth="1"/>
    <col min="13963" max="13963" width="11" style="347" customWidth="1"/>
    <col min="13964" max="13964" width="10.54296875" style="347" customWidth="1"/>
    <col min="13965" max="13965" width="10" style="347" customWidth="1"/>
    <col min="13966" max="13966" width="10.453125" style="347" customWidth="1"/>
    <col min="13967" max="13968" width="12" style="347" customWidth="1"/>
    <col min="13969" max="13970" width="1" style="347" customWidth="1"/>
    <col min="13971" max="13971" width="12.453125" style="347" bestFit="1" customWidth="1"/>
    <col min="13972" max="13972" width="0.54296875" style="347" customWidth="1"/>
    <col min="13973" max="13973" width="12.453125" style="347" customWidth="1"/>
    <col min="13974" max="13974" width="13.54296875" style="347" customWidth="1"/>
    <col min="13975" max="13979" width="0" style="347" hidden="1" customWidth="1"/>
    <col min="13980" max="13980" width="14.54296875" style="347" customWidth="1"/>
    <col min="13981" max="13981" width="7.54296875" style="347" customWidth="1"/>
    <col min="13982" max="13982" width="13.453125" style="347" bestFit="1" customWidth="1"/>
    <col min="13983" max="13983" width="11.54296875" style="347" customWidth="1"/>
    <col min="13984" max="13984" width="11.453125" style="347" bestFit="1" customWidth="1"/>
    <col min="13985" max="14215" width="9.453125" style="347"/>
    <col min="14216" max="14216" width="6" style="347" bestFit="1" customWidth="1"/>
    <col min="14217" max="14217" width="0.54296875" style="347" customWidth="1"/>
    <col min="14218" max="14218" width="10.54296875" style="347" customWidth="1"/>
    <col min="14219" max="14219" width="11" style="347" customWidth="1"/>
    <col min="14220" max="14220" width="10.54296875" style="347" customWidth="1"/>
    <col min="14221" max="14221" width="10" style="347" customWidth="1"/>
    <col min="14222" max="14222" width="10.453125" style="347" customWidth="1"/>
    <col min="14223" max="14224" width="12" style="347" customWidth="1"/>
    <col min="14225" max="14226" width="1" style="347" customWidth="1"/>
    <col min="14227" max="14227" width="12.453125" style="347" bestFit="1" customWidth="1"/>
    <col min="14228" max="14228" width="0.54296875" style="347" customWidth="1"/>
    <col min="14229" max="14229" width="12.453125" style="347" customWidth="1"/>
    <col min="14230" max="14230" width="13.54296875" style="347" customWidth="1"/>
    <col min="14231" max="14235" width="0" style="347" hidden="1" customWidth="1"/>
    <col min="14236" max="14236" width="14.54296875" style="347" customWidth="1"/>
    <col min="14237" max="14237" width="7.54296875" style="347" customWidth="1"/>
    <col min="14238" max="14238" width="13.453125" style="347" bestFit="1" customWidth="1"/>
    <col min="14239" max="14239" width="11.54296875" style="347" customWidth="1"/>
    <col min="14240" max="14240" width="11.453125" style="347" bestFit="1" customWidth="1"/>
    <col min="14241" max="14471" width="9.453125" style="347"/>
    <col min="14472" max="14472" width="6" style="347" bestFit="1" customWidth="1"/>
    <col min="14473" max="14473" width="0.54296875" style="347" customWidth="1"/>
    <col min="14474" max="14474" width="10.54296875" style="347" customWidth="1"/>
    <col min="14475" max="14475" width="11" style="347" customWidth="1"/>
    <col min="14476" max="14476" width="10.54296875" style="347" customWidth="1"/>
    <col min="14477" max="14477" width="10" style="347" customWidth="1"/>
    <col min="14478" max="14478" width="10.453125" style="347" customWidth="1"/>
    <col min="14479" max="14480" width="12" style="347" customWidth="1"/>
    <col min="14481" max="14482" width="1" style="347" customWidth="1"/>
    <col min="14483" max="14483" width="12.453125" style="347" bestFit="1" customWidth="1"/>
    <col min="14484" max="14484" width="0.54296875" style="347" customWidth="1"/>
    <col min="14485" max="14485" width="12.453125" style="347" customWidth="1"/>
    <col min="14486" max="14486" width="13.54296875" style="347" customWidth="1"/>
    <col min="14487" max="14491" width="0" style="347" hidden="1" customWidth="1"/>
    <col min="14492" max="14492" width="14.54296875" style="347" customWidth="1"/>
    <col min="14493" max="14493" width="7.54296875" style="347" customWidth="1"/>
    <col min="14494" max="14494" width="13.453125" style="347" bestFit="1" customWidth="1"/>
    <col min="14495" max="14495" width="11.54296875" style="347" customWidth="1"/>
    <col min="14496" max="14496" width="11.453125" style="347" bestFit="1" customWidth="1"/>
    <col min="14497" max="14727" width="9.453125" style="347"/>
    <col min="14728" max="14728" width="6" style="347" bestFit="1" customWidth="1"/>
    <col min="14729" max="14729" width="0.54296875" style="347" customWidth="1"/>
    <col min="14730" max="14730" width="10.54296875" style="347" customWidth="1"/>
    <col min="14731" max="14731" width="11" style="347" customWidth="1"/>
    <col min="14732" max="14732" width="10.54296875" style="347" customWidth="1"/>
    <col min="14733" max="14733" width="10" style="347" customWidth="1"/>
    <col min="14734" max="14734" width="10.453125" style="347" customWidth="1"/>
    <col min="14735" max="14736" width="12" style="347" customWidth="1"/>
    <col min="14737" max="14738" width="1" style="347" customWidth="1"/>
    <col min="14739" max="14739" width="12.453125" style="347" bestFit="1" customWidth="1"/>
    <col min="14740" max="14740" width="0.54296875" style="347" customWidth="1"/>
    <col min="14741" max="14741" width="12.453125" style="347" customWidth="1"/>
    <col min="14742" max="14742" width="13.54296875" style="347" customWidth="1"/>
    <col min="14743" max="14747" width="0" style="347" hidden="1" customWidth="1"/>
    <col min="14748" max="14748" width="14.54296875" style="347" customWidth="1"/>
    <col min="14749" max="14749" width="7.54296875" style="347" customWidth="1"/>
    <col min="14750" max="14750" width="13.453125" style="347" bestFit="1" customWidth="1"/>
    <col min="14751" max="14751" width="11.54296875" style="347" customWidth="1"/>
    <col min="14752" max="14752" width="11.453125" style="347" bestFit="1" customWidth="1"/>
    <col min="14753" max="14983" width="9.453125" style="347"/>
    <col min="14984" max="14984" width="6" style="347" bestFit="1" customWidth="1"/>
    <col min="14985" max="14985" width="0.54296875" style="347" customWidth="1"/>
    <col min="14986" max="14986" width="10.54296875" style="347" customWidth="1"/>
    <col min="14987" max="14987" width="11" style="347" customWidth="1"/>
    <col min="14988" max="14988" width="10.54296875" style="347" customWidth="1"/>
    <col min="14989" max="14989" width="10" style="347" customWidth="1"/>
    <col min="14990" max="14990" width="10.453125" style="347" customWidth="1"/>
    <col min="14991" max="14992" width="12" style="347" customWidth="1"/>
    <col min="14993" max="14994" width="1" style="347" customWidth="1"/>
    <col min="14995" max="14995" width="12.453125" style="347" bestFit="1" customWidth="1"/>
    <col min="14996" max="14996" width="0.54296875" style="347" customWidth="1"/>
    <col min="14997" max="14997" width="12.453125" style="347" customWidth="1"/>
    <col min="14998" max="14998" width="13.54296875" style="347" customWidth="1"/>
    <col min="14999" max="15003" width="0" style="347" hidden="1" customWidth="1"/>
    <col min="15004" max="15004" width="14.54296875" style="347" customWidth="1"/>
    <col min="15005" max="15005" width="7.54296875" style="347" customWidth="1"/>
    <col min="15006" max="15006" width="13.453125" style="347" bestFit="1" customWidth="1"/>
    <col min="15007" max="15007" width="11.54296875" style="347" customWidth="1"/>
    <col min="15008" max="15008" width="11.453125" style="347" bestFit="1" customWidth="1"/>
    <col min="15009" max="15239" width="9.453125" style="347"/>
    <col min="15240" max="15240" width="6" style="347" bestFit="1" customWidth="1"/>
    <col min="15241" max="15241" width="0.54296875" style="347" customWidth="1"/>
    <col min="15242" max="15242" width="10.54296875" style="347" customWidth="1"/>
    <col min="15243" max="15243" width="11" style="347" customWidth="1"/>
    <col min="15244" max="15244" width="10.54296875" style="347" customWidth="1"/>
    <col min="15245" max="15245" width="10" style="347" customWidth="1"/>
    <col min="15246" max="15246" width="10.453125" style="347" customWidth="1"/>
    <col min="15247" max="15248" width="12" style="347" customWidth="1"/>
    <col min="15249" max="15250" width="1" style="347" customWidth="1"/>
    <col min="15251" max="15251" width="12.453125" style="347" bestFit="1" customWidth="1"/>
    <col min="15252" max="15252" width="0.54296875" style="347" customWidth="1"/>
    <col min="15253" max="15253" width="12.453125" style="347" customWidth="1"/>
    <col min="15254" max="15254" width="13.54296875" style="347" customWidth="1"/>
    <col min="15255" max="15259" width="0" style="347" hidden="1" customWidth="1"/>
    <col min="15260" max="15260" width="14.54296875" style="347" customWidth="1"/>
    <col min="15261" max="15261" width="7.54296875" style="347" customWidth="1"/>
    <col min="15262" max="15262" width="13.453125" style="347" bestFit="1" customWidth="1"/>
    <col min="15263" max="15263" width="11.54296875" style="347" customWidth="1"/>
    <col min="15264" max="15264" width="11.453125" style="347" bestFit="1" customWidth="1"/>
    <col min="15265" max="15495" width="9.453125" style="347"/>
    <col min="15496" max="15496" width="6" style="347" bestFit="1" customWidth="1"/>
    <col min="15497" max="15497" width="0.54296875" style="347" customWidth="1"/>
    <col min="15498" max="15498" width="10.54296875" style="347" customWidth="1"/>
    <col min="15499" max="15499" width="11" style="347" customWidth="1"/>
    <col min="15500" max="15500" width="10.54296875" style="347" customWidth="1"/>
    <col min="15501" max="15501" width="10" style="347" customWidth="1"/>
    <col min="15502" max="15502" width="10.453125" style="347" customWidth="1"/>
    <col min="15503" max="15504" width="12" style="347" customWidth="1"/>
    <col min="15505" max="15506" width="1" style="347" customWidth="1"/>
    <col min="15507" max="15507" width="12.453125" style="347" bestFit="1" customWidth="1"/>
    <col min="15508" max="15508" width="0.54296875" style="347" customWidth="1"/>
    <col min="15509" max="15509" width="12.453125" style="347" customWidth="1"/>
    <col min="15510" max="15510" width="13.54296875" style="347" customWidth="1"/>
    <col min="15511" max="15515" width="0" style="347" hidden="1" customWidth="1"/>
    <col min="15516" max="15516" width="14.54296875" style="347" customWidth="1"/>
    <col min="15517" max="15517" width="7.54296875" style="347" customWidth="1"/>
    <col min="15518" max="15518" width="13.453125" style="347" bestFit="1" customWidth="1"/>
    <col min="15519" max="15519" width="11.54296875" style="347" customWidth="1"/>
    <col min="15520" max="15520" width="11.453125" style="347" bestFit="1" customWidth="1"/>
    <col min="15521" max="15751" width="9.453125" style="347"/>
    <col min="15752" max="15752" width="6" style="347" bestFit="1" customWidth="1"/>
    <col min="15753" max="15753" width="0.54296875" style="347" customWidth="1"/>
    <col min="15754" max="15754" width="10.54296875" style="347" customWidth="1"/>
    <col min="15755" max="15755" width="11" style="347" customWidth="1"/>
    <col min="15756" max="15756" width="10.54296875" style="347" customWidth="1"/>
    <col min="15757" max="15757" width="10" style="347" customWidth="1"/>
    <col min="15758" max="15758" width="10.453125" style="347" customWidth="1"/>
    <col min="15759" max="15760" width="12" style="347" customWidth="1"/>
    <col min="15761" max="15762" width="1" style="347" customWidth="1"/>
    <col min="15763" max="15763" width="12.453125" style="347" bestFit="1" customWidth="1"/>
    <col min="15764" max="15764" width="0.54296875" style="347" customWidth="1"/>
    <col min="15765" max="15765" width="12.453125" style="347" customWidth="1"/>
    <col min="15766" max="15766" width="13.54296875" style="347" customWidth="1"/>
    <col min="15767" max="15771" width="0" style="347" hidden="1" customWidth="1"/>
    <col min="15772" max="15772" width="14.54296875" style="347" customWidth="1"/>
    <col min="15773" max="15773" width="7.54296875" style="347" customWidth="1"/>
    <col min="15774" max="15774" width="13.453125" style="347" bestFit="1" customWidth="1"/>
    <col min="15775" max="15775" width="11.54296875" style="347" customWidth="1"/>
    <col min="15776" max="15776" width="11.453125" style="347" bestFit="1" customWidth="1"/>
    <col min="15777" max="16007" width="9.453125" style="347"/>
    <col min="16008" max="16008" width="6" style="347" bestFit="1" customWidth="1"/>
    <col min="16009" max="16009" width="0.54296875" style="347" customWidth="1"/>
    <col min="16010" max="16010" width="10.54296875" style="347" customWidth="1"/>
    <col min="16011" max="16011" width="11" style="347" customWidth="1"/>
    <col min="16012" max="16012" width="10.54296875" style="347" customWidth="1"/>
    <col min="16013" max="16013" width="10" style="347" customWidth="1"/>
    <col min="16014" max="16014" width="10.453125" style="347" customWidth="1"/>
    <col min="16015" max="16016" width="12" style="347" customWidth="1"/>
    <col min="16017" max="16018" width="1" style="347" customWidth="1"/>
    <col min="16019" max="16019" width="12.453125" style="347" bestFit="1" customWidth="1"/>
    <col min="16020" max="16020" width="0.54296875" style="347" customWidth="1"/>
    <col min="16021" max="16021" width="12.453125" style="347" customWidth="1"/>
    <col min="16022" max="16022" width="13.54296875" style="347" customWidth="1"/>
    <col min="16023" max="16027" width="0" style="347" hidden="1" customWidth="1"/>
    <col min="16028" max="16028" width="14.54296875" style="347" customWidth="1"/>
    <col min="16029" max="16029" width="7.54296875" style="347" customWidth="1"/>
    <col min="16030" max="16030" width="13.453125" style="347" bestFit="1" customWidth="1"/>
    <col min="16031" max="16031" width="11.54296875" style="347" customWidth="1"/>
    <col min="16032" max="16032" width="11.453125" style="347" bestFit="1" customWidth="1"/>
    <col min="16033" max="16303" width="9.453125" style="347"/>
    <col min="16304" max="16384" width="9.453125" style="347" customWidth="1"/>
  </cols>
  <sheetData>
    <row r="1" spans="1:12">
      <c r="J1" s="900" t="s">
        <v>818</v>
      </c>
      <c r="K1" s="900"/>
      <c r="L1" s="900"/>
    </row>
    <row r="2" spans="1:12" ht="13.5" customHeight="1">
      <c r="F2" s="366"/>
      <c r="I2" s="900" t="s">
        <v>3</v>
      </c>
      <c r="J2" s="469">
        <v>2022</v>
      </c>
      <c r="K2" s="470"/>
      <c r="L2" s="469">
        <v>2021</v>
      </c>
    </row>
    <row r="3" spans="1:12" ht="13.5" customHeight="1">
      <c r="F3" s="366"/>
      <c r="I3" s="900"/>
      <c r="J3" s="273" t="s">
        <v>20</v>
      </c>
      <c r="K3" s="471"/>
      <c r="L3" s="273" t="s">
        <v>20</v>
      </c>
    </row>
    <row r="4" spans="1:12">
      <c r="A4" s="450">
        <f>'Note-4-5'!A58+1</f>
        <v>6</v>
      </c>
      <c r="B4" s="451" t="s">
        <v>960</v>
      </c>
      <c r="C4" s="451"/>
      <c r="I4" s="472"/>
      <c r="J4" s="472"/>
      <c r="K4" s="471"/>
      <c r="L4" s="472"/>
    </row>
    <row r="5" spans="1:12" ht="5.15" customHeight="1">
      <c r="B5" s="451"/>
      <c r="C5" s="451"/>
      <c r="I5" s="472"/>
      <c r="J5" s="472"/>
      <c r="K5" s="471"/>
      <c r="L5" s="472"/>
    </row>
    <row r="6" spans="1:12" s="247" customFormat="1">
      <c r="A6" s="452"/>
      <c r="B6" s="247" t="s">
        <v>580</v>
      </c>
      <c r="D6" s="347"/>
      <c r="E6" s="347"/>
      <c r="J6" s="453">
        <f>L8</f>
        <v>225347.27</v>
      </c>
      <c r="L6" s="453">
        <v>225347.27</v>
      </c>
    </row>
    <row r="7" spans="1:12" s="247" customFormat="1">
      <c r="A7" s="452"/>
      <c r="B7" s="247" t="s">
        <v>596</v>
      </c>
      <c r="G7" s="473"/>
      <c r="J7" s="453">
        <v>0</v>
      </c>
      <c r="L7" s="453">
        <v>0</v>
      </c>
    </row>
    <row r="8" spans="1:12" s="247" customFormat="1">
      <c r="A8" s="452"/>
      <c r="G8" s="474"/>
      <c r="J8" s="331">
        <f>SUM(J6:J7)</f>
        <v>225347.27</v>
      </c>
      <c r="L8" s="331">
        <v>225347.27</v>
      </c>
    </row>
    <row r="9" spans="1:12" s="247" customFormat="1">
      <c r="A9" s="452"/>
      <c r="B9" s="247" t="s">
        <v>581</v>
      </c>
      <c r="J9" s="454"/>
      <c r="L9" s="454"/>
    </row>
    <row r="10" spans="1:12" s="247" customFormat="1">
      <c r="A10" s="452"/>
      <c r="B10" s="896" t="s">
        <v>580</v>
      </c>
      <c r="C10" s="896"/>
      <c r="D10" s="896"/>
      <c r="E10" s="475"/>
      <c r="F10" s="475"/>
      <c r="J10" s="453">
        <f>L12</f>
        <v>219757.05000000002</v>
      </c>
      <c r="L10" s="453">
        <v>216614.87000000002</v>
      </c>
    </row>
    <row r="11" spans="1:12" s="247" customFormat="1">
      <c r="A11" s="452"/>
      <c r="B11" s="247" t="s">
        <v>582</v>
      </c>
      <c r="I11" s="476" t="s">
        <v>1279</v>
      </c>
      <c r="J11" s="364">
        <f>SUMIFS('TB 21-22'!L:L,'TB 21-22'!B:B,'Notes 6-29'!I11)</f>
        <v>2235.85</v>
      </c>
      <c r="L11" s="477">
        <v>3142.18</v>
      </c>
    </row>
    <row r="12" spans="1:12" s="247" customFormat="1">
      <c r="A12" s="452"/>
      <c r="J12" s="455">
        <f>SUM(J10:J11)</f>
        <v>221992.90000000002</v>
      </c>
      <c r="L12" s="455">
        <v>219757.05000000002</v>
      </c>
    </row>
    <row r="13" spans="1:12" ht="13.5" thickBot="1">
      <c r="B13" s="456" t="s">
        <v>813</v>
      </c>
      <c r="C13" s="457"/>
      <c r="D13" s="458"/>
      <c r="I13" s="472"/>
      <c r="J13" s="459">
        <f>J8-J12</f>
        <v>3354.3699999999662</v>
      </c>
      <c r="K13" s="478">
        <f>K8-K12</f>
        <v>0</v>
      </c>
      <c r="L13" s="459">
        <v>5590.2199999999721</v>
      </c>
    </row>
    <row r="14" spans="1:12" ht="10.5" customHeight="1" thickTop="1">
      <c r="C14" s="458"/>
      <c r="D14" s="458"/>
      <c r="I14" s="472"/>
      <c r="J14" s="478"/>
      <c r="K14" s="478"/>
      <c r="L14" s="478"/>
    </row>
    <row r="15" spans="1:12" ht="3" hidden="1" customHeight="1" thickTop="1">
      <c r="F15" s="366"/>
      <c r="I15" s="472"/>
      <c r="J15" s="472"/>
      <c r="K15" s="471"/>
      <c r="L15" s="479"/>
    </row>
    <row r="16" spans="1:12" ht="10.5" hidden="1" customHeight="1">
      <c r="F16" s="366"/>
      <c r="I16" s="472"/>
      <c r="J16" s="472"/>
      <c r="K16" s="471"/>
      <c r="L16" s="479"/>
    </row>
    <row r="17" spans="1:15" ht="1.5" customHeight="1">
      <c r="F17" s="366"/>
      <c r="I17" s="472"/>
      <c r="J17" s="472"/>
      <c r="K17" s="471"/>
      <c r="L17" s="479"/>
    </row>
    <row r="18" spans="1:15">
      <c r="A18" s="450">
        <f>A4+1</f>
        <v>7</v>
      </c>
      <c r="B18" s="278" t="s">
        <v>205</v>
      </c>
      <c r="C18" s="247"/>
      <c r="D18" s="247"/>
      <c r="E18" s="247"/>
      <c r="F18" s="247"/>
      <c r="G18" s="247"/>
      <c r="H18" s="648"/>
      <c r="I18" s="649"/>
      <c r="J18" s="650"/>
      <c r="K18" s="516"/>
      <c r="L18" s="650"/>
    </row>
    <row r="19" spans="1:15" ht="3" customHeight="1">
      <c r="B19" s="278"/>
      <c r="C19" s="247"/>
      <c r="D19" s="247"/>
      <c r="E19" s="247"/>
      <c r="F19" s="247"/>
      <c r="G19" s="247"/>
      <c r="H19" s="649"/>
      <c r="I19" s="649"/>
      <c r="J19" s="650"/>
      <c r="K19" s="516"/>
      <c r="L19" s="650"/>
    </row>
    <row r="20" spans="1:15">
      <c r="B20" s="378" t="s">
        <v>3846</v>
      </c>
      <c r="C20" s="378"/>
      <c r="D20" s="378"/>
      <c r="E20" s="247"/>
      <c r="F20" s="247"/>
      <c r="G20" s="247"/>
      <c r="H20" s="649"/>
      <c r="I20" s="651">
        <f>A27</f>
        <v>7.1</v>
      </c>
      <c r="J20" s="650">
        <f>L35</f>
        <v>2334526.8100000005</v>
      </c>
      <c r="K20" s="516"/>
      <c r="L20" s="650">
        <f>L36</f>
        <v>360007.37</v>
      </c>
    </row>
    <row r="21" spans="1:15">
      <c r="B21" s="378" t="s">
        <v>4052</v>
      </c>
      <c r="C21" s="378"/>
      <c r="D21" s="378"/>
      <c r="E21" s="247"/>
      <c r="F21" s="247"/>
      <c r="G21" s="247"/>
      <c r="I21" s="472"/>
      <c r="J21" s="516">
        <f>SUMIFS('TB 21-22'!L:L,'TB 21-22'!M:M,'Notes 6-29'!B21)</f>
        <v>697976.09000000008</v>
      </c>
      <c r="K21" s="515"/>
      <c r="L21" s="516">
        <v>1127757.02</v>
      </c>
    </row>
    <row r="22" spans="1:15" ht="13.5" thickBot="1">
      <c r="B22" s="278"/>
      <c r="C22" s="247"/>
      <c r="D22" s="247"/>
      <c r="E22" s="247"/>
      <c r="F22" s="247"/>
      <c r="G22" s="247"/>
      <c r="I22" s="472"/>
      <c r="J22" s="652">
        <f>SUM(J20:J21)</f>
        <v>3032502.9000000004</v>
      </c>
      <c r="K22" s="515"/>
      <c r="L22" s="652">
        <f>SUM(L20:L21)</f>
        <v>1487764.3900000001</v>
      </c>
    </row>
    <row r="23" spans="1:15" ht="13.5" thickTop="1">
      <c r="B23" s="278"/>
      <c r="C23" s="247"/>
      <c r="D23" s="247"/>
      <c r="E23" s="247"/>
      <c r="F23" s="247"/>
      <c r="G23" s="247"/>
      <c r="I23" s="472"/>
      <c r="J23" s="472"/>
      <c r="K23" s="471"/>
      <c r="L23" s="479"/>
    </row>
    <row r="24" spans="1:15" ht="16.5" customHeight="1">
      <c r="B24" s="910" t="s">
        <v>4127</v>
      </c>
      <c r="C24" s="910"/>
      <c r="D24" s="910"/>
      <c r="E24" s="910"/>
      <c r="F24" s="910"/>
      <c r="G24" s="910"/>
      <c r="H24" s="910"/>
      <c r="I24" s="910"/>
      <c r="J24" s="910"/>
      <c r="K24" s="910"/>
      <c r="L24" s="910"/>
    </row>
    <row r="25" spans="1:15" ht="15.75" customHeight="1">
      <c r="B25" s="910"/>
      <c r="C25" s="910"/>
      <c r="D25" s="910"/>
      <c r="E25" s="910"/>
      <c r="F25" s="910"/>
      <c r="G25" s="910"/>
      <c r="H25" s="910"/>
      <c r="I25" s="910"/>
      <c r="J25" s="910"/>
      <c r="K25" s="910"/>
      <c r="L25" s="910"/>
    </row>
    <row r="26" spans="1:15">
      <c r="B26" s="278"/>
      <c r="C26" s="247"/>
      <c r="D26" s="247"/>
      <c r="E26" s="247"/>
      <c r="F26" s="247"/>
      <c r="G26" s="247"/>
      <c r="I26" s="472"/>
      <c r="J26" s="472"/>
      <c r="K26" s="471"/>
      <c r="L26" s="479"/>
    </row>
    <row r="27" spans="1:15" ht="26">
      <c r="A27" s="365">
        <f>A18+0.1</f>
        <v>7.1</v>
      </c>
      <c r="B27" s="653" t="s">
        <v>8</v>
      </c>
      <c r="C27" s="653"/>
      <c r="D27" s="653"/>
      <c r="E27" s="653"/>
      <c r="F27" s="653"/>
      <c r="G27" s="653"/>
      <c r="H27" s="654" t="s">
        <v>3756</v>
      </c>
      <c r="I27" s="654" t="s">
        <v>952</v>
      </c>
      <c r="J27" s="654" t="s">
        <v>953</v>
      </c>
      <c r="K27" s="480"/>
      <c r="L27" s="654" t="s">
        <v>3748</v>
      </c>
    </row>
    <row r="28" spans="1:15">
      <c r="A28" s="481" t="s">
        <v>1262</v>
      </c>
      <c r="B28" s="347" t="s">
        <v>283</v>
      </c>
      <c r="C28" s="247"/>
      <c r="D28" s="247"/>
      <c r="E28" s="247"/>
      <c r="F28" s="247"/>
      <c r="G28" s="247"/>
      <c r="H28" s="453">
        <v>113616.84</v>
      </c>
      <c r="I28" s="453">
        <f>L28+J28-H28</f>
        <v>1455065.6000000003</v>
      </c>
      <c r="J28" s="453">
        <f>'Note-4-5'!H13</f>
        <v>183498.48000000045</v>
      </c>
      <c r="K28" s="471"/>
      <c r="L28" s="482">
        <f>SUMIFS('TB 21-22'!L:L,'TB 21-22'!B:B,'Notes 6-29'!A28)</f>
        <v>1385183.96</v>
      </c>
      <c r="O28" s="377">
        <f>I35+(J21-L21)</f>
        <v>2995741.3500000015</v>
      </c>
    </row>
    <row r="29" spans="1:15">
      <c r="A29" s="481" t="s">
        <v>1263</v>
      </c>
      <c r="B29" s="483" t="s">
        <v>315</v>
      </c>
      <c r="C29" s="247"/>
      <c r="D29" s="247"/>
      <c r="E29" s="247"/>
      <c r="F29" s="247"/>
      <c r="G29" s="247"/>
      <c r="H29" s="453">
        <v>171819.92</v>
      </c>
      <c r="I29" s="453">
        <f t="shared" ref="I29:I34" si="0">L29+J29-H29</f>
        <v>1100590.6300000004</v>
      </c>
      <c r="J29" s="453">
        <f>'Note-4-5'!J13</f>
        <v>784094.91000000015</v>
      </c>
      <c r="K29" s="471"/>
      <c r="L29" s="482">
        <f>SUMIFS('TB 21-22'!L:L,'TB 21-22'!B:B,'Notes 6-29'!A29)</f>
        <v>488315.64</v>
      </c>
    </row>
    <row r="30" spans="1:15">
      <c r="A30" s="481" t="s">
        <v>1267</v>
      </c>
      <c r="B30" s="483" t="s">
        <v>648</v>
      </c>
      <c r="C30" s="247"/>
      <c r="D30" s="247"/>
      <c r="E30" s="247"/>
      <c r="F30" s="247"/>
      <c r="G30" s="247"/>
      <c r="H30" s="453">
        <v>65089.74</v>
      </c>
      <c r="I30" s="453">
        <f t="shared" si="0"/>
        <v>584759.16000000061</v>
      </c>
      <c r="J30" s="453">
        <f>'Note-4-5'!K13</f>
        <v>340084.1400000006</v>
      </c>
      <c r="K30" s="471"/>
      <c r="L30" s="482">
        <f>SUMIFS('TB 21-22'!L:L,'TB 21-22'!B:B,'Notes 6-29'!A30)</f>
        <v>309764.76</v>
      </c>
    </row>
    <row r="31" spans="1:15">
      <c r="A31" s="481" t="s">
        <v>1264</v>
      </c>
      <c r="B31" s="483" t="s">
        <v>309</v>
      </c>
      <c r="C31" s="247"/>
      <c r="D31" s="247"/>
      <c r="E31" s="247"/>
      <c r="F31" s="247"/>
      <c r="G31" s="247"/>
      <c r="H31" s="453">
        <v>7765.27</v>
      </c>
      <c r="I31" s="453">
        <f t="shared" si="0"/>
        <v>60100.500000000058</v>
      </c>
      <c r="J31" s="453">
        <f>'Note-4-5'!L13</f>
        <v>56543.570000000065</v>
      </c>
      <c r="K31" s="471"/>
      <c r="L31" s="482">
        <f>SUMIFS('TB 21-22'!L:L,'TB 21-22'!B:B,'Notes 6-29'!A31)</f>
        <v>11322.2</v>
      </c>
    </row>
    <row r="32" spans="1:15">
      <c r="A32" s="481" t="s">
        <v>1265</v>
      </c>
      <c r="B32" s="483" t="s">
        <v>305</v>
      </c>
      <c r="C32" s="247"/>
      <c r="D32" s="247"/>
      <c r="E32" s="247"/>
      <c r="F32" s="247"/>
      <c r="G32" s="247"/>
      <c r="H32" s="453">
        <v>1715.6</v>
      </c>
      <c r="I32" s="453">
        <f t="shared" si="0"/>
        <v>22697.190000000093</v>
      </c>
      <c r="J32" s="453">
        <f>'Note-4-5'!M13</f>
        <v>23072.350000000093</v>
      </c>
      <c r="K32" s="471"/>
      <c r="L32" s="482">
        <f>SUMIFS('TB 21-22'!L:L,'TB 21-22'!B:B,'Notes 6-29'!A32)</f>
        <v>1340.44</v>
      </c>
    </row>
    <row r="33" spans="1:12">
      <c r="A33" s="481" t="s">
        <v>1266</v>
      </c>
      <c r="B33" s="483" t="s">
        <v>306</v>
      </c>
      <c r="C33" s="247"/>
      <c r="D33" s="247"/>
      <c r="E33" s="247"/>
      <c r="F33" s="247"/>
      <c r="G33" s="247"/>
      <c r="H33" s="453">
        <v>0</v>
      </c>
      <c r="I33" s="453">
        <f t="shared" si="0"/>
        <v>202309.2</v>
      </c>
      <c r="J33" s="453">
        <f>'Note-4-5'!N13</f>
        <v>63709.390000000014</v>
      </c>
      <c r="K33" s="471"/>
      <c r="L33" s="482">
        <f>SUMIFS('TB 21-22'!L:L,'TB 21-22'!B:B,'Notes 6-29'!A33)</f>
        <v>138599.81</v>
      </c>
    </row>
    <row r="34" spans="1:12" hidden="1">
      <c r="A34" s="481" t="s">
        <v>1308</v>
      </c>
      <c r="B34" s="483" t="s">
        <v>26</v>
      </c>
      <c r="C34" s="247"/>
      <c r="D34" s="247"/>
      <c r="E34" s="247"/>
      <c r="F34" s="247"/>
      <c r="G34" s="247"/>
      <c r="H34" s="453">
        <v>0</v>
      </c>
      <c r="I34" s="453">
        <f t="shared" si="0"/>
        <v>0</v>
      </c>
      <c r="J34" s="453">
        <f>'Note-4-5'!O13</f>
        <v>0</v>
      </c>
      <c r="K34" s="471"/>
      <c r="L34" s="482">
        <f>SUMIFS('TB 21-22'!L:L,'TB 21-22'!B:B,'Notes 6-29'!A34)</f>
        <v>0</v>
      </c>
    </row>
    <row r="35" spans="1:12">
      <c r="B35" s="484" t="s">
        <v>3757</v>
      </c>
      <c r="C35" s="655"/>
      <c r="D35" s="655"/>
      <c r="E35" s="655"/>
      <c r="F35" s="655"/>
      <c r="G35" s="655"/>
      <c r="H35" s="485">
        <f>SUM(H28:H34)</f>
        <v>360007.37</v>
      </c>
      <c r="I35" s="485">
        <f t="shared" ref="I35:K35" si="1">SUM(I28:I34)</f>
        <v>3425522.2800000012</v>
      </c>
      <c r="J35" s="485">
        <f t="shared" si="1"/>
        <v>1451002.8400000012</v>
      </c>
      <c r="K35" s="485">
        <f t="shared" si="1"/>
        <v>0</v>
      </c>
      <c r="L35" s="485">
        <f>SUM(L28:L34)</f>
        <v>2334526.8100000005</v>
      </c>
    </row>
    <row r="36" spans="1:12">
      <c r="B36" s="487" t="s">
        <v>1436</v>
      </c>
      <c r="C36" s="656"/>
      <c r="D36" s="656"/>
      <c r="E36" s="656"/>
      <c r="F36" s="656"/>
      <c r="G36" s="656"/>
      <c r="H36" s="455">
        <v>233347.29999999978</v>
      </c>
      <c r="I36" s="455">
        <v>1256989.9399999992</v>
      </c>
      <c r="J36" s="455">
        <v>1130329.8699999992</v>
      </c>
      <c r="K36" s="488"/>
      <c r="L36" s="489">
        <v>360007.37</v>
      </c>
    </row>
    <row r="37" spans="1:12">
      <c r="C37" s="247"/>
      <c r="D37" s="247"/>
      <c r="E37" s="247"/>
      <c r="F37" s="247"/>
      <c r="G37" s="247"/>
      <c r="I37" s="347"/>
      <c r="J37" s="347"/>
      <c r="K37" s="471"/>
      <c r="L37" s="479"/>
    </row>
    <row r="38" spans="1:12" ht="3" customHeight="1">
      <c r="F38" s="366"/>
      <c r="I38" s="472"/>
      <c r="J38" s="472"/>
      <c r="K38" s="471"/>
      <c r="L38" s="479"/>
    </row>
    <row r="39" spans="1:12">
      <c r="A39" s="450">
        <f>A18+1</f>
        <v>8</v>
      </c>
      <c r="B39" s="366" t="s">
        <v>21</v>
      </c>
      <c r="C39" s="366"/>
      <c r="G39" s="377"/>
      <c r="H39" s="377"/>
      <c r="L39" s="479"/>
    </row>
    <row r="40" spans="1:12" ht="3.65" customHeight="1">
      <c r="B40" s="366"/>
      <c r="C40" s="366"/>
      <c r="G40" s="377"/>
      <c r="H40" s="377"/>
      <c r="L40" s="479"/>
    </row>
    <row r="41" spans="1:12">
      <c r="A41" s="490"/>
      <c r="B41" s="483" t="s">
        <v>228</v>
      </c>
      <c r="D41" s="483"/>
      <c r="E41" s="483"/>
      <c r="G41" s="360"/>
      <c r="H41" s="360"/>
      <c r="J41" s="364">
        <f>SUMIFS('TB 21-22'!L:L,'TB 21-22'!M:M,'Notes 6-29'!B41,'TB 21-22'!N:N,'Notes 6-29'!B39)</f>
        <v>8833228</v>
      </c>
      <c r="K41" s="491"/>
      <c r="L41" s="364">
        <v>5540051.0300000003</v>
      </c>
    </row>
    <row r="42" spans="1:12">
      <c r="A42" s="490"/>
      <c r="B42" s="483" t="s">
        <v>878</v>
      </c>
      <c r="D42" s="483"/>
      <c r="E42" s="483"/>
      <c r="G42" s="360"/>
      <c r="H42" s="360"/>
      <c r="J42" s="364">
        <f>SUMIFS('TB 21-22'!L:L,'TB 21-22'!M:M,'Notes 6-29'!B42)</f>
        <v>80860.78</v>
      </c>
      <c r="K42" s="491"/>
      <c r="L42" s="364">
        <v>74868.77</v>
      </c>
    </row>
    <row r="43" spans="1:12">
      <c r="A43" s="490"/>
      <c r="B43" s="483" t="s">
        <v>951</v>
      </c>
      <c r="D43" s="483"/>
      <c r="E43" s="483"/>
      <c r="G43" s="360"/>
      <c r="H43" s="360"/>
      <c r="J43" s="364">
        <f>SUMIFS('TB 21-22'!L:L,'TB 21-22'!M:M,'Notes 6-29'!B43)</f>
        <v>54713.960000000006</v>
      </c>
      <c r="K43" s="491"/>
      <c r="L43" s="364">
        <v>75137.08</v>
      </c>
    </row>
    <row r="44" spans="1:12">
      <c r="A44" s="490"/>
      <c r="B44" s="483" t="s">
        <v>311</v>
      </c>
      <c r="D44" s="483"/>
      <c r="E44" s="483"/>
      <c r="G44" s="360"/>
      <c r="H44" s="360"/>
      <c r="J44" s="364">
        <f>SUMIFS('TB 21-22'!L:L,'TB 21-22'!M:M,'Notes 6-29'!B44)</f>
        <v>4998033.9000000004</v>
      </c>
      <c r="K44" s="491"/>
      <c r="L44" s="364">
        <v>1382013.91</v>
      </c>
    </row>
    <row r="45" spans="1:12">
      <c r="A45" s="490"/>
      <c r="B45" s="483" t="s">
        <v>380</v>
      </c>
      <c r="D45" s="483"/>
      <c r="E45" s="483"/>
      <c r="G45" s="360"/>
      <c r="H45" s="360"/>
      <c r="J45" s="364">
        <f>SUMIFS('TB 21-22'!L:L,'TB 21-22'!M:M,'Notes 6-29'!B45)</f>
        <v>2368670.0499999998</v>
      </c>
      <c r="K45" s="491"/>
      <c r="L45" s="364">
        <v>2775126.05</v>
      </c>
    </row>
    <row r="46" spans="1:12">
      <c r="A46" s="490"/>
      <c r="B46" s="483" t="s">
        <v>16</v>
      </c>
      <c r="D46" s="483"/>
      <c r="E46" s="483"/>
      <c r="G46" s="360"/>
      <c r="H46" s="360"/>
      <c r="J46" s="364">
        <f>SUMIFS('TB 21-22'!L:L,'TB 21-22'!M:M,'Notes 6-29'!B46)</f>
        <v>6665752.3600000003</v>
      </c>
      <c r="K46" s="491"/>
      <c r="L46" s="364">
        <v>4458470.3600000003</v>
      </c>
    </row>
    <row r="47" spans="1:12" ht="3.65" customHeight="1">
      <c r="A47" s="490"/>
      <c r="B47" s="483"/>
      <c r="D47" s="483"/>
      <c r="E47" s="483"/>
      <c r="G47" s="360"/>
      <c r="H47" s="360"/>
      <c r="J47" s="364"/>
      <c r="K47" s="491"/>
      <c r="L47" s="492"/>
    </row>
    <row r="48" spans="1:12" ht="13.5" thickBot="1">
      <c r="A48" s="490"/>
      <c r="G48" s="377"/>
      <c r="H48" s="377"/>
      <c r="J48" s="376">
        <f>SUM(J41:J46)</f>
        <v>23001259.050000001</v>
      </c>
      <c r="K48" s="491"/>
      <c r="L48" s="376">
        <v>14305667.199999999</v>
      </c>
    </row>
    <row r="49" spans="1:12" ht="13.5" thickTop="1">
      <c r="A49" s="490"/>
      <c r="G49" s="377"/>
      <c r="H49" s="377"/>
      <c r="J49" s="368"/>
      <c r="K49" s="491"/>
      <c r="L49" s="493"/>
    </row>
    <row r="50" spans="1:12">
      <c r="A50" s="450">
        <f>A39+1</f>
        <v>9</v>
      </c>
      <c r="B50" s="366" t="s">
        <v>961</v>
      </c>
      <c r="C50" s="366"/>
      <c r="L50" s="486"/>
    </row>
    <row r="51" spans="1:12" ht="4.5" customHeight="1">
      <c r="B51" s="366"/>
      <c r="C51" s="366"/>
      <c r="L51" s="486"/>
    </row>
    <row r="52" spans="1:12">
      <c r="B52" s="494" t="str">
        <f>B58</f>
        <v>Trade receivables</v>
      </c>
      <c r="C52" s="494"/>
      <c r="I52" s="643">
        <f>A58</f>
        <v>9.1</v>
      </c>
      <c r="J52" s="492">
        <f>J65</f>
        <v>3749116.84</v>
      </c>
      <c r="K52" s="492"/>
      <c r="L52" s="492">
        <v>2446383.5</v>
      </c>
    </row>
    <row r="53" spans="1:12">
      <c r="B53" s="495" t="str">
        <f>B66</f>
        <v>Non-trade receivables</v>
      </c>
      <c r="C53" s="495"/>
      <c r="I53" s="496">
        <f>A66</f>
        <v>9.1999999999999993</v>
      </c>
      <c r="J53" s="364">
        <f>J70</f>
        <v>0</v>
      </c>
      <c r="K53" s="364">
        <f t="shared" ref="K53" si="2">K70</f>
        <v>0</v>
      </c>
      <c r="L53" s="364">
        <v>0</v>
      </c>
    </row>
    <row r="54" spans="1:12" ht="13.5" thickBot="1">
      <c r="J54" s="376">
        <f>SUM(J52:J53)</f>
        <v>3749116.84</v>
      </c>
      <c r="K54" s="364"/>
      <c r="L54" s="376">
        <v>2446383.5</v>
      </c>
    </row>
    <row r="55" spans="1:12" ht="13.5" thickTop="1">
      <c r="A55" s="490"/>
      <c r="G55" s="377"/>
      <c r="H55" s="377"/>
      <c r="J55" s="368"/>
      <c r="K55" s="491"/>
      <c r="L55" s="493"/>
    </row>
    <row r="56" spans="1:12">
      <c r="A56" s="490"/>
      <c r="B56" s="347" t="s">
        <v>966</v>
      </c>
      <c r="G56" s="377"/>
      <c r="H56" s="377"/>
      <c r="J56" s="368"/>
      <c r="K56" s="491"/>
      <c r="L56" s="493"/>
    </row>
    <row r="57" spans="1:12" ht="8.25" customHeight="1">
      <c r="A57" s="490"/>
      <c r="G57" s="377"/>
      <c r="H57" s="377"/>
      <c r="J57" s="368"/>
      <c r="K57" s="491"/>
      <c r="L57" s="493"/>
    </row>
    <row r="58" spans="1:12">
      <c r="A58" s="450">
        <f>A50+0.1</f>
        <v>9.1</v>
      </c>
      <c r="B58" s="366" t="s">
        <v>948</v>
      </c>
      <c r="G58" s="377"/>
      <c r="H58" s="377"/>
      <c r="J58" s="368"/>
      <c r="K58" s="491"/>
      <c r="L58" s="493"/>
    </row>
    <row r="59" spans="1:12" ht="4.5" customHeight="1">
      <c r="G59" s="377"/>
      <c r="H59" s="377"/>
      <c r="J59" s="368"/>
      <c r="K59" s="491"/>
      <c r="L59" s="493"/>
    </row>
    <row r="60" spans="1:12">
      <c r="B60" s="347" t="s">
        <v>874</v>
      </c>
      <c r="G60" s="377"/>
      <c r="H60" s="377"/>
      <c r="J60" s="492">
        <f>'GL Map'!E4</f>
        <v>2821884.8299999996</v>
      </c>
      <c r="K60" s="491"/>
      <c r="L60" s="492">
        <v>2412890.6800000002</v>
      </c>
    </row>
    <row r="61" spans="1:12">
      <c r="B61" s="347" t="s">
        <v>890</v>
      </c>
      <c r="G61" s="377"/>
      <c r="H61" s="377"/>
      <c r="J61" s="364">
        <f>'GL Map'!E9</f>
        <v>888395.97</v>
      </c>
      <c r="K61" s="491"/>
      <c r="L61" s="468">
        <v>0</v>
      </c>
    </row>
    <row r="62" spans="1:12">
      <c r="B62" s="347" t="s">
        <v>889</v>
      </c>
      <c r="G62" s="377"/>
      <c r="H62" s="377"/>
      <c r="J62" s="364">
        <f>'GL Map'!E6</f>
        <v>38836.04</v>
      </c>
      <c r="K62" s="491"/>
      <c r="L62" s="468">
        <v>0</v>
      </c>
    </row>
    <row r="63" spans="1:12" hidden="1">
      <c r="B63" s="347" t="s">
        <v>949</v>
      </c>
      <c r="G63" s="377"/>
      <c r="H63" s="377"/>
      <c r="J63" s="364">
        <f>'GL Map'!E8</f>
        <v>0</v>
      </c>
      <c r="K63" s="491"/>
      <c r="L63" s="468">
        <v>0</v>
      </c>
    </row>
    <row r="64" spans="1:12">
      <c r="B64" s="347" t="s">
        <v>882</v>
      </c>
      <c r="G64" s="377"/>
      <c r="H64" s="377"/>
      <c r="J64" s="468">
        <f>'GL Map'!E7</f>
        <v>0</v>
      </c>
      <c r="K64" s="491"/>
      <c r="L64" s="492">
        <v>33492.82</v>
      </c>
    </row>
    <row r="65" spans="1:12" ht="13.5" thickBot="1">
      <c r="G65" s="377"/>
      <c r="H65" s="377"/>
      <c r="J65" s="376">
        <f>SUM(J60:J64)</f>
        <v>3749116.84</v>
      </c>
      <c r="K65" s="364"/>
      <c r="L65" s="376">
        <v>2446383.5</v>
      </c>
    </row>
    <row r="66" spans="1:12" ht="13.5" hidden="1" thickTop="1">
      <c r="A66" s="490">
        <f>A50+0.2</f>
        <v>9.1999999999999993</v>
      </c>
      <c r="B66" s="366" t="s">
        <v>950</v>
      </c>
      <c r="G66" s="377"/>
      <c r="H66" s="377"/>
      <c r="J66" s="368"/>
      <c r="K66" s="491"/>
      <c r="L66" s="493"/>
    </row>
    <row r="67" spans="1:12" ht="13.5" hidden="1" thickTop="1">
      <c r="A67" s="490"/>
      <c r="G67" s="377"/>
      <c r="H67" s="377"/>
      <c r="J67" s="368"/>
      <c r="K67" s="491"/>
      <c r="L67" s="493"/>
    </row>
    <row r="68" spans="1:12" ht="13.5" hidden="1" thickTop="1">
      <c r="A68" s="490"/>
      <c r="B68" s="247" t="s">
        <v>874</v>
      </c>
      <c r="G68" s="377"/>
      <c r="H68" s="377"/>
      <c r="J68" s="364">
        <f>'GL Map'!E11+'GL Map'!E25</f>
        <v>0</v>
      </c>
      <c r="K68" s="364"/>
      <c r="L68" s="364">
        <v>0</v>
      </c>
    </row>
    <row r="69" spans="1:12" ht="13.5" hidden="1" thickTop="1">
      <c r="A69" s="490"/>
      <c r="B69" s="247" t="s">
        <v>882</v>
      </c>
      <c r="G69" s="377"/>
      <c r="H69" s="377"/>
      <c r="J69" s="364">
        <f>'GL Map'!E15</f>
        <v>0</v>
      </c>
      <c r="K69" s="364"/>
      <c r="L69" s="364">
        <v>0</v>
      </c>
    </row>
    <row r="70" spans="1:12" ht="14" hidden="1" thickTop="1" thickBot="1">
      <c r="A70" s="490"/>
      <c r="G70" s="377"/>
      <c r="H70" s="377"/>
      <c r="J70" s="376">
        <f>SUM(J68:J69)</f>
        <v>0</v>
      </c>
      <c r="K70" s="364"/>
      <c r="L70" s="376">
        <v>0</v>
      </c>
    </row>
    <row r="71" spans="1:12" ht="6.75" hidden="1" customHeight="1" thickTop="1">
      <c r="A71" s="490"/>
      <c r="G71" s="377"/>
      <c r="H71" s="377"/>
      <c r="J71" s="368"/>
      <c r="K71" s="491"/>
      <c r="L71" s="493"/>
    </row>
    <row r="72" spans="1:12" ht="13.5" thickTop="1">
      <c r="A72" s="490"/>
      <c r="G72" s="377"/>
      <c r="H72" s="377"/>
      <c r="J72" s="368"/>
      <c r="K72" s="491"/>
      <c r="L72" s="493"/>
    </row>
    <row r="73" spans="1:12">
      <c r="A73" s="450">
        <f>A50+1</f>
        <v>10</v>
      </c>
      <c r="B73" s="497" t="s">
        <v>875</v>
      </c>
      <c r="C73" s="497"/>
      <c r="D73" s="366"/>
      <c r="L73" s="486"/>
    </row>
    <row r="74" spans="1:12" ht="2.15" customHeight="1">
      <c r="B74" s="497"/>
      <c r="C74" s="497"/>
      <c r="D74" s="366"/>
      <c r="L74" s="486"/>
    </row>
    <row r="75" spans="1:12">
      <c r="B75" s="278" t="s">
        <v>945</v>
      </c>
      <c r="C75" s="497"/>
      <c r="D75" s="366"/>
      <c r="J75" s="347"/>
      <c r="L75" s="347"/>
    </row>
    <row r="76" spans="1:12">
      <c r="B76" s="247" t="s">
        <v>2322</v>
      </c>
      <c r="C76" s="497"/>
      <c r="D76" s="366"/>
      <c r="J76" s="364">
        <f>'GL Map'!E35</f>
        <v>15557.74</v>
      </c>
      <c r="K76" s="377"/>
      <c r="L76" s="364">
        <v>34519.680000000008</v>
      </c>
    </row>
    <row r="77" spans="1:12" hidden="1">
      <c r="B77" s="467" t="s">
        <v>2304</v>
      </c>
      <c r="C77" s="644"/>
      <c r="D77" s="645"/>
      <c r="E77" s="372"/>
      <c r="F77" s="372"/>
      <c r="G77" s="372"/>
      <c r="H77" s="372"/>
      <c r="I77" s="646"/>
      <c r="J77" s="373">
        <f>'GL Map'!E39</f>
        <v>0</v>
      </c>
      <c r="K77" s="647"/>
      <c r="L77" s="373">
        <v>0</v>
      </c>
    </row>
    <row r="78" spans="1:12">
      <c r="B78" s="247" t="s">
        <v>2303</v>
      </c>
      <c r="C78" s="497"/>
      <c r="D78" s="366"/>
      <c r="J78" s="364">
        <f>'GL Map'!E38</f>
        <v>14339.9</v>
      </c>
      <c r="K78" s="377"/>
      <c r="L78" s="364">
        <v>0</v>
      </c>
    </row>
    <row r="79" spans="1:12">
      <c r="B79" s="247" t="s">
        <v>2305</v>
      </c>
      <c r="C79" s="497"/>
      <c r="D79" s="366"/>
      <c r="J79" s="364">
        <f>'GL Map'!E40</f>
        <v>180033.83000000002</v>
      </c>
      <c r="K79" s="377"/>
      <c r="L79" s="364">
        <v>0</v>
      </c>
    </row>
    <row r="80" spans="1:12" hidden="1">
      <c r="B80" s="467" t="s">
        <v>946</v>
      </c>
      <c r="C80" s="644"/>
      <c r="D80" s="645"/>
      <c r="E80" s="372"/>
      <c r="F80" s="372"/>
      <c r="G80" s="372"/>
      <c r="H80" s="372"/>
      <c r="I80" s="646"/>
      <c r="J80" s="373">
        <f>'GL Map'!E36</f>
        <v>0</v>
      </c>
      <c r="K80" s="647"/>
      <c r="L80" s="373"/>
    </row>
    <row r="81" spans="1:12">
      <c r="B81" s="247"/>
      <c r="C81" s="497"/>
      <c r="D81" s="366"/>
      <c r="J81" s="364"/>
      <c r="K81" s="377"/>
      <c r="L81" s="364"/>
    </row>
    <row r="82" spans="1:12">
      <c r="B82" s="278" t="s">
        <v>947</v>
      </c>
      <c r="C82" s="497"/>
      <c r="D82" s="366"/>
      <c r="J82" s="377"/>
      <c r="K82" s="377"/>
      <c r="L82" s="377"/>
    </row>
    <row r="83" spans="1:12">
      <c r="B83" s="247" t="s">
        <v>2323</v>
      </c>
      <c r="C83" s="497"/>
      <c r="D83" s="366"/>
      <c r="J83" s="364">
        <f>'GL Map'!E44</f>
        <v>27496.38</v>
      </c>
      <c r="K83" s="377"/>
      <c r="L83" s="364">
        <v>4898.3999999999996</v>
      </c>
    </row>
    <row r="84" spans="1:12">
      <c r="B84" s="247" t="s">
        <v>1914</v>
      </c>
      <c r="J84" s="364">
        <f>'GL Map'!E46</f>
        <v>0</v>
      </c>
      <c r="K84" s="377"/>
      <c r="L84" s="364">
        <v>822.83</v>
      </c>
    </row>
    <row r="85" spans="1:12">
      <c r="B85" s="247" t="s">
        <v>2324</v>
      </c>
      <c r="J85" s="364">
        <f>'GL Map'!E48</f>
        <v>28883.52</v>
      </c>
      <c r="K85" s="377"/>
      <c r="L85" s="364">
        <v>0</v>
      </c>
    </row>
    <row r="86" spans="1:12">
      <c r="B86" s="247" t="s">
        <v>2308</v>
      </c>
      <c r="J86" s="364">
        <f>'GL Map'!E49</f>
        <v>1091.25</v>
      </c>
      <c r="K86" s="377"/>
      <c r="L86" s="364">
        <v>0</v>
      </c>
    </row>
    <row r="87" spans="1:12" hidden="1">
      <c r="B87" s="467" t="s">
        <v>2306</v>
      </c>
      <c r="C87" s="372"/>
      <c r="D87" s="372"/>
      <c r="E87" s="372"/>
      <c r="F87" s="372"/>
      <c r="G87" s="372"/>
      <c r="H87" s="372"/>
      <c r="I87" s="646"/>
      <c r="J87" s="373">
        <f>'GL Map'!E47</f>
        <v>0</v>
      </c>
      <c r="K87" s="647"/>
      <c r="L87" s="373"/>
    </row>
    <row r="88" spans="1:12">
      <c r="B88" s="247" t="s">
        <v>3732</v>
      </c>
      <c r="J88" s="364">
        <f>'GL Map'!E50</f>
        <v>9002.1299999999992</v>
      </c>
      <c r="K88" s="377"/>
      <c r="L88" s="364">
        <v>0</v>
      </c>
    </row>
    <row r="89" spans="1:12">
      <c r="B89" s="247" t="s">
        <v>3733</v>
      </c>
      <c r="J89" s="364">
        <f>'GL Map'!E51</f>
        <v>29607.600000000002</v>
      </c>
      <c r="K89" s="364"/>
      <c r="L89" s="364">
        <v>0</v>
      </c>
    </row>
    <row r="90" spans="1:12" ht="13.5" thickBot="1">
      <c r="J90" s="376">
        <f>SUM(J76:J89)</f>
        <v>306012.35000000003</v>
      </c>
      <c r="K90" s="364"/>
      <c r="L90" s="376">
        <v>40240.910000000011</v>
      </c>
    </row>
    <row r="91" spans="1:12" ht="8.25" customHeight="1" thickTop="1">
      <c r="A91" s="490"/>
      <c r="G91" s="377"/>
      <c r="H91" s="377"/>
      <c r="J91" s="368"/>
      <c r="K91" s="491"/>
      <c r="L91" s="493"/>
    </row>
    <row r="92" spans="1:12">
      <c r="A92" s="450">
        <f>A73+1</f>
        <v>11</v>
      </c>
      <c r="B92" s="497" t="s">
        <v>876</v>
      </c>
      <c r="C92" s="497"/>
      <c r="J92" s="364"/>
      <c r="K92" s="364"/>
      <c r="L92" s="369"/>
    </row>
    <row r="93" spans="1:12" ht="5.15" customHeight="1">
      <c r="B93" s="497"/>
      <c r="C93" s="497"/>
      <c r="J93" s="364"/>
      <c r="K93" s="364"/>
      <c r="L93" s="369"/>
    </row>
    <row r="94" spans="1:12">
      <c r="B94" s="247" t="s">
        <v>942</v>
      </c>
      <c r="C94" s="497"/>
      <c r="I94" s="643">
        <v>11.1</v>
      </c>
      <c r="J94" s="364">
        <f>J104</f>
        <v>1955094.74</v>
      </c>
      <c r="K94" s="364"/>
      <c r="L94" s="364">
        <v>521919</v>
      </c>
    </row>
    <row r="95" spans="1:12">
      <c r="B95" s="247" t="s">
        <v>1458</v>
      </c>
      <c r="C95" s="497"/>
      <c r="I95" s="643">
        <v>11.2</v>
      </c>
      <c r="J95" s="364">
        <f>J107</f>
        <v>9850.68</v>
      </c>
      <c r="K95" s="364"/>
      <c r="L95" s="364">
        <v>17889.524448341199</v>
      </c>
    </row>
    <row r="96" spans="1:12" hidden="1">
      <c r="B96" s="247" t="s">
        <v>943</v>
      </c>
      <c r="C96" s="497"/>
      <c r="J96" s="364">
        <v>0</v>
      </c>
      <c r="K96" s="364"/>
      <c r="L96" s="364">
        <v>0</v>
      </c>
    </row>
    <row r="97" spans="1:12" ht="13.5" thickBot="1">
      <c r="B97" s="497"/>
      <c r="C97" s="497"/>
      <c r="J97" s="499">
        <f>SUM(J94:J96)</f>
        <v>1964945.42</v>
      </c>
      <c r="K97" s="500"/>
      <c r="L97" s="501">
        <v>539808.52444834122</v>
      </c>
    </row>
    <row r="98" spans="1:12" ht="13.5" thickTop="1">
      <c r="A98" s="606">
        <f>A92+0.1</f>
        <v>11.1</v>
      </c>
      <c r="B98" s="497" t="str">
        <f>B94</f>
        <v>Export incentive from Government</v>
      </c>
      <c r="C98" s="497"/>
      <c r="J98" s="364"/>
      <c r="K98" s="364"/>
      <c r="L98" s="364"/>
    </row>
    <row r="99" spans="1:12" ht="2.5" customHeight="1">
      <c r="B99" s="497"/>
      <c r="C99" s="497"/>
      <c r="J99" s="364"/>
      <c r="K99" s="364"/>
      <c r="L99" s="364"/>
    </row>
    <row r="100" spans="1:12">
      <c r="B100" s="247" t="s">
        <v>12</v>
      </c>
      <c r="C100" s="497"/>
      <c r="J100" s="502">
        <f>L104</f>
        <v>521919</v>
      </c>
      <c r="K100" s="377"/>
      <c r="L100" s="502">
        <v>389889.85999999987</v>
      </c>
    </row>
    <row r="101" spans="1:12">
      <c r="B101" s="247" t="s">
        <v>944</v>
      </c>
      <c r="C101" s="497"/>
      <c r="J101" s="502">
        <f>PL!F16</f>
        <v>2311259</v>
      </c>
      <c r="K101" s="377"/>
      <c r="L101" s="502">
        <v>1988826</v>
      </c>
    </row>
    <row r="102" spans="1:12">
      <c r="B102" s="247"/>
      <c r="C102" s="497"/>
      <c r="J102" s="367">
        <f>SUM(J100:J101)</f>
        <v>2833178</v>
      </c>
      <c r="K102" s="360"/>
      <c r="L102" s="367">
        <v>2378715.86</v>
      </c>
    </row>
    <row r="103" spans="1:12">
      <c r="B103" s="247" t="s">
        <v>877</v>
      </c>
      <c r="C103" s="497"/>
      <c r="J103" s="477">
        <f>J102-J104</f>
        <v>878083.26</v>
      </c>
      <c r="K103" s="247"/>
      <c r="L103" s="477">
        <v>1856796.8599999999</v>
      </c>
    </row>
    <row r="104" spans="1:12" ht="13.5" thickBot="1">
      <c r="B104" s="497"/>
      <c r="C104" s="497"/>
      <c r="I104" s="503" t="s">
        <v>1268</v>
      </c>
      <c r="J104" s="501">
        <f>SUMIFS('TB 21-22'!L:L,'TB 21-22'!B:B,'Notes 6-29'!I104)</f>
        <v>1955094.74</v>
      </c>
      <c r="K104" s="500"/>
      <c r="L104" s="501">
        <v>521919</v>
      </c>
    </row>
    <row r="105" spans="1:12" ht="13.5" thickTop="1">
      <c r="A105" s="450">
        <v>11.2</v>
      </c>
      <c r="B105" s="497" t="s">
        <v>1458</v>
      </c>
      <c r="C105" s="497"/>
      <c r="J105" s="504"/>
      <c r="K105" s="500"/>
      <c r="L105" s="505"/>
    </row>
    <row r="106" spans="1:12" ht="4.5" customHeight="1">
      <c r="B106" s="497"/>
      <c r="C106" s="497"/>
      <c r="J106" s="504"/>
      <c r="K106" s="500"/>
      <c r="L106" s="505"/>
    </row>
    <row r="107" spans="1:12" ht="13.5" thickBot="1">
      <c r="B107" s="494" t="s">
        <v>982</v>
      </c>
      <c r="C107" s="497"/>
      <c r="J107" s="499">
        <v>9850.68</v>
      </c>
      <c r="K107" s="500"/>
      <c r="L107" s="499">
        <v>17889.524448341199</v>
      </c>
    </row>
    <row r="108" spans="1:12" ht="13.5" thickTop="1">
      <c r="B108" s="497"/>
      <c r="C108" s="497"/>
      <c r="J108" s="347"/>
      <c r="K108" s="500"/>
      <c r="L108" s="347"/>
    </row>
    <row r="109" spans="1:12">
      <c r="B109" s="497"/>
      <c r="C109" s="497"/>
      <c r="J109" s="347"/>
      <c r="K109" s="500"/>
      <c r="L109" s="347"/>
    </row>
    <row r="110" spans="1:12">
      <c r="B110" s="497"/>
      <c r="C110" s="497"/>
      <c r="I110" s="347"/>
      <c r="J110" s="900" t="s">
        <v>818</v>
      </c>
      <c r="K110" s="900"/>
      <c r="L110" s="900"/>
    </row>
    <row r="111" spans="1:12" ht="14.5" customHeight="1">
      <c r="B111" s="497"/>
      <c r="C111" s="497"/>
      <c r="I111" s="900" t="s">
        <v>3</v>
      </c>
      <c r="J111" s="469">
        <v>2022</v>
      </c>
      <c r="K111" s="470"/>
      <c r="L111" s="469">
        <v>2021</v>
      </c>
    </row>
    <row r="112" spans="1:12">
      <c r="B112" s="497"/>
      <c r="C112" s="497"/>
      <c r="I112" s="900"/>
      <c r="J112" s="273" t="s">
        <v>20</v>
      </c>
      <c r="K112" s="471"/>
      <c r="L112" s="273" t="s">
        <v>20</v>
      </c>
    </row>
    <row r="113" spans="1:13" ht="13.5" thickBot="1">
      <c r="A113" s="450">
        <f>A92+1</f>
        <v>12</v>
      </c>
      <c r="B113" s="499">
        <f>SUM(B110:B112)</f>
        <v>0</v>
      </c>
      <c r="C113" s="366"/>
      <c r="D113" s="366"/>
      <c r="E113" s="366"/>
      <c r="J113" s="347"/>
      <c r="L113" s="347"/>
    </row>
    <row r="114" spans="1:13" ht="13.5" thickTop="1">
      <c r="B114" s="366" t="s">
        <v>229</v>
      </c>
      <c r="C114" s="366"/>
      <c r="D114" s="366"/>
      <c r="E114" s="366"/>
    </row>
    <row r="115" spans="1:13" ht="5.9" customHeight="1">
      <c r="B115" s="366"/>
      <c r="C115" s="366"/>
      <c r="D115" s="366"/>
      <c r="E115" s="366"/>
    </row>
    <row r="116" spans="1:13">
      <c r="B116" s="347" t="s">
        <v>941</v>
      </c>
      <c r="J116" s="508">
        <f>SUMIFS('TB 21-22'!L:L,'TB 21-22'!M:M,'Notes 6-29'!B116)</f>
        <v>27276.21</v>
      </c>
      <c r="K116" s="491"/>
      <c r="L116" s="508">
        <v>75888.17</v>
      </c>
    </row>
    <row r="117" spans="1:13">
      <c r="B117" s="347" t="s">
        <v>565</v>
      </c>
      <c r="J117" s="508">
        <f>SUMIFS('TB 21-22'!L:L,'TB 21-22'!M:M,'Notes 6-29'!B117)</f>
        <v>299631.61</v>
      </c>
      <c r="K117" s="491"/>
      <c r="L117" s="508">
        <v>5386.5599999999995</v>
      </c>
    </row>
    <row r="118" spans="1:13">
      <c r="B118" s="347" t="s">
        <v>230</v>
      </c>
      <c r="J118" s="509">
        <f>SUMIFS('TB 21-22'!L:L,'TB 21-22'!M:M,'Notes 6-29'!B118)</f>
        <v>0</v>
      </c>
      <c r="K118" s="491"/>
      <c r="L118" s="508">
        <v>15267.07</v>
      </c>
    </row>
    <row r="119" spans="1:13" ht="13.5" thickBot="1">
      <c r="B119" s="366"/>
      <c r="J119" s="376">
        <f>SUM(J116:J118)</f>
        <v>326907.82</v>
      </c>
      <c r="K119" s="368"/>
      <c r="L119" s="376">
        <f>SUM(L116:L118)</f>
        <v>96541.799999999988</v>
      </c>
    </row>
    <row r="120" spans="1:13" ht="13.5" hidden="1" thickTop="1">
      <c r="B120" s="366"/>
      <c r="C120" s="347" t="s">
        <v>653</v>
      </c>
      <c r="J120" s="364">
        <v>0</v>
      </c>
      <c r="K120" s="364"/>
      <c r="L120" s="364">
        <v>0</v>
      </c>
    </row>
    <row r="121" spans="1:13" ht="14" hidden="1" thickTop="1" thickBot="1">
      <c r="B121" s="366"/>
      <c r="J121" s="376">
        <f>SUM(J119:J120)</f>
        <v>326907.82</v>
      </c>
      <c r="K121" s="368"/>
      <c r="L121" s="376">
        <v>1224298.82</v>
      </c>
    </row>
    <row r="122" spans="1:13" ht="13.5" thickTop="1">
      <c r="B122" s="366"/>
      <c r="J122" s="368"/>
      <c r="K122" s="368"/>
      <c r="L122" s="368"/>
    </row>
    <row r="123" spans="1:13">
      <c r="A123" s="490"/>
      <c r="B123" s="366" t="s">
        <v>718</v>
      </c>
      <c r="C123" s="366"/>
    </row>
    <row r="124" spans="1:13" ht="16.399999999999999" customHeight="1">
      <c r="B124" s="347" t="s">
        <v>937</v>
      </c>
      <c r="G124" s="366"/>
      <c r="I124" s="347"/>
      <c r="J124" s="364">
        <f>'GL Map'!E55+'GL Map'!E56</f>
        <v>216001.99</v>
      </c>
      <c r="K124" s="471"/>
      <c r="L124" s="364">
        <v>219900.47999999998</v>
      </c>
      <c r="M124" s="347" t="str">
        <f>_xlfn.TEXTJOIN("+",TRUE,J124:J131)</f>
        <v>216001.99+0+451.22+46159.67+5955.93+774.73+2382.37+1191.19</v>
      </c>
    </row>
    <row r="125" spans="1:13" ht="16.399999999999999" hidden="1" customHeight="1">
      <c r="B125" s="347" t="s">
        <v>938</v>
      </c>
      <c r="G125" s="366"/>
      <c r="I125" s="347"/>
      <c r="J125" s="364">
        <f>'GL Map'!E59</f>
        <v>0</v>
      </c>
      <c r="K125" s="471"/>
      <c r="L125" s="364">
        <v>0</v>
      </c>
    </row>
    <row r="126" spans="1:13" ht="16.399999999999999" customHeight="1">
      <c r="B126" s="347" t="s">
        <v>939</v>
      </c>
      <c r="G126" s="366"/>
      <c r="I126" s="347"/>
      <c r="J126" s="364">
        <f>'GL Map'!E58</f>
        <v>451.22000000000014</v>
      </c>
      <c r="K126" s="471"/>
      <c r="L126" s="364">
        <v>451.22000000000014</v>
      </c>
      <c r="M126" s="347" t="s">
        <v>4158</v>
      </c>
    </row>
    <row r="127" spans="1:13" ht="16.399999999999999" customHeight="1">
      <c r="B127" s="510" t="s">
        <v>940</v>
      </c>
      <c r="G127" s="366"/>
      <c r="I127" s="347"/>
      <c r="J127" s="364">
        <f>'GL Map'!E57</f>
        <v>46159.670000000006</v>
      </c>
      <c r="K127" s="471"/>
      <c r="L127" s="364">
        <v>46159.670000000006</v>
      </c>
    </row>
    <row r="128" spans="1:13" ht="16.399999999999999" customHeight="1">
      <c r="B128" s="510" t="s">
        <v>1333</v>
      </c>
      <c r="G128" s="366"/>
      <c r="I128" s="347"/>
      <c r="J128" s="364">
        <f>'GL Map'!E62</f>
        <v>5955.93</v>
      </c>
      <c r="K128" s="471"/>
      <c r="L128" s="364">
        <v>5955.93</v>
      </c>
    </row>
    <row r="129" spans="1:12" ht="16.399999999999999" customHeight="1">
      <c r="B129" s="510" t="s">
        <v>1337</v>
      </c>
      <c r="G129" s="366"/>
      <c r="I129" s="347"/>
      <c r="J129" s="364">
        <f>'GL Map'!E63</f>
        <v>774.73</v>
      </c>
      <c r="K129" s="471"/>
      <c r="L129" s="364">
        <v>774.73</v>
      </c>
    </row>
    <row r="130" spans="1:12" ht="16.399999999999999" customHeight="1">
      <c r="B130" s="510" t="s">
        <v>1379</v>
      </c>
      <c r="G130" s="366"/>
      <c r="I130" s="347"/>
      <c r="J130" s="364">
        <f>'GL Map'!E64</f>
        <v>2382.37</v>
      </c>
      <c r="K130" s="471"/>
      <c r="L130" s="364">
        <v>2382.37</v>
      </c>
    </row>
    <row r="131" spans="1:12" ht="16.399999999999999" customHeight="1">
      <c r="B131" s="510" t="s">
        <v>1383</v>
      </c>
      <c r="G131" s="366"/>
      <c r="I131" s="347"/>
      <c r="J131" s="364">
        <f>'GL Map'!E65</f>
        <v>1191.19</v>
      </c>
      <c r="K131" s="471"/>
      <c r="L131" s="364">
        <v>1191.19</v>
      </c>
    </row>
    <row r="132" spans="1:12" ht="16.399999999999999" customHeight="1">
      <c r="B132" s="510" t="s">
        <v>1387</v>
      </c>
      <c r="G132" s="366"/>
      <c r="I132" s="347"/>
      <c r="J132" s="364">
        <f>'GL Map'!E66</f>
        <v>0</v>
      </c>
      <c r="K132" s="471"/>
      <c r="L132" s="364">
        <v>3296.06</v>
      </c>
    </row>
    <row r="133" spans="1:12">
      <c r="F133" s="366"/>
      <c r="I133" s="472"/>
      <c r="J133" s="367">
        <f>SUM(J124:J132)</f>
        <v>272917.09999999998</v>
      </c>
      <c r="K133" s="511"/>
      <c r="L133" s="367">
        <v>280111.64999999997</v>
      </c>
    </row>
    <row r="134" spans="1:12" hidden="1">
      <c r="F134" s="366"/>
      <c r="I134" s="472"/>
      <c r="J134" s="368"/>
      <c r="K134" s="511"/>
      <c r="L134" s="368"/>
    </row>
    <row r="135" spans="1:12">
      <c r="B135" s="366" t="s">
        <v>1322</v>
      </c>
      <c r="F135" s="366"/>
      <c r="I135" s="512"/>
      <c r="J135" s="513"/>
      <c r="K135" s="514"/>
      <c r="L135" s="513"/>
    </row>
    <row r="136" spans="1:12">
      <c r="B136" s="347" t="s">
        <v>1323</v>
      </c>
      <c r="F136" s="366"/>
      <c r="I136" s="512"/>
      <c r="J136" s="508">
        <f>SUMIFS('TB 21-22'!L:L,'TB 21-22'!M:M,'Notes 6-29'!B136)</f>
        <v>13335.39</v>
      </c>
      <c r="K136" s="515"/>
      <c r="L136" s="516">
        <v>0</v>
      </c>
    </row>
    <row r="137" spans="1:12">
      <c r="F137" s="366"/>
      <c r="I137" s="512"/>
      <c r="J137" s="367">
        <f>SUM(J136:J136)</f>
        <v>13335.39</v>
      </c>
      <c r="K137" s="511"/>
      <c r="L137" s="367">
        <v>0</v>
      </c>
    </row>
    <row r="138" spans="1:12">
      <c r="B138" s="366"/>
      <c r="F138" s="366"/>
      <c r="I138" s="472"/>
      <c r="J138" s="517"/>
      <c r="K138" s="491"/>
      <c r="L138" s="364"/>
    </row>
    <row r="139" spans="1:12" ht="13.5" thickBot="1">
      <c r="B139" s="366" t="s">
        <v>11</v>
      </c>
      <c r="F139" s="366"/>
      <c r="I139" s="472"/>
      <c r="J139" s="376">
        <f>J119+J133+J137</f>
        <v>613160.30999999994</v>
      </c>
      <c r="K139" s="491"/>
      <c r="L139" s="376">
        <f>L119+L133+L137</f>
        <v>376653.44999999995</v>
      </c>
    </row>
    <row r="140" spans="1:12" ht="8.25" customHeight="1" thickTop="1">
      <c r="F140" s="366"/>
      <c r="I140" s="472"/>
      <c r="J140" s="492"/>
      <c r="K140" s="491"/>
      <c r="L140" s="493"/>
    </row>
    <row r="141" spans="1:12" ht="3" customHeight="1">
      <c r="J141" s="368"/>
      <c r="K141" s="368"/>
      <c r="L141" s="368"/>
    </row>
    <row r="142" spans="1:12">
      <c r="A142" s="450">
        <f>A113+1</f>
        <v>13</v>
      </c>
      <c r="B142" s="366" t="s">
        <v>206</v>
      </c>
      <c r="C142" s="366"/>
      <c r="D142" s="366"/>
      <c r="E142" s="366"/>
      <c r="F142" s="518"/>
      <c r="G142" s="518"/>
      <c r="H142" s="518"/>
      <c r="J142" s="486"/>
      <c r="L142" s="479"/>
    </row>
    <row r="143" spans="1:12" ht="5.15" customHeight="1">
      <c r="B143" s="366"/>
      <c r="C143" s="366"/>
      <c r="D143" s="366"/>
      <c r="E143" s="366"/>
      <c r="F143" s="518"/>
      <c r="G143" s="518"/>
      <c r="H143" s="518"/>
      <c r="J143" s="486"/>
      <c r="L143" s="486"/>
    </row>
    <row r="144" spans="1:12">
      <c r="B144" s="347" t="s">
        <v>10</v>
      </c>
      <c r="C144" s="495"/>
      <c r="F144" s="518"/>
      <c r="G144" s="518"/>
      <c r="H144" s="518"/>
      <c r="J144" s="364">
        <f>SUMIFS('TB 21-22'!L:L,'TB 21-22'!M:M,'Notes 6-29'!B144)</f>
        <v>1283.21</v>
      </c>
      <c r="K144" s="364"/>
      <c r="L144" s="364">
        <v>1790.56</v>
      </c>
    </row>
    <row r="145" spans="1:12" s="792" customFormat="1">
      <c r="A145" s="822"/>
      <c r="B145" s="823" t="s">
        <v>4112</v>
      </c>
      <c r="C145" s="824"/>
      <c r="F145" s="518"/>
      <c r="G145" s="518"/>
      <c r="H145" s="518"/>
      <c r="I145" s="468"/>
      <c r="J145" s="468"/>
      <c r="K145" s="364"/>
      <c r="L145" s="468"/>
    </row>
    <row r="146" spans="1:12" s="792" customFormat="1" ht="4.5" customHeight="1">
      <c r="A146" s="822"/>
      <c r="C146" s="824"/>
      <c r="F146" s="518"/>
      <c r="G146" s="518"/>
      <c r="H146" s="518"/>
      <c r="I146" s="468"/>
      <c r="J146" s="364"/>
      <c r="K146" s="364"/>
      <c r="L146" s="364"/>
    </row>
    <row r="147" spans="1:12">
      <c r="B147" s="347" t="s">
        <v>1450</v>
      </c>
      <c r="C147" s="366"/>
      <c r="D147" s="366"/>
      <c r="E147" s="366"/>
      <c r="F147" s="518"/>
      <c r="G147" s="518"/>
      <c r="H147" s="518"/>
      <c r="J147" s="369">
        <f>J157+J162+J164+J166+J168</f>
        <v>-251024.45999999996</v>
      </c>
      <c r="L147" s="369">
        <v>504457.30999999994</v>
      </c>
    </row>
    <row r="148" spans="1:12">
      <c r="B148" s="347" t="s">
        <v>1451</v>
      </c>
      <c r="C148" s="366"/>
      <c r="D148" s="366"/>
      <c r="E148" s="366"/>
      <c r="F148" s="518"/>
      <c r="G148" s="518"/>
      <c r="H148" s="518"/>
      <c r="J148" s="369">
        <f>J158+J159+J169</f>
        <v>1069519.8600000001</v>
      </c>
      <c r="L148" s="369">
        <v>1718246.39</v>
      </c>
    </row>
    <row r="149" spans="1:12" hidden="1">
      <c r="B149" s="366"/>
      <c r="C149" s="366"/>
      <c r="D149" s="366"/>
      <c r="E149" s="366"/>
      <c r="F149" s="518"/>
      <c r="G149" s="518"/>
      <c r="H149" s="518"/>
      <c r="J149" s="486"/>
      <c r="L149" s="486"/>
    </row>
    <row r="150" spans="1:12" hidden="1">
      <c r="B150" s="366"/>
      <c r="C150" s="366"/>
      <c r="D150" s="366"/>
      <c r="E150" s="366"/>
      <c r="F150" s="518"/>
      <c r="G150" s="518"/>
      <c r="H150" s="518"/>
      <c r="J150" s="486"/>
      <c r="L150" s="486"/>
    </row>
    <row r="151" spans="1:12" hidden="1">
      <c r="B151" s="366"/>
      <c r="C151" s="366"/>
      <c r="D151" s="366"/>
      <c r="E151" s="366"/>
      <c r="F151" s="518"/>
      <c r="G151" s="518"/>
      <c r="H151" s="518"/>
      <c r="J151" s="486"/>
      <c r="L151" s="486"/>
    </row>
    <row r="152" spans="1:12" hidden="1">
      <c r="B152" s="366"/>
      <c r="C152" s="366"/>
      <c r="D152" s="366"/>
      <c r="E152" s="366"/>
      <c r="F152" s="518"/>
      <c r="G152" s="518"/>
      <c r="H152" s="518"/>
      <c r="J152" s="486"/>
      <c r="L152" s="486"/>
    </row>
    <row r="153" spans="1:12" hidden="1">
      <c r="B153" s="366"/>
      <c r="C153" s="366"/>
      <c r="D153" s="366"/>
      <c r="E153" s="366"/>
      <c r="F153" s="518"/>
      <c r="G153" s="518"/>
      <c r="H153" s="518"/>
      <c r="J153" s="486"/>
      <c r="L153" s="486"/>
    </row>
    <row r="154" spans="1:12" hidden="1">
      <c r="B154" s="366"/>
      <c r="C154" s="366"/>
      <c r="D154" s="366"/>
      <c r="E154" s="366"/>
      <c r="F154" s="518"/>
      <c r="G154" s="518"/>
      <c r="H154" s="518"/>
      <c r="J154" s="486"/>
      <c r="L154" s="486"/>
    </row>
    <row r="155" spans="1:12" hidden="1">
      <c r="B155" s="366" t="s">
        <v>597</v>
      </c>
      <c r="C155" s="366"/>
      <c r="F155" s="518"/>
      <c r="G155" s="518"/>
      <c r="H155" s="518"/>
      <c r="J155" s="369"/>
      <c r="K155" s="364"/>
      <c r="L155" s="364"/>
    </row>
    <row r="156" spans="1:12" hidden="1">
      <c r="B156" s="904" t="s">
        <v>932</v>
      </c>
      <c r="C156" s="904"/>
      <c r="D156" s="904"/>
      <c r="E156" s="904"/>
      <c r="F156" s="904"/>
      <c r="G156" s="904"/>
      <c r="H156" s="904"/>
      <c r="I156" s="519"/>
      <c r="J156" s="369"/>
      <c r="K156" s="364"/>
      <c r="L156" s="364"/>
    </row>
    <row r="157" spans="1:12" hidden="1">
      <c r="B157" s="347" t="s">
        <v>933</v>
      </c>
      <c r="F157" s="518"/>
      <c r="G157" s="518"/>
      <c r="H157" s="518"/>
      <c r="J157" s="364">
        <f>SUMIFS('TB 21-22'!L:L,'TB 21-22'!M:M,'Notes 6-29'!B157)</f>
        <v>31346.420000000002</v>
      </c>
      <c r="K157" s="364"/>
      <c r="L157" s="364">
        <v>471041.97</v>
      </c>
    </row>
    <row r="158" spans="1:12" hidden="1">
      <c r="B158" s="347" t="s">
        <v>872</v>
      </c>
      <c r="F158" s="518"/>
      <c r="G158" s="518"/>
      <c r="H158" s="518"/>
      <c r="J158" s="364">
        <f>SUMIFS('TB 21-22'!L:L,'TB 21-22'!M:M,'Notes 6-29'!B158)</f>
        <v>144501.01</v>
      </c>
      <c r="K158" s="364"/>
      <c r="L158" s="364">
        <v>251022.78</v>
      </c>
    </row>
    <row r="159" spans="1:12" hidden="1">
      <c r="B159" s="520" t="s">
        <v>934</v>
      </c>
      <c r="D159" s="521"/>
      <c r="E159" s="521"/>
      <c r="F159" s="518"/>
      <c r="G159" s="518"/>
      <c r="H159" s="518"/>
      <c r="J159" s="364">
        <f>SUMIFS('TB 21-22'!L:L,'TB 21-22'!M:M,'Notes 6-29'!B159)</f>
        <v>371021.33</v>
      </c>
      <c r="K159" s="364"/>
      <c r="L159" s="364">
        <v>1467223.6099999999</v>
      </c>
    </row>
    <row r="160" spans="1:12" hidden="1">
      <c r="D160" s="458"/>
      <c r="E160" s="458"/>
      <c r="G160" s="518"/>
      <c r="H160" s="518"/>
      <c r="J160" s="522">
        <f>SUM(J157:J159)</f>
        <v>546868.76</v>
      </c>
      <c r="K160" s="364">
        <v>0</v>
      </c>
      <c r="L160" s="522">
        <v>2189288.36</v>
      </c>
    </row>
    <row r="161" spans="2:12" hidden="1">
      <c r="B161" s="523" t="s">
        <v>232</v>
      </c>
      <c r="D161" s="458"/>
      <c r="E161" s="458"/>
      <c r="G161" s="518"/>
      <c r="H161" s="518"/>
      <c r="J161" s="364"/>
      <c r="K161" s="364"/>
      <c r="L161" s="364"/>
    </row>
    <row r="162" spans="2:12" hidden="1">
      <c r="B162" s="347" t="s">
        <v>1401</v>
      </c>
      <c r="D162" s="458"/>
      <c r="E162" s="458"/>
      <c r="G162" s="518"/>
      <c r="H162" s="518"/>
      <c r="J162" s="364">
        <f>SUMIFS('TB 21-22'!L:L,'TB 21-22'!M:M,'Notes 6-29'!B162)</f>
        <v>10714.46</v>
      </c>
      <c r="K162" s="364"/>
      <c r="L162" s="364">
        <v>19084.48</v>
      </c>
    </row>
    <row r="163" spans="2:12" hidden="1">
      <c r="B163" s="523" t="s">
        <v>231</v>
      </c>
      <c r="G163" s="518"/>
      <c r="H163" s="518"/>
      <c r="J163" s="364"/>
      <c r="K163" s="364"/>
      <c r="L163" s="364"/>
    </row>
    <row r="164" spans="2:12" hidden="1">
      <c r="B164" s="524" t="s">
        <v>1399</v>
      </c>
      <c r="D164" s="523"/>
      <c r="E164" s="523"/>
      <c r="F164" s="518"/>
      <c r="G164" s="518"/>
      <c r="H164" s="518"/>
      <c r="J164" s="364">
        <f>SUMIFS('TB 21-22'!L:L,'TB 21-22'!M:M,'Notes 6-29'!B164)</f>
        <v>29485.3</v>
      </c>
      <c r="K164" s="364"/>
      <c r="L164" s="364">
        <v>14231.56</v>
      </c>
    </row>
    <row r="165" spans="2:12" hidden="1">
      <c r="B165" s="523" t="s">
        <v>935</v>
      </c>
      <c r="F165" s="518"/>
      <c r="G165" s="518"/>
      <c r="H165" s="518"/>
      <c r="J165" s="364"/>
      <c r="K165" s="364"/>
      <c r="L165" s="364"/>
    </row>
    <row r="166" spans="2:12" hidden="1">
      <c r="B166" s="524" t="s">
        <v>1400</v>
      </c>
      <c r="F166" s="518"/>
      <c r="G166" s="518"/>
      <c r="H166" s="518"/>
      <c r="J166" s="364">
        <f>SUMIFS('TB 21-22'!L:L,'TB 21-22'!M:M,'Notes 6-29'!B166)</f>
        <v>82.41</v>
      </c>
      <c r="K166" s="364"/>
      <c r="L166" s="364">
        <v>99.3</v>
      </c>
    </row>
    <row r="167" spans="2:12" hidden="1">
      <c r="B167" s="523" t="s">
        <v>2317</v>
      </c>
      <c r="F167" s="518"/>
      <c r="G167" s="518"/>
      <c r="H167" s="518"/>
      <c r="J167" s="364"/>
      <c r="K167" s="364"/>
      <c r="L167" s="364"/>
    </row>
    <row r="168" spans="2:12" hidden="1">
      <c r="B168" s="524" t="s">
        <v>2318</v>
      </c>
      <c r="F168" s="518"/>
      <c r="G168" s="518"/>
      <c r="H168" s="518"/>
      <c r="J168" s="364">
        <f>SUMIFS('TB 21-22'!L:L,'TB 21-22'!M:M,'Notes 6-29'!B168)</f>
        <v>-322653.05</v>
      </c>
      <c r="K168" s="364"/>
      <c r="L168" s="364"/>
    </row>
    <row r="169" spans="2:12" hidden="1">
      <c r="B169" s="524" t="s">
        <v>2319</v>
      </c>
      <c r="F169" s="518"/>
      <c r="G169" s="518"/>
      <c r="H169" s="518"/>
      <c r="J169" s="364">
        <f>SUMIFS('TB 21-22'!L:L,'TB 21-22'!M:M,'Notes 6-29'!B169)</f>
        <v>553997.52</v>
      </c>
      <c r="K169" s="364"/>
      <c r="L169" s="364"/>
    </row>
    <row r="170" spans="2:12" hidden="1">
      <c r="B170" s="347" t="s">
        <v>936</v>
      </c>
      <c r="F170" s="518"/>
      <c r="G170" s="518"/>
      <c r="H170" s="518"/>
      <c r="J170" s="364">
        <v>0</v>
      </c>
      <c r="K170" s="364"/>
      <c r="L170" s="364">
        <v>0</v>
      </c>
    </row>
    <row r="171" spans="2:12" hidden="1">
      <c r="B171" s="521"/>
      <c r="C171" s="366"/>
      <c r="F171" s="518"/>
      <c r="G171" s="518"/>
      <c r="H171" s="518"/>
      <c r="J171" s="368"/>
      <c r="K171" s="364"/>
      <c r="L171" s="368"/>
    </row>
    <row r="172" spans="2:12">
      <c r="B172" s="521"/>
      <c r="C172" s="366"/>
      <c r="F172" s="518"/>
      <c r="G172" s="518"/>
      <c r="H172" s="518"/>
      <c r="J172" s="367">
        <f>J147+J148</f>
        <v>818495.40000000014</v>
      </c>
      <c r="K172" s="364"/>
      <c r="L172" s="367">
        <f>L147+L148</f>
        <v>2222703.6999999997</v>
      </c>
    </row>
    <row r="173" spans="2:12">
      <c r="B173" s="521"/>
      <c r="C173" s="366"/>
      <c r="F173" s="518"/>
      <c r="G173" s="518"/>
      <c r="H173" s="518"/>
      <c r="J173" s="368"/>
      <c r="K173" s="364"/>
      <c r="L173" s="368"/>
    </row>
    <row r="174" spans="2:12">
      <c r="B174" s="347" t="s">
        <v>357</v>
      </c>
      <c r="F174" s="518"/>
      <c r="G174" s="518"/>
      <c r="H174" s="518"/>
      <c r="J174" s="825">
        <f>SUMIFS('TB 21-22'!L:L,'TB 21-22'!M:M,'Notes 6-29'!B174)</f>
        <v>2104016.83</v>
      </c>
      <c r="K174" s="364"/>
      <c r="L174" s="364">
        <v>0</v>
      </c>
    </row>
    <row r="175" spans="2:12" ht="3.75" customHeight="1">
      <c r="F175" s="518"/>
      <c r="G175" s="518"/>
      <c r="H175" s="518"/>
      <c r="J175" s="364"/>
      <c r="K175" s="364"/>
      <c r="L175" s="364"/>
    </row>
    <row r="176" spans="2:12" ht="13.5" thickBot="1">
      <c r="F176" s="518"/>
      <c r="G176" s="518"/>
      <c r="H176" s="518"/>
      <c r="J176" s="376">
        <f>J144+J160+J162+J164+J174+J170+J166+J169+J168</f>
        <v>2923795.4400000004</v>
      </c>
      <c r="K176" s="491"/>
      <c r="L176" s="376">
        <v>2224494.2599999998</v>
      </c>
    </row>
    <row r="177" spans="1:13" ht="13.5" thickTop="1">
      <c r="F177" s="518"/>
      <c r="G177" s="518"/>
      <c r="H177" s="518"/>
      <c r="J177" s="368"/>
      <c r="K177" s="368"/>
      <c r="L177" s="368"/>
    </row>
    <row r="178" spans="1:13" hidden="1">
      <c r="F178" s="518"/>
      <c r="G178" s="518"/>
      <c r="H178" s="518"/>
      <c r="J178" s="368"/>
      <c r="K178" s="368"/>
      <c r="L178" s="368"/>
    </row>
    <row r="179" spans="1:13" hidden="1">
      <c r="F179" s="518"/>
      <c r="G179" s="518"/>
      <c r="H179" s="518"/>
      <c r="J179" s="368"/>
      <c r="K179" s="368"/>
      <c r="L179" s="368"/>
    </row>
    <row r="180" spans="1:13" hidden="1">
      <c r="F180" s="518"/>
      <c r="G180" s="518"/>
      <c r="H180" s="518"/>
      <c r="J180" s="368"/>
      <c r="K180" s="368"/>
      <c r="L180" s="368"/>
    </row>
    <row r="181" spans="1:13" hidden="1">
      <c r="F181" s="518"/>
      <c r="G181" s="518"/>
      <c r="H181" s="518"/>
      <c r="J181" s="368"/>
      <c r="K181" s="368"/>
      <c r="L181" s="368"/>
    </row>
    <row r="182" spans="1:13">
      <c r="A182" s="450">
        <f>A142+1</f>
        <v>14</v>
      </c>
      <c r="B182" s="366" t="s">
        <v>40</v>
      </c>
      <c r="I182" s="486"/>
      <c r="J182" s="369"/>
      <c r="K182" s="364"/>
      <c r="L182" s="369"/>
    </row>
    <row r="183" spans="1:13" ht="3.65" customHeight="1">
      <c r="B183" s="366"/>
      <c r="I183" s="486"/>
      <c r="J183" s="486"/>
      <c r="L183" s="486"/>
    </row>
    <row r="184" spans="1:13">
      <c r="A184" s="525">
        <f>A182+0.1</f>
        <v>14.1</v>
      </c>
      <c r="B184" s="366" t="s">
        <v>313</v>
      </c>
      <c r="C184" s="366"/>
      <c r="I184" s="486"/>
      <c r="J184" s="486"/>
      <c r="L184" s="486"/>
    </row>
    <row r="185" spans="1:13" ht="3.65" customHeight="1">
      <c r="B185" s="366"/>
      <c r="I185" s="486"/>
      <c r="J185" s="486"/>
      <c r="L185" s="486"/>
    </row>
    <row r="186" spans="1:13" ht="13.5" thickBot="1">
      <c r="A186" s="525"/>
      <c r="B186" s="347" t="s">
        <v>4147</v>
      </c>
      <c r="G186" s="369"/>
      <c r="H186" s="369"/>
      <c r="I186" s="486"/>
      <c r="J186" s="526">
        <f>12765534.0034378+3403290</f>
        <v>16168824.0034378</v>
      </c>
      <c r="K186" s="527">
        <v>0</v>
      </c>
      <c r="L186" s="526">
        <v>12765534.003437825</v>
      </c>
    </row>
    <row r="187" spans="1:13" s="792" customFormat="1" ht="13.5" thickTop="1">
      <c r="A187" s="821"/>
      <c r="B187" s="792" t="s">
        <v>4130</v>
      </c>
      <c r="G187" s="369"/>
      <c r="H187" s="369"/>
      <c r="I187" s="486"/>
      <c r="J187" s="527"/>
      <c r="K187" s="527"/>
      <c r="L187" s="527"/>
    </row>
    <row r="188" spans="1:13" ht="11.25" customHeight="1">
      <c r="A188" s="525"/>
      <c r="G188" s="369"/>
      <c r="H188" s="369"/>
      <c r="I188" s="486"/>
      <c r="J188" s="368"/>
      <c r="K188" s="366"/>
      <c r="L188" s="368"/>
    </row>
    <row r="189" spans="1:13">
      <c r="A189" s="525">
        <f>A184+0.1</f>
        <v>14.2</v>
      </c>
      <c r="B189" s="366" t="s">
        <v>312</v>
      </c>
      <c r="C189" s="366"/>
      <c r="I189" s="486"/>
      <c r="J189" s="472"/>
      <c r="K189" s="366"/>
      <c r="L189" s="472"/>
    </row>
    <row r="190" spans="1:13" ht="15" customHeight="1">
      <c r="B190" s="913" t="s">
        <v>4148</v>
      </c>
      <c r="C190" s="913"/>
      <c r="D190" s="913"/>
      <c r="E190" s="913"/>
      <c r="F190" s="913"/>
      <c r="G190" s="913"/>
      <c r="H190" s="913"/>
      <c r="I190" s="913"/>
      <c r="J190" s="486"/>
      <c r="L190" s="486"/>
    </row>
    <row r="191" spans="1:13" ht="13.5" thickBot="1">
      <c r="A191" s="525"/>
      <c r="B191" s="913"/>
      <c r="C191" s="913"/>
      <c r="D191" s="913"/>
      <c r="E191" s="913"/>
      <c r="F191" s="913"/>
      <c r="G191" s="913"/>
      <c r="H191" s="913"/>
      <c r="I191" s="913"/>
      <c r="J191" s="526">
        <v>13177394.49</v>
      </c>
      <c r="K191" s="527">
        <v>0</v>
      </c>
      <c r="L191" s="526">
        <v>12677393.420000002</v>
      </c>
      <c r="M191" s="377">
        <f>J191-L191</f>
        <v>500001.06999999844</v>
      </c>
    </row>
    <row r="192" spans="1:13" ht="7.4" customHeight="1" thickTop="1">
      <c r="A192" s="525"/>
      <c r="I192" s="347"/>
      <c r="J192" s="527"/>
      <c r="K192" s="527"/>
      <c r="L192" s="527"/>
    </row>
    <row r="193" spans="1:12" s="792" customFormat="1">
      <c r="A193" s="822"/>
      <c r="B193" s="792" t="s">
        <v>4131</v>
      </c>
      <c r="I193" s="486"/>
      <c r="J193" s="486"/>
      <c r="L193" s="486"/>
    </row>
    <row r="194" spans="1:12" ht="7.4" customHeight="1">
      <c r="I194" s="486"/>
      <c r="J194" s="486"/>
      <c r="L194" s="486"/>
    </row>
    <row r="195" spans="1:12">
      <c r="A195" s="525">
        <f>A189+0.1</f>
        <v>14.299999999999999</v>
      </c>
      <c r="B195" s="366" t="s">
        <v>233</v>
      </c>
    </row>
    <row r="196" spans="1:12" ht="9" customHeight="1">
      <c r="B196" s="366"/>
      <c r="I196" s="486"/>
      <c r="J196" s="486"/>
      <c r="L196" s="486"/>
    </row>
    <row r="197" spans="1:12" ht="21.75" customHeight="1">
      <c r="B197" s="911" t="s">
        <v>9</v>
      </c>
      <c r="C197" s="911"/>
      <c r="D197" s="911"/>
      <c r="E197" s="911"/>
      <c r="F197" s="907" t="s">
        <v>234</v>
      </c>
      <c r="G197" s="907"/>
      <c r="H197" s="907" t="s">
        <v>235</v>
      </c>
      <c r="I197" s="905" t="s">
        <v>288</v>
      </c>
      <c r="J197" s="905" t="s">
        <v>3755</v>
      </c>
      <c r="K197" s="528"/>
      <c r="L197" s="905" t="s">
        <v>1449</v>
      </c>
    </row>
    <row r="198" spans="1:12">
      <c r="B198" s="912"/>
      <c r="C198" s="912"/>
      <c r="D198" s="912"/>
      <c r="E198" s="912"/>
      <c r="F198" s="908"/>
      <c r="G198" s="908"/>
      <c r="H198" s="908"/>
      <c r="I198" s="909"/>
      <c r="J198" s="909"/>
      <c r="K198" s="529"/>
      <c r="L198" s="906"/>
    </row>
    <row r="199" spans="1:12">
      <c r="B199" s="347" t="s">
        <v>236</v>
      </c>
      <c r="F199" s="901" t="s">
        <v>237</v>
      </c>
      <c r="G199" s="901"/>
      <c r="H199" s="530">
        <v>9137586</v>
      </c>
      <c r="I199" s="502">
        <f>100</f>
        <v>100</v>
      </c>
      <c r="J199" s="364">
        <v>13177388.5</v>
      </c>
      <c r="K199" s="531"/>
      <c r="L199" s="364">
        <v>12677388.5</v>
      </c>
    </row>
    <row r="200" spans="1:12">
      <c r="B200" s="458" t="s">
        <v>238</v>
      </c>
      <c r="C200" s="458"/>
      <c r="D200" s="458"/>
      <c r="E200" s="458"/>
      <c r="F200" s="901" t="s">
        <v>239</v>
      </c>
      <c r="G200" s="901"/>
      <c r="H200" s="530">
        <v>2</v>
      </c>
      <c r="I200" s="502">
        <v>100</v>
      </c>
      <c r="J200" s="364">
        <v>2</v>
      </c>
      <c r="K200" s="531"/>
      <c r="L200" s="364">
        <v>2</v>
      </c>
    </row>
    <row r="201" spans="1:12">
      <c r="B201" s="458" t="s">
        <v>240</v>
      </c>
      <c r="C201" s="458"/>
      <c r="D201" s="458"/>
      <c r="E201" s="458"/>
      <c r="F201" s="901" t="s">
        <v>241</v>
      </c>
      <c r="G201" s="901"/>
      <c r="H201" s="530">
        <v>1</v>
      </c>
      <c r="I201" s="502">
        <v>100</v>
      </c>
      <c r="J201" s="364">
        <v>1.46</v>
      </c>
      <c r="K201" s="532"/>
      <c r="L201" s="364">
        <v>1.46</v>
      </c>
    </row>
    <row r="202" spans="1:12">
      <c r="B202" s="458" t="s">
        <v>871</v>
      </c>
      <c r="C202" s="458"/>
      <c r="D202" s="458"/>
      <c r="E202" s="458"/>
      <c r="F202" s="901" t="s">
        <v>241</v>
      </c>
      <c r="G202" s="901"/>
      <c r="H202" s="530">
        <v>1</v>
      </c>
      <c r="I202" s="502">
        <v>100</v>
      </c>
      <c r="J202" s="364">
        <v>1.46</v>
      </c>
      <c r="K202" s="532"/>
      <c r="L202" s="364">
        <v>1.46</v>
      </c>
    </row>
    <row r="203" spans="1:12">
      <c r="B203" s="458" t="s">
        <v>2330</v>
      </c>
      <c r="C203" s="458"/>
      <c r="D203" s="458"/>
      <c r="E203" s="458"/>
      <c r="F203" s="901" t="s">
        <v>4004</v>
      </c>
      <c r="G203" s="901"/>
      <c r="H203" s="530">
        <v>1</v>
      </c>
      <c r="I203" s="502">
        <v>100</v>
      </c>
      <c r="J203" s="364">
        <v>1</v>
      </c>
      <c r="K203" s="532"/>
      <c r="L203" s="364">
        <v>0</v>
      </c>
    </row>
    <row r="204" spans="1:12">
      <c r="B204" s="533"/>
      <c r="C204" s="534"/>
      <c r="D204" s="534"/>
      <c r="E204" s="534"/>
      <c r="F204" s="534"/>
      <c r="G204" s="534"/>
      <c r="H204" s="535">
        <f>SUM(H199:H203)</f>
        <v>9137591</v>
      </c>
      <c r="I204" s="536"/>
      <c r="J204" s="535">
        <f>SUM(J199:J203)</f>
        <v>13177394.420000002</v>
      </c>
      <c r="K204" s="537"/>
      <c r="L204" s="535">
        <v>12677393.420000002</v>
      </c>
    </row>
    <row r="205" spans="1:12" ht="81" hidden="1" customHeight="1">
      <c r="B205" s="903" t="s">
        <v>719</v>
      </c>
      <c r="C205" s="903"/>
      <c r="D205" s="903"/>
      <c r="E205" s="903"/>
      <c r="F205" s="903"/>
      <c r="G205" s="903"/>
      <c r="H205" s="903"/>
      <c r="I205" s="903"/>
      <c r="J205" s="903"/>
      <c r="K205" s="903"/>
      <c r="L205" s="903"/>
    </row>
    <row r="206" spans="1:12" ht="9" hidden="1" customHeight="1">
      <c r="B206" s="366"/>
      <c r="I206" s="486"/>
      <c r="J206" s="486"/>
      <c r="L206" s="486"/>
    </row>
    <row r="207" spans="1:12" hidden="1">
      <c r="A207" s="450">
        <f>A182+1</f>
        <v>15</v>
      </c>
      <c r="B207" s="366" t="s">
        <v>207</v>
      </c>
      <c r="C207" s="538"/>
      <c r="D207" s="538"/>
      <c r="E207" s="538"/>
      <c r="F207" s="538"/>
      <c r="G207" s="505"/>
      <c r="H207" s="505"/>
      <c r="I207" s="539"/>
      <c r="K207" s="360"/>
    </row>
    <row r="208" spans="1:12" ht="5.15" hidden="1" customHeight="1">
      <c r="B208" s="366"/>
      <c r="I208" s="486"/>
    </row>
    <row r="209" spans="1:12" s="247" customFormat="1" hidden="1">
      <c r="A209" s="452"/>
      <c r="B209" s="540" t="s">
        <v>566</v>
      </c>
      <c r="H209" s="477"/>
      <c r="J209" s="541">
        <f>L213</f>
        <v>0</v>
      </c>
      <c r="L209" s="542">
        <v>3300000</v>
      </c>
    </row>
    <row r="210" spans="1:12" s="247" customFormat="1" hidden="1">
      <c r="A210" s="452"/>
      <c r="B210" s="247" t="s">
        <v>612</v>
      </c>
      <c r="H210" s="477"/>
      <c r="J210" s="543" t="e">
        <f>-#REF!</f>
        <v>#REF!</v>
      </c>
      <c r="L210" s="544">
        <v>0</v>
      </c>
    </row>
    <row r="211" spans="1:12" s="247" customFormat="1" hidden="1">
      <c r="A211" s="452"/>
      <c r="H211" s="477"/>
      <c r="J211" s="545" t="e">
        <f>SUM(J209:J210)*0</f>
        <v>#REF!</v>
      </c>
      <c r="L211" s="477">
        <f>SUM(L209:L210)</f>
        <v>3300000</v>
      </c>
    </row>
    <row r="212" spans="1:12" s="247" customFormat="1" hidden="1">
      <c r="A212" s="452"/>
      <c r="B212" s="247" t="s">
        <v>567</v>
      </c>
      <c r="H212" s="477"/>
      <c r="J212" s="364">
        <v>0</v>
      </c>
      <c r="L212" s="364">
        <v>3300000</v>
      </c>
    </row>
    <row r="213" spans="1:12" s="247" customFormat="1" ht="13.5" hidden="1" thickBot="1">
      <c r="A213" s="452"/>
      <c r="B213" s="347" t="s">
        <v>644</v>
      </c>
      <c r="H213" s="546"/>
      <c r="J213" s="547" t="e">
        <f>J211-J212</f>
        <v>#REF!</v>
      </c>
      <c r="L213" s="548">
        <f>L211-L212</f>
        <v>0</v>
      </c>
    </row>
    <row r="214" spans="1:12" ht="8.9" customHeight="1">
      <c r="B214" s="366"/>
      <c r="I214" s="486"/>
    </row>
    <row r="215" spans="1:12">
      <c r="A215" s="450">
        <f>A207</f>
        <v>15</v>
      </c>
      <c r="B215" s="549" t="s">
        <v>111</v>
      </c>
      <c r="D215" s="550"/>
      <c r="E215" s="550"/>
      <c r="F215" s="500"/>
      <c r="G215" s="505"/>
      <c r="H215" s="505"/>
      <c r="I215" s="539"/>
      <c r="J215" s="472"/>
      <c r="K215" s="360"/>
      <c r="L215" s="472"/>
    </row>
    <row r="216" spans="1:12" ht="3" customHeight="1">
      <c r="B216" s="549"/>
      <c r="D216" s="550"/>
      <c r="E216" s="550"/>
      <c r="F216" s="500"/>
      <c r="G216" s="505"/>
      <c r="H216" s="505"/>
      <c r="I216" s="539"/>
      <c r="J216" s="472"/>
      <c r="K216" s="360"/>
      <c r="L216" s="472"/>
    </row>
    <row r="217" spans="1:12">
      <c r="B217" s="549" t="s">
        <v>930</v>
      </c>
      <c r="D217" s="550"/>
      <c r="E217" s="550"/>
      <c r="F217" s="500"/>
      <c r="G217" s="505"/>
      <c r="H217" s="505"/>
      <c r="I217" s="539"/>
      <c r="J217" s="472"/>
      <c r="K217" s="360"/>
      <c r="L217" s="472"/>
    </row>
    <row r="218" spans="1:12" ht="5.9" customHeight="1">
      <c r="B218" s="549"/>
      <c r="D218" s="550"/>
      <c r="E218" s="550"/>
      <c r="F218" s="500"/>
      <c r="G218" s="505"/>
      <c r="H218" s="505"/>
      <c r="I218" s="539"/>
      <c r="J218" s="472"/>
      <c r="K218" s="360"/>
      <c r="L218" s="472"/>
    </row>
    <row r="219" spans="1:12">
      <c r="B219" s="347" t="s">
        <v>12</v>
      </c>
      <c r="I219" s="486"/>
      <c r="J219" s="369">
        <f>L224</f>
        <v>6797005.1399999997</v>
      </c>
      <c r="L219" s="369">
        <v>6726203</v>
      </c>
    </row>
    <row r="220" spans="1:12">
      <c r="B220" s="247" t="s">
        <v>596</v>
      </c>
      <c r="D220" s="550"/>
      <c r="E220" s="550"/>
      <c r="F220" s="500"/>
      <c r="G220" s="505"/>
      <c r="H220" s="505"/>
      <c r="I220" s="539"/>
      <c r="J220" s="551">
        <v>0</v>
      </c>
      <c r="K220" s="360"/>
      <c r="L220" s="551">
        <v>0</v>
      </c>
    </row>
    <row r="221" spans="1:12">
      <c r="B221" s="247"/>
      <c r="D221" s="550"/>
      <c r="E221" s="550"/>
      <c r="F221" s="500"/>
      <c r="G221" s="505"/>
      <c r="H221" s="505"/>
      <c r="I221" s="539"/>
      <c r="J221" s="368">
        <f>SUM(J219:J220)</f>
        <v>6797005.1399999997</v>
      </c>
      <c r="K221" s="380"/>
      <c r="L221" s="368">
        <f>SUM(L219:L220)</f>
        <v>6726203</v>
      </c>
    </row>
    <row r="222" spans="1:12" hidden="1">
      <c r="B222" s="247" t="s">
        <v>683</v>
      </c>
      <c r="D222" s="550"/>
      <c r="E222" s="550"/>
      <c r="F222" s="500"/>
      <c r="G222" s="505"/>
      <c r="H222" s="505"/>
      <c r="I222" s="539"/>
      <c r="J222" s="364"/>
      <c r="K222" s="380"/>
      <c r="L222" s="368"/>
    </row>
    <row r="223" spans="1:12">
      <c r="B223" s="247" t="s">
        <v>4128</v>
      </c>
      <c r="D223" s="550"/>
      <c r="E223" s="550"/>
      <c r="F223" s="500"/>
      <c r="G223" s="505"/>
      <c r="H223" s="505"/>
      <c r="I223" s="502"/>
      <c r="J223" s="551">
        <v>0</v>
      </c>
      <c r="K223" s="360"/>
      <c r="L223" s="551">
        <v>70802.14</v>
      </c>
    </row>
    <row r="224" spans="1:12" ht="13.5" thickBot="1">
      <c r="B224" s="366" t="s">
        <v>644</v>
      </c>
      <c r="D224" s="550"/>
      <c r="E224" s="550"/>
      <c r="F224" s="500"/>
      <c r="G224" s="505"/>
      <c r="H224" s="505"/>
      <c r="I224" s="347"/>
      <c r="J224" s="552">
        <f>J221-J222-J223</f>
        <v>6797005.1399999997</v>
      </c>
      <c r="K224" s="360"/>
      <c r="L224" s="552">
        <f>L221-L222+L223</f>
        <v>6797005.1399999997</v>
      </c>
    </row>
    <row r="225" spans="1:14" ht="13.5" thickTop="1">
      <c r="B225" s="366"/>
      <c r="D225" s="550"/>
      <c r="E225" s="550"/>
      <c r="F225" s="500"/>
      <c r="G225" s="505"/>
      <c r="H225" s="505"/>
      <c r="I225" s="347"/>
      <c r="J225" s="368"/>
      <c r="K225" s="360"/>
      <c r="L225" s="368"/>
    </row>
    <row r="226" spans="1:14">
      <c r="B226" s="549" t="s">
        <v>931</v>
      </c>
      <c r="D226" s="550"/>
      <c r="E226" s="550"/>
      <c r="F226" s="500"/>
      <c r="G226" s="505"/>
      <c r="H226" s="505"/>
      <c r="I226" s="539"/>
      <c r="J226" s="472"/>
      <c r="K226" s="360"/>
      <c r="L226" s="472"/>
    </row>
    <row r="227" spans="1:14" ht="6" customHeight="1">
      <c r="B227" s="549"/>
      <c r="D227" s="550"/>
      <c r="E227" s="550"/>
      <c r="F227" s="500"/>
      <c r="G227" s="505"/>
      <c r="H227" s="505"/>
      <c r="I227" s="539"/>
      <c r="J227" s="472"/>
      <c r="K227" s="360"/>
      <c r="L227" s="472"/>
    </row>
    <row r="228" spans="1:14">
      <c r="B228" s="347" t="s">
        <v>12</v>
      </c>
      <c r="I228" s="486"/>
      <c r="J228" s="369">
        <f>L232</f>
        <v>2030518.37</v>
      </c>
      <c r="L228" s="369">
        <v>2087084.7000000002</v>
      </c>
      <c r="M228" s="377">
        <f>L228+L219</f>
        <v>8813287.6999999993</v>
      </c>
      <c r="N228" s="377">
        <f>SCE!H8-'Notes 6-29'!M228</f>
        <v>0.68000000156462193</v>
      </c>
    </row>
    <row r="229" spans="1:14">
      <c r="B229" s="247" t="s">
        <v>596</v>
      </c>
      <c r="D229" s="550"/>
      <c r="E229" s="550"/>
      <c r="F229" s="500"/>
      <c r="G229" s="505"/>
      <c r="H229" s="505"/>
      <c r="I229" s="539"/>
      <c r="J229" s="551">
        <f>'Note-4-5'!I13</f>
        <v>0</v>
      </c>
      <c r="K229" s="360"/>
      <c r="L229" s="551">
        <v>1206.19</v>
      </c>
    </row>
    <row r="230" spans="1:14">
      <c r="B230" s="247"/>
      <c r="D230" s="550"/>
      <c r="E230" s="550"/>
      <c r="F230" s="500"/>
      <c r="G230" s="505"/>
      <c r="H230" s="505"/>
      <c r="I230" s="539"/>
      <c r="J230" s="368">
        <f>SUM(J228:J229)</f>
        <v>2030518.37</v>
      </c>
      <c r="K230" s="380"/>
      <c r="L230" s="368">
        <f>SUM(L228:L229)</f>
        <v>2088290.8900000001</v>
      </c>
      <c r="M230" s="377">
        <f>L228+L229</f>
        <v>2088290.8900000001</v>
      </c>
    </row>
    <row r="231" spans="1:14" ht="13.5" customHeight="1">
      <c r="B231" s="247" t="s">
        <v>579</v>
      </c>
      <c r="D231" s="550"/>
      <c r="E231" s="550"/>
      <c r="F231" s="500"/>
      <c r="G231" s="505"/>
      <c r="H231" s="505"/>
      <c r="I231" s="502"/>
      <c r="J231" s="551">
        <f>'Note-4-5'!I24</f>
        <v>57794.64</v>
      </c>
      <c r="K231" s="360"/>
      <c r="L231" s="551">
        <v>57772.52</v>
      </c>
    </row>
    <row r="232" spans="1:14" ht="13.5" customHeight="1" thickBot="1">
      <c r="B232" s="366" t="s">
        <v>644</v>
      </c>
      <c r="D232" s="550"/>
      <c r="E232" s="550"/>
      <c r="F232" s="500"/>
      <c r="G232" s="505"/>
      <c r="H232" s="505"/>
      <c r="I232" s="347"/>
      <c r="J232" s="552">
        <f>J230-J231</f>
        <v>1972723.7300000002</v>
      </c>
      <c r="K232" s="360"/>
      <c r="L232" s="552">
        <f>L230-L231</f>
        <v>2030518.37</v>
      </c>
    </row>
    <row r="233" spans="1:14" ht="6" customHeight="1" thickTop="1">
      <c r="B233" s="366"/>
      <c r="D233" s="550"/>
      <c r="E233" s="550"/>
      <c r="F233" s="500"/>
      <c r="G233" s="505"/>
      <c r="H233" s="505"/>
      <c r="I233" s="347"/>
      <c r="J233" s="368"/>
      <c r="K233" s="360"/>
      <c r="L233" s="368"/>
    </row>
    <row r="234" spans="1:14" ht="13.5" customHeight="1" thickBot="1">
      <c r="B234" s="366" t="s">
        <v>870</v>
      </c>
      <c r="C234" s="550"/>
      <c r="D234" s="550"/>
      <c r="E234" s="550"/>
      <c r="F234" s="500"/>
      <c r="G234" s="505"/>
      <c r="H234" s="505"/>
      <c r="I234" s="539"/>
      <c r="J234" s="376">
        <f>J224+J232</f>
        <v>8769728.8699999992</v>
      </c>
      <c r="K234" s="360"/>
      <c r="L234" s="376">
        <f>L224+L232</f>
        <v>8827523.5099999998</v>
      </c>
      <c r="M234" s="377">
        <f>SCE!H14-'Notes 6-29'!L234</f>
        <v>0.68000000156462193</v>
      </c>
    </row>
    <row r="235" spans="1:14" ht="13.5" customHeight="1" thickTop="1">
      <c r="C235" s="550"/>
      <c r="D235" s="550"/>
      <c r="E235" s="550"/>
      <c r="F235" s="500"/>
      <c r="G235" s="505"/>
      <c r="H235" s="505"/>
      <c r="I235" s="539"/>
      <c r="J235" s="472"/>
      <c r="K235" s="360"/>
      <c r="L235" s="472"/>
    </row>
    <row r="236" spans="1:14" s="247" customFormat="1" ht="5.25" customHeight="1">
      <c r="A236" s="452"/>
      <c r="B236" s="553"/>
      <c r="C236" s="554"/>
      <c r="D236" s="554"/>
      <c r="E236" s="554"/>
      <c r="F236" s="554"/>
      <c r="G236" s="554"/>
      <c r="H236" s="554"/>
      <c r="I236" s="554"/>
      <c r="J236" s="554"/>
      <c r="K236" s="554"/>
      <c r="L236" s="554"/>
    </row>
    <row r="237" spans="1:14" s="247" customFormat="1">
      <c r="A237" s="452"/>
      <c r="B237" s="902" t="s">
        <v>4003</v>
      </c>
      <c r="C237" s="902"/>
      <c r="D237" s="902"/>
      <c r="E237" s="902"/>
      <c r="F237" s="902"/>
      <c r="G237" s="902"/>
      <c r="H237" s="902"/>
      <c r="I237" s="902"/>
      <c r="J237" s="902"/>
      <c r="K237" s="902"/>
      <c r="L237" s="902"/>
    </row>
    <row r="238" spans="1:14" s="247" customFormat="1">
      <c r="A238" s="452"/>
      <c r="B238" s="902"/>
      <c r="C238" s="902"/>
      <c r="D238" s="902"/>
      <c r="E238" s="902"/>
      <c r="F238" s="902"/>
      <c r="G238" s="902"/>
      <c r="H238" s="902"/>
      <c r="I238" s="902"/>
      <c r="J238" s="902"/>
      <c r="K238" s="902"/>
      <c r="L238" s="902"/>
    </row>
    <row r="239" spans="1:14" s="247" customFormat="1">
      <c r="A239" s="452"/>
      <c r="B239" s="902"/>
      <c r="C239" s="902"/>
      <c r="D239" s="902"/>
      <c r="E239" s="902"/>
      <c r="F239" s="902"/>
      <c r="G239" s="902"/>
      <c r="H239" s="902"/>
      <c r="I239" s="902"/>
      <c r="J239" s="902"/>
      <c r="K239" s="902"/>
      <c r="L239" s="902"/>
    </row>
    <row r="240" spans="1:14" s="247" customFormat="1" ht="67.400000000000006" customHeight="1">
      <c r="A240" s="452"/>
      <c r="B240" s="902"/>
      <c r="C240" s="902"/>
      <c r="D240" s="902"/>
      <c r="E240" s="902"/>
      <c r="F240" s="902"/>
      <c r="G240" s="902"/>
      <c r="H240" s="902"/>
      <c r="I240" s="902"/>
      <c r="J240" s="902"/>
      <c r="K240" s="902"/>
      <c r="L240" s="902"/>
    </row>
    <row r="241" spans="1:12" s="247" customFormat="1" ht="9" customHeight="1">
      <c r="A241" s="452"/>
      <c r="B241" s="553"/>
      <c r="C241" s="554"/>
      <c r="D241" s="554"/>
      <c r="E241" s="554"/>
      <c r="F241" s="554"/>
      <c r="G241" s="554"/>
      <c r="H241" s="554"/>
      <c r="I241" s="554"/>
      <c r="J241" s="554"/>
      <c r="K241" s="554"/>
      <c r="L241" s="554"/>
    </row>
    <row r="242" spans="1:12" s="247" customFormat="1">
      <c r="A242" s="452"/>
      <c r="B242" s="553"/>
      <c r="C242" s="554"/>
      <c r="D242" s="554"/>
      <c r="E242" s="554"/>
      <c r="F242" s="554"/>
      <c r="G242" s="554"/>
      <c r="H242" s="554"/>
      <c r="I242" s="554"/>
      <c r="J242" s="900" t="s">
        <v>818</v>
      </c>
      <c r="K242" s="900"/>
      <c r="L242" s="900"/>
    </row>
    <row r="243" spans="1:12" s="247" customFormat="1">
      <c r="A243" s="452"/>
      <c r="B243" s="553"/>
      <c r="C243" s="554"/>
      <c r="D243" s="554"/>
      <c r="E243" s="554"/>
      <c r="F243" s="554"/>
      <c r="G243" s="554"/>
      <c r="H243" s="554"/>
      <c r="I243" s="554"/>
      <c r="J243" s="469">
        <v>2022</v>
      </c>
      <c r="K243" s="470"/>
      <c r="L243" s="469">
        <v>2021</v>
      </c>
    </row>
    <row r="244" spans="1:12" s="247" customFormat="1">
      <c r="A244" s="452"/>
      <c r="B244" s="553"/>
      <c r="C244" s="554"/>
      <c r="D244" s="554"/>
      <c r="E244" s="554"/>
      <c r="F244" s="554"/>
      <c r="G244" s="554"/>
      <c r="H244" s="554"/>
      <c r="I244" s="554"/>
      <c r="J244" s="273" t="s">
        <v>20</v>
      </c>
      <c r="K244" s="471"/>
      <c r="L244" s="273" t="s">
        <v>20</v>
      </c>
    </row>
    <row r="245" spans="1:12" s="247" customFormat="1">
      <c r="A245" s="452">
        <f>A215+1</f>
        <v>16</v>
      </c>
      <c r="B245" s="555" t="s">
        <v>866</v>
      </c>
      <c r="C245" s="554"/>
      <c r="D245" s="554"/>
      <c r="E245" s="554"/>
      <c r="F245" s="554"/>
      <c r="G245" s="554"/>
      <c r="H245" s="554"/>
      <c r="I245" s="554"/>
    </row>
    <row r="246" spans="1:12" s="247" customFormat="1" ht="2.5" customHeight="1">
      <c r="A246" s="452"/>
      <c r="B246" s="553"/>
      <c r="C246" s="554"/>
      <c r="D246" s="554"/>
      <c r="E246" s="554"/>
      <c r="F246" s="554"/>
      <c r="G246" s="554"/>
      <c r="H246" s="554"/>
      <c r="I246" s="554"/>
    </row>
    <row r="247" spans="1:12" s="247" customFormat="1">
      <c r="A247" s="452"/>
      <c r="B247" s="899" t="s">
        <v>928</v>
      </c>
      <c r="C247" s="899"/>
      <c r="D247" s="899"/>
      <c r="E247" s="899"/>
      <c r="F247" s="899"/>
      <c r="G247" s="899"/>
      <c r="H247" s="899"/>
      <c r="I247" s="899"/>
    </row>
    <row r="248" spans="1:12" s="247" customFormat="1" ht="53.9" customHeight="1">
      <c r="A248" s="452"/>
      <c r="B248" s="899"/>
      <c r="C248" s="899"/>
      <c r="D248" s="899"/>
      <c r="E248" s="899"/>
      <c r="F248" s="899"/>
      <c r="G248" s="899"/>
      <c r="H248" s="899"/>
      <c r="I248" s="899"/>
      <c r="J248" s="259"/>
      <c r="K248" s="259"/>
      <c r="L248" s="259"/>
    </row>
    <row r="249" spans="1:12" s="247" customFormat="1">
      <c r="A249" s="452"/>
      <c r="B249" s="556"/>
      <c r="C249" s="556"/>
      <c r="D249" s="556"/>
      <c r="E249" s="556"/>
      <c r="F249" s="556"/>
      <c r="G249" s="556"/>
      <c r="H249" s="556"/>
      <c r="I249" s="556"/>
      <c r="J249" s="556"/>
      <c r="K249" s="556"/>
      <c r="L249" s="556"/>
    </row>
    <row r="250" spans="1:12" s="540" customFormat="1">
      <c r="A250" s="555"/>
      <c r="B250" s="852" t="s">
        <v>929</v>
      </c>
      <c r="C250" s="852"/>
      <c r="D250" s="852"/>
      <c r="E250" s="852"/>
      <c r="F250" s="852"/>
      <c r="G250" s="852"/>
      <c r="H250" s="852"/>
      <c r="I250" s="556"/>
      <c r="J250" s="557">
        <f>L252</f>
        <v>7080214</v>
      </c>
      <c r="K250" s="556"/>
      <c r="L250" s="557">
        <v>7080214</v>
      </c>
    </row>
    <row r="251" spans="1:12" s="540" customFormat="1">
      <c r="A251" s="555"/>
      <c r="B251" s="852" t="s">
        <v>867</v>
      </c>
      <c r="C251" s="852"/>
      <c r="D251" s="852"/>
      <c r="E251" s="852"/>
      <c r="F251" s="852"/>
      <c r="G251" s="852"/>
      <c r="H251" s="852"/>
      <c r="I251" s="556"/>
      <c r="J251" s="557">
        <v>0</v>
      </c>
      <c r="K251" s="556"/>
      <c r="L251" s="557">
        <v>0</v>
      </c>
    </row>
    <row r="252" spans="1:12" s="540" customFormat="1">
      <c r="A252" s="555"/>
      <c r="B252" s="852"/>
      <c r="C252" s="852"/>
      <c r="D252" s="852"/>
      <c r="E252" s="852"/>
      <c r="F252" s="852"/>
      <c r="G252" s="852"/>
      <c r="H252" s="852"/>
      <c r="I252" s="556"/>
      <c r="J252" s="558">
        <f>SUM(J250:J251)</f>
        <v>7080214</v>
      </c>
      <c r="K252" s="556"/>
      <c r="L252" s="558">
        <v>7080214</v>
      </c>
    </row>
    <row r="253" spans="1:12" s="540" customFormat="1">
      <c r="A253" s="555"/>
      <c r="B253" s="852" t="s">
        <v>868</v>
      </c>
      <c r="C253" s="852"/>
      <c r="D253" s="852"/>
      <c r="E253" s="852"/>
      <c r="F253" s="852"/>
      <c r="G253" s="852"/>
      <c r="H253" s="852"/>
      <c r="I253" s="556"/>
      <c r="J253" s="559">
        <v>0.04</v>
      </c>
      <c r="K253" s="560"/>
      <c r="L253" s="559">
        <v>0.04</v>
      </c>
    </row>
    <row r="254" spans="1:12" s="540" customFormat="1" ht="13.5" thickBot="1">
      <c r="A254" s="555"/>
      <c r="B254" s="915" t="s">
        <v>869</v>
      </c>
      <c r="C254" s="915"/>
      <c r="D254" s="915"/>
      <c r="E254" s="915"/>
      <c r="F254" s="915"/>
      <c r="G254" s="915"/>
      <c r="H254" s="915"/>
      <c r="I254" s="556"/>
      <c r="J254" s="376">
        <f>J252*J253</f>
        <v>283208.56</v>
      </c>
      <c r="K254" s="360"/>
      <c r="L254" s="376">
        <v>283208.56</v>
      </c>
    </row>
    <row r="255" spans="1:12" s="540" customFormat="1" ht="13.5" thickTop="1">
      <c r="A255" s="555"/>
      <c r="B255" s="852"/>
      <c r="C255" s="852"/>
      <c r="D255" s="852"/>
      <c r="E255" s="852"/>
      <c r="F255" s="852"/>
      <c r="G255" s="852"/>
      <c r="H255" s="852"/>
      <c r="I255" s="556"/>
      <c r="J255" s="556"/>
      <c r="K255" s="556"/>
      <c r="L255" s="556"/>
    </row>
    <row r="256" spans="1:12" s="247" customFormat="1">
      <c r="A256" s="452"/>
      <c r="B256" s="347"/>
      <c r="G256" s="546"/>
      <c r="J256" s="504"/>
      <c r="L256" s="478"/>
    </row>
    <row r="257" spans="1:12">
      <c r="A257" s="450">
        <f>A245+1</f>
        <v>17</v>
      </c>
      <c r="B257" s="549" t="s">
        <v>980</v>
      </c>
      <c r="D257" s="549"/>
      <c r="E257" s="458"/>
      <c r="F257" s="561"/>
      <c r="G257" s="561"/>
      <c r="H257" s="561"/>
      <c r="I257" s="500"/>
      <c r="J257" s="562"/>
      <c r="K257" s="563"/>
      <c r="L257" s="500"/>
    </row>
    <row r="258" spans="1:12" ht="5.9" customHeight="1">
      <c r="B258" s="549"/>
      <c r="D258" s="549"/>
      <c r="E258" s="458"/>
      <c r="F258" s="561"/>
      <c r="G258" s="561"/>
      <c r="H258" s="561"/>
      <c r="I258" s="500"/>
      <c r="J258" s="562"/>
      <c r="K258" s="563"/>
      <c r="L258" s="500"/>
    </row>
    <row r="259" spans="1:12">
      <c r="A259" s="490"/>
      <c r="B259" s="347" t="s">
        <v>12</v>
      </c>
      <c r="D259" s="549"/>
      <c r="E259" s="458"/>
      <c r="F259" s="561"/>
      <c r="G259" s="561"/>
      <c r="H259" s="561"/>
      <c r="I259" s="500"/>
      <c r="J259" s="502">
        <f>L263</f>
        <v>230716.89</v>
      </c>
      <c r="K259" s="563"/>
      <c r="L259" s="502">
        <v>262620.05</v>
      </c>
    </row>
    <row r="260" spans="1:12">
      <c r="A260" s="490"/>
      <c r="B260" s="540" t="s">
        <v>744</v>
      </c>
      <c r="D260" s="549"/>
      <c r="E260" s="458"/>
      <c r="F260" s="561"/>
      <c r="G260" s="561"/>
      <c r="H260" s="561"/>
      <c r="I260" s="500"/>
      <c r="J260" s="468">
        <v>0</v>
      </c>
      <c r="K260" s="563"/>
      <c r="L260" s="364">
        <v>0</v>
      </c>
    </row>
    <row r="261" spans="1:12">
      <c r="A261" s="490"/>
      <c r="B261" s="540"/>
      <c r="D261" s="549"/>
      <c r="E261" s="458"/>
      <c r="F261" s="561"/>
      <c r="G261" s="561"/>
      <c r="H261" s="564"/>
      <c r="I261" s="500"/>
      <c r="J261" s="565">
        <f>SUM(J259:J259)</f>
        <v>230716.89</v>
      </c>
      <c r="K261" s="563"/>
      <c r="L261" s="566">
        <v>262620.05</v>
      </c>
    </row>
    <row r="262" spans="1:12">
      <c r="A262" s="490"/>
      <c r="B262" s="540" t="s">
        <v>594</v>
      </c>
      <c r="D262" s="549"/>
      <c r="E262" s="458"/>
      <c r="F262" s="561"/>
      <c r="G262" s="561"/>
      <c r="H262" s="561"/>
      <c r="I262" s="500"/>
      <c r="J262" s="473">
        <v>32873.47</v>
      </c>
      <c r="K262" s="563"/>
      <c r="L262" s="502">
        <v>31903.159999999974</v>
      </c>
    </row>
    <row r="263" spans="1:12">
      <c r="A263" s="490"/>
      <c r="B263" s="316"/>
      <c r="C263" s="540"/>
      <c r="D263" s="540"/>
      <c r="E263" s="458"/>
      <c r="F263" s="561"/>
      <c r="G263" s="561"/>
      <c r="H263" s="564"/>
      <c r="I263" s="567" t="s">
        <v>1403</v>
      </c>
      <c r="J263" s="568">
        <f>-SUMIFS('TB 21-22'!L:L,'TB 21-22'!B:B,'Notes 6-29'!I263)</f>
        <v>198339.09</v>
      </c>
      <c r="K263" s="540"/>
      <c r="L263" s="568">
        <v>230716.89</v>
      </c>
    </row>
    <row r="264" spans="1:12">
      <c r="A264" s="490"/>
      <c r="B264" s="247" t="s">
        <v>284</v>
      </c>
      <c r="D264" s="247"/>
      <c r="E264" s="458"/>
      <c r="F264" s="561"/>
      <c r="G264" s="561"/>
      <c r="H264" s="564"/>
      <c r="I264" s="500"/>
      <c r="J264" s="569">
        <v>34200</v>
      </c>
      <c r="K264" s="540"/>
      <c r="L264" s="569">
        <v>32872.770679628666</v>
      </c>
    </row>
    <row r="265" spans="1:12" ht="13.5" thickBot="1">
      <c r="A265" s="490"/>
      <c r="E265" s="458"/>
      <c r="F265" s="561"/>
      <c r="G265" s="561"/>
      <c r="H265" s="564"/>
      <c r="I265" s="500"/>
      <c r="J265" s="499">
        <f>J263-J264</f>
        <v>164139.09</v>
      </c>
      <c r="K265" s="570"/>
      <c r="L265" s="499">
        <v>197844.11932037136</v>
      </c>
    </row>
    <row r="266" spans="1:12" ht="13.5" thickTop="1">
      <c r="A266" s="490"/>
      <c r="B266" s="347" t="s">
        <v>4114</v>
      </c>
      <c r="E266" s="458"/>
      <c r="F266" s="561"/>
      <c r="G266" s="561"/>
      <c r="H266" s="564"/>
      <c r="I266" s="500"/>
      <c r="J266" s="504"/>
      <c r="K266" s="570"/>
      <c r="L266" s="504"/>
    </row>
    <row r="267" spans="1:12">
      <c r="A267" s="490"/>
      <c r="E267" s="458"/>
      <c r="F267" s="561"/>
      <c r="G267" s="561"/>
      <c r="H267" s="564"/>
      <c r="I267" s="500"/>
      <c r="J267" s="504"/>
      <c r="K267" s="570"/>
      <c r="L267" s="504"/>
    </row>
    <row r="268" spans="1:12">
      <c r="A268" s="490"/>
      <c r="E268" s="458"/>
      <c r="F268" s="561"/>
      <c r="G268" s="561"/>
      <c r="H268" s="564"/>
      <c r="I268" s="500"/>
      <c r="J268" s="504"/>
      <c r="K268" s="570"/>
      <c r="L268" s="504"/>
    </row>
    <row r="269" spans="1:12">
      <c r="A269" s="450">
        <f>A257+1</f>
        <v>18</v>
      </c>
      <c r="B269" s="278" t="s">
        <v>865</v>
      </c>
      <c r="E269" s="458"/>
      <c r="F269" s="561"/>
      <c r="G269" s="561"/>
      <c r="H269" s="564"/>
      <c r="I269" s="500"/>
      <c r="J269" s="504"/>
      <c r="K269" s="570"/>
      <c r="L269" s="504"/>
    </row>
    <row r="270" spans="1:12" ht="5.15" customHeight="1">
      <c r="A270" s="490"/>
      <c r="B270" s="247"/>
      <c r="E270" s="458"/>
      <c r="F270" s="561"/>
      <c r="G270" s="561"/>
      <c r="H270" s="564"/>
      <c r="I270" s="500"/>
      <c r="J270" s="504"/>
      <c r="K270" s="570"/>
      <c r="L270" s="504"/>
    </row>
    <row r="271" spans="1:12">
      <c r="A271" s="490"/>
      <c r="B271" s="247" t="s">
        <v>12</v>
      </c>
      <c r="E271" s="458"/>
      <c r="F271" s="561"/>
      <c r="G271" s="561"/>
      <c r="H271" s="564"/>
      <c r="I271" s="500"/>
      <c r="J271" s="502">
        <f>L275</f>
        <v>2110341.73</v>
      </c>
      <c r="K271" s="377"/>
      <c r="L271" s="477">
        <v>1060509.3</v>
      </c>
    </row>
    <row r="272" spans="1:12">
      <c r="A272" s="490"/>
      <c r="B272" s="247" t="s">
        <v>596</v>
      </c>
      <c r="E272" s="458"/>
      <c r="F272" s="561"/>
      <c r="G272" s="561"/>
      <c r="H272" s="564"/>
      <c r="I272" s="500"/>
      <c r="J272" s="406">
        <v>0</v>
      </c>
      <c r="K272" s="360"/>
      <c r="L272" s="477">
        <v>1257944.1000000001</v>
      </c>
    </row>
    <row r="273" spans="1:12">
      <c r="A273" s="490"/>
      <c r="B273" s="247"/>
      <c r="E273" s="458"/>
      <c r="F273" s="561"/>
      <c r="G273" s="561"/>
      <c r="H273" s="564"/>
      <c r="I273" s="500"/>
      <c r="J273" s="367">
        <f>SUM(J271:J272)</f>
        <v>2110341.73</v>
      </c>
      <c r="K273" s="360"/>
      <c r="L273" s="367">
        <v>2318453.4000000004</v>
      </c>
    </row>
    <row r="274" spans="1:12">
      <c r="A274" s="490"/>
      <c r="B274" s="247" t="s">
        <v>598</v>
      </c>
      <c r="E274" s="458"/>
      <c r="F274" s="561"/>
      <c r="G274" s="561"/>
      <c r="H274" s="564"/>
      <c r="I274" s="500"/>
      <c r="J274" s="477">
        <v>1258180.94</v>
      </c>
      <c r="K274" s="247"/>
      <c r="L274" s="477">
        <v>208111.66999999998</v>
      </c>
    </row>
    <row r="275" spans="1:12">
      <c r="A275" s="490"/>
      <c r="B275" s="247"/>
      <c r="E275" s="458"/>
      <c r="F275" s="561"/>
      <c r="G275" s="561"/>
      <c r="H275" s="564"/>
      <c r="I275" s="567" t="s">
        <v>1404</v>
      </c>
      <c r="J275" s="568">
        <f>-SUMIFS('TB 21-22'!L:L,'TB 21-22'!B:B,'Notes 6-29'!I275)</f>
        <v>852160.79</v>
      </c>
      <c r="K275" s="540"/>
      <c r="L275" s="568">
        <v>2110341.73</v>
      </c>
    </row>
    <row r="276" spans="1:12">
      <c r="A276" s="490"/>
      <c r="B276" s="247" t="s">
        <v>927</v>
      </c>
      <c r="E276" s="458"/>
      <c r="F276" s="561"/>
      <c r="G276" s="561"/>
      <c r="H276" s="564"/>
      <c r="I276" s="500"/>
      <c r="J276" s="377">
        <v>852160.79</v>
      </c>
      <c r="L276" s="477">
        <v>1172411.81165391</v>
      </c>
    </row>
    <row r="277" spans="1:12" ht="13.5" thickBot="1">
      <c r="A277" s="490"/>
      <c r="B277" s="247"/>
      <c r="E277" s="458"/>
      <c r="F277" s="561"/>
      <c r="G277" s="561"/>
      <c r="H277" s="564"/>
      <c r="I277" s="567" t="s">
        <v>1404</v>
      </c>
      <c r="J277" s="499">
        <f>J275-J276</f>
        <v>0</v>
      </c>
      <c r="K277" s="500"/>
      <c r="L277" s="499">
        <v>937929.91834609001</v>
      </c>
    </row>
    <row r="278" spans="1:12" ht="13.5" thickTop="1">
      <c r="A278" s="490"/>
      <c r="E278" s="458"/>
      <c r="F278" s="561"/>
      <c r="G278" s="561"/>
      <c r="H278" s="564"/>
      <c r="I278" s="500"/>
      <c r="J278" s="504"/>
      <c r="K278" s="570"/>
      <c r="L278" s="504"/>
    </row>
    <row r="279" spans="1:12" ht="15" customHeight="1">
      <c r="A279" s="490"/>
      <c r="B279" s="917" t="s">
        <v>4155</v>
      </c>
      <c r="C279" s="917"/>
      <c r="D279" s="917"/>
      <c r="E279" s="917"/>
      <c r="F279" s="917"/>
      <c r="G279" s="917"/>
      <c r="H279" s="917"/>
      <c r="I279" s="917"/>
      <c r="J279" s="917"/>
      <c r="K279" s="917"/>
      <c r="L279" s="917"/>
    </row>
    <row r="280" spans="1:12">
      <c r="A280" s="490"/>
      <c r="B280" s="917"/>
      <c r="C280" s="917"/>
      <c r="D280" s="917"/>
      <c r="E280" s="917"/>
      <c r="F280" s="917"/>
      <c r="G280" s="917"/>
      <c r="H280" s="917"/>
      <c r="I280" s="917"/>
      <c r="J280" s="917"/>
      <c r="K280" s="917"/>
      <c r="L280" s="917"/>
    </row>
    <row r="281" spans="1:12">
      <c r="A281" s="490"/>
      <c r="B281" s="917"/>
      <c r="C281" s="917"/>
      <c r="D281" s="917"/>
      <c r="E281" s="917"/>
      <c r="F281" s="917"/>
      <c r="G281" s="917"/>
      <c r="H281" s="917"/>
      <c r="I281" s="917"/>
      <c r="J281" s="917"/>
      <c r="K281" s="917"/>
      <c r="L281" s="917"/>
    </row>
    <row r="282" spans="1:12">
      <c r="A282" s="490"/>
      <c r="B282" s="917"/>
      <c r="C282" s="917"/>
      <c r="D282" s="917"/>
      <c r="E282" s="917"/>
      <c r="F282" s="917"/>
      <c r="G282" s="917"/>
      <c r="H282" s="917"/>
      <c r="I282" s="917"/>
      <c r="J282" s="917"/>
      <c r="K282" s="917"/>
      <c r="L282" s="917"/>
    </row>
    <row r="283" spans="1:12">
      <c r="A283" s="490"/>
      <c r="E283" s="458"/>
      <c r="F283" s="561"/>
      <c r="G283" s="561"/>
      <c r="H283" s="564"/>
      <c r="I283" s="500"/>
      <c r="J283" s="504"/>
      <c r="K283" s="570"/>
      <c r="L283" s="504"/>
    </row>
    <row r="284" spans="1:12">
      <c r="A284" s="450">
        <f>A269+1</f>
        <v>19</v>
      </c>
      <c r="B284" s="366" t="s">
        <v>926</v>
      </c>
      <c r="E284" s="458"/>
      <c r="F284" s="561"/>
      <c r="G284" s="561"/>
      <c r="H284" s="564"/>
      <c r="I284" s="500"/>
      <c r="J284" s="504"/>
      <c r="K284" s="570"/>
      <c r="L284" s="504"/>
    </row>
    <row r="285" spans="1:12" ht="3.65" customHeight="1">
      <c r="A285" s="490"/>
      <c r="E285" s="458"/>
      <c r="F285" s="561"/>
      <c r="G285" s="561"/>
      <c r="H285" s="564"/>
      <c r="I285" s="500"/>
      <c r="J285" s="504"/>
      <c r="K285" s="570"/>
      <c r="L285" s="504"/>
    </row>
    <row r="286" spans="1:12">
      <c r="A286" s="490"/>
      <c r="B286" s="347" t="s">
        <v>12</v>
      </c>
      <c r="E286" s="458"/>
      <c r="F286" s="561"/>
      <c r="G286" s="561"/>
      <c r="H286" s="564"/>
      <c r="I286" s="500"/>
      <c r="J286" s="502">
        <f>L290</f>
        <v>1668626.67</v>
      </c>
      <c r="K286" s="377"/>
      <c r="L286" s="502">
        <v>983365.06</v>
      </c>
    </row>
    <row r="287" spans="1:12">
      <c r="A287" s="490"/>
      <c r="B287" s="247" t="s">
        <v>596</v>
      </c>
      <c r="E287" s="458"/>
      <c r="F287" s="561"/>
      <c r="G287" s="561"/>
      <c r="H287" s="564"/>
      <c r="I287" s="500"/>
      <c r="J287" s="364">
        <v>2580000</v>
      </c>
      <c r="K287" s="360"/>
      <c r="L287" s="502">
        <v>1000000</v>
      </c>
    </row>
    <row r="288" spans="1:12">
      <c r="A288" s="490"/>
      <c r="E288" s="458"/>
      <c r="F288" s="561"/>
      <c r="G288" s="561"/>
      <c r="H288" s="564"/>
      <c r="I288" s="500"/>
      <c r="J288" s="367">
        <f>J286+J287</f>
        <v>4248626.67</v>
      </c>
      <c r="K288" s="360"/>
      <c r="L288" s="367">
        <v>1983365.06</v>
      </c>
    </row>
    <row r="289" spans="1:12">
      <c r="A289" s="490"/>
      <c r="B289" s="247" t="s">
        <v>598</v>
      </c>
      <c r="E289" s="458"/>
      <c r="F289" s="561"/>
      <c r="G289" s="561"/>
      <c r="H289" s="564"/>
      <c r="I289" s="500"/>
      <c r="J289" s="364">
        <v>419652.52</v>
      </c>
      <c r="K289" s="247"/>
      <c r="L289" s="502">
        <v>314738.39000000013</v>
      </c>
    </row>
    <row r="290" spans="1:12">
      <c r="A290" s="490"/>
      <c r="B290" s="247"/>
      <c r="E290" s="458"/>
      <c r="F290" s="561"/>
      <c r="G290" s="561"/>
      <c r="H290" s="564"/>
      <c r="I290" s="567" t="s">
        <v>1273</v>
      </c>
      <c r="J290" s="367">
        <f>-SUMIFS('TB 21-22'!L:L,'TB 21-22'!B:B,'Notes 6-29'!I290)</f>
        <v>3828974.14</v>
      </c>
      <c r="K290" s="360"/>
      <c r="L290" s="367">
        <v>1668626.67</v>
      </c>
    </row>
    <row r="291" spans="1:12">
      <c r="A291" s="490"/>
      <c r="B291" s="247" t="s">
        <v>927</v>
      </c>
      <c r="E291" s="458"/>
      <c r="F291" s="561"/>
      <c r="G291" s="561"/>
      <c r="H291" s="564"/>
      <c r="I291" s="500"/>
      <c r="J291" s="323">
        <v>335974.39</v>
      </c>
      <c r="K291" s="247"/>
      <c r="L291" s="323">
        <v>724565.65</v>
      </c>
    </row>
    <row r="292" spans="1:12" ht="13.5" thickBot="1">
      <c r="A292" s="490"/>
      <c r="E292" s="458"/>
      <c r="F292" s="561"/>
      <c r="G292" s="561"/>
      <c r="H292" s="564"/>
      <c r="I292" s="567" t="s">
        <v>1273</v>
      </c>
      <c r="J292" s="499">
        <f>J290-J291</f>
        <v>3492999.75</v>
      </c>
      <c r="K292" s="500"/>
      <c r="L292" s="501">
        <v>944061.0199999999</v>
      </c>
    </row>
    <row r="293" spans="1:12" ht="13.5" thickTop="1">
      <c r="A293" s="490"/>
      <c r="E293" s="458"/>
      <c r="F293" s="561"/>
      <c r="G293" s="561"/>
      <c r="H293" s="564"/>
      <c r="I293" s="500"/>
      <c r="J293" s="504"/>
      <c r="K293" s="570"/>
      <c r="L293" s="504"/>
    </row>
    <row r="294" spans="1:12">
      <c r="A294" s="490"/>
      <c r="B294" s="916" t="s">
        <v>1452</v>
      </c>
      <c r="C294" s="916"/>
      <c r="D294" s="916"/>
      <c r="E294" s="916"/>
      <c r="F294" s="916"/>
      <c r="G294" s="916"/>
      <c r="H294" s="916"/>
      <c r="I294" s="916"/>
      <c r="J294" s="916"/>
      <c r="K294" s="916"/>
      <c r="L294" s="916"/>
    </row>
    <row r="295" spans="1:12" ht="18" customHeight="1">
      <c r="A295" s="490"/>
      <c r="B295" s="916"/>
      <c r="C295" s="916"/>
      <c r="D295" s="916"/>
      <c r="E295" s="916"/>
      <c r="F295" s="916"/>
      <c r="G295" s="916"/>
      <c r="H295" s="916"/>
      <c r="I295" s="916"/>
      <c r="J295" s="916"/>
      <c r="K295" s="916"/>
      <c r="L295" s="916"/>
    </row>
    <row r="296" spans="1:12">
      <c r="A296" s="490"/>
      <c r="E296" s="458"/>
      <c r="F296" s="561"/>
      <c r="G296" s="561"/>
      <c r="H296" s="561"/>
      <c r="I296" s="500"/>
      <c r="J296" s="562"/>
      <c r="K296" s="563"/>
      <c r="L296" s="500"/>
    </row>
    <row r="297" spans="1:12">
      <c r="A297" s="490"/>
      <c r="E297" s="458"/>
      <c r="F297" s="561"/>
      <c r="G297" s="561"/>
      <c r="H297" s="561"/>
      <c r="I297" s="506" t="s">
        <v>3</v>
      </c>
      <c r="J297" s="900" t="s">
        <v>818</v>
      </c>
      <c r="K297" s="900"/>
      <c r="L297" s="900"/>
    </row>
    <row r="298" spans="1:12" ht="14.5">
      <c r="A298" s="490"/>
      <c r="E298" s="458"/>
      <c r="F298" s="561"/>
      <c r="G298" s="561"/>
      <c r="H298" s="561"/>
      <c r="I298" s="507"/>
      <c r="J298" s="469">
        <v>2022</v>
      </c>
      <c r="K298" s="470"/>
      <c r="L298" s="469">
        <v>2021</v>
      </c>
    </row>
    <row r="299" spans="1:12">
      <c r="A299" s="490"/>
      <c r="E299" s="458"/>
      <c r="F299" s="561"/>
      <c r="G299" s="561"/>
      <c r="H299" s="561"/>
      <c r="J299" s="273" t="s">
        <v>20</v>
      </c>
      <c r="K299" s="471"/>
      <c r="L299" s="273" t="s">
        <v>20</v>
      </c>
    </row>
    <row r="300" spans="1:12">
      <c r="A300" s="450">
        <f>A284+1</f>
        <v>20</v>
      </c>
      <c r="B300" s="366" t="s">
        <v>208</v>
      </c>
      <c r="C300" s="366"/>
      <c r="D300" s="366"/>
      <c r="E300" s="366"/>
      <c r="J300" s="573"/>
      <c r="L300" s="573"/>
    </row>
    <row r="301" spans="1:12" ht="6" customHeight="1">
      <c r="B301" s="366"/>
      <c r="C301" s="366"/>
      <c r="D301" s="366"/>
      <c r="E301" s="366"/>
      <c r="J301" s="573"/>
      <c r="L301" s="502"/>
    </row>
    <row r="302" spans="1:12">
      <c r="A302" s="490"/>
      <c r="B302" s="458" t="str">
        <f>B324</f>
        <v>Export Development Fund (EDF) loan</v>
      </c>
      <c r="D302" s="365"/>
      <c r="E302" s="365"/>
      <c r="H302" s="574"/>
      <c r="I302" s="375">
        <f>A324</f>
        <v>20.100000000000001</v>
      </c>
      <c r="J302" s="502">
        <f>J330</f>
        <v>37382.800000000003</v>
      </c>
      <c r="K302" s="531"/>
      <c r="L302" s="502">
        <v>1439843.73</v>
      </c>
    </row>
    <row r="303" spans="1:12">
      <c r="A303" s="490"/>
      <c r="B303" s="458" t="str">
        <f>B340</f>
        <v>UPAS loan</v>
      </c>
      <c r="D303" s="365"/>
      <c r="E303" s="365"/>
      <c r="H303" s="574"/>
      <c r="I303" s="375">
        <f>A340</f>
        <v>20.200000000000003</v>
      </c>
      <c r="J303" s="502">
        <f>J346</f>
        <v>1545081.49</v>
      </c>
      <c r="K303" s="502"/>
      <c r="L303" s="502">
        <v>239691.11</v>
      </c>
    </row>
    <row r="304" spans="1:12" hidden="1">
      <c r="A304" s="490"/>
      <c r="B304" s="458" t="str">
        <f>B356</f>
        <v>Inter company</v>
      </c>
      <c r="D304" s="365"/>
      <c r="E304" s="365"/>
      <c r="H304" s="574"/>
      <c r="I304" s="375">
        <f>A356</f>
        <v>20.300000000000004</v>
      </c>
      <c r="J304" s="502">
        <f>J360</f>
        <v>0</v>
      </c>
      <c r="K304" s="502"/>
      <c r="L304" s="502">
        <v>0</v>
      </c>
    </row>
    <row r="305" spans="1:12">
      <c r="A305" s="490"/>
      <c r="B305" s="458" t="str">
        <f>B370</f>
        <v>Short term loan from bank</v>
      </c>
      <c r="D305" s="365"/>
      <c r="E305" s="365"/>
      <c r="H305" s="574"/>
      <c r="I305" s="375">
        <f>A370</f>
        <v>20.300000000000004</v>
      </c>
      <c r="J305" s="502">
        <f>J376</f>
        <v>1396399</v>
      </c>
      <c r="K305" s="502"/>
      <c r="L305" s="502">
        <v>0</v>
      </c>
    </row>
    <row r="306" spans="1:12" ht="13.5" thickBot="1">
      <c r="B306" s="458"/>
      <c r="C306" s="365"/>
      <c r="D306" s="365"/>
      <c r="E306" s="365"/>
      <c r="H306" s="574"/>
      <c r="I306" s="347"/>
      <c r="J306" s="499">
        <f>SUM(J302:J305)</f>
        <v>2978863.29</v>
      </c>
      <c r="K306" s="504"/>
      <c r="L306" s="499">
        <v>1679534.8399999999</v>
      </c>
    </row>
    <row r="307" spans="1:12" ht="13.5" thickTop="1">
      <c r="B307" s="458"/>
      <c r="C307" s="365"/>
      <c r="D307" s="365"/>
      <c r="E307" s="365"/>
      <c r="H307" s="574"/>
      <c r="I307" s="347"/>
      <c r="J307" s="504"/>
      <c r="K307" s="504"/>
      <c r="L307" s="504"/>
    </row>
    <row r="308" spans="1:12" ht="31.5" customHeight="1">
      <c r="B308" s="919" t="s">
        <v>4100</v>
      </c>
      <c r="C308" s="919"/>
      <c r="D308" s="919"/>
      <c r="E308" s="919"/>
      <c r="F308" s="919"/>
      <c r="G308" s="919"/>
      <c r="H308" s="919"/>
      <c r="I308" s="919"/>
      <c r="J308" s="919"/>
      <c r="K308" s="919"/>
      <c r="L308" s="919"/>
    </row>
    <row r="309" spans="1:12" ht="14.5" customHeight="1">
      <c r="B309" s="914" t="s">
        <v>4111</v>
      </c>
      <c r="C309" s="914"/>
      <c r="D309" s="914"/>
      <c r="E309" s="914"/>
      <c r="F309" s="914"/>
      <c r="G309" s="914"/>
      <c r="H309" s="914"/>
      <c r="I309" s="914"/>
      <c r="J309" s="914"/>
      <c r="K309" s="914"/>
      <c r="L309" s="914"/>
    </row>
    <row r="310" spans="1:12" ht="2.25" customHeight="1">
      <c r="B310" s="657"/>
      <c r="C310" s="657"/>
      <c r="D310" s="657"/>
      <c r="E310" s="657"/>
      <c r="F310" s="657"/>
      <c r="G310" s="657"/>
      <c r="H310" s="657"/>
      <c r="I310" s="657"/>
      <c r="J310" s="658"/>
      <c r="K310" s="657"/>
      <c r="L310" s="657"/>
    </row>
    <row r="311" spans="1:12" ht="28.5" customHeight="1">
      <c r="B311" s="920" t="s">
        <v>4103</v>
      </c>
      <c r="C311" s="920"/>
      <c r="D311" s="920"/>
      <c r="E311" s="920"/>
      <c r="F311" s="920"/>
      <c r="G311" s="920"/>
      <c r="H311" s="920"/>
      <c r="I311" s="920"/>
      <c r="J311" s="920"/>
      <c r="K311" s="920"/>
      <c r="L311" s="920"/>
    </row>
    <row r="312" spans="1:12" ht="3.65" customHeight="1">
      <c r="B312" s="657"/>
      <c r="C312" s="657"/>
      <c r="D312" s="657"/>
      <c r="E312" s="657"/>
      <c r="F312" s="657"/>
      <c r="G312" s="657"/>
      <c r="H312" s="657"/>
      <c r="I312" s="657"/>
      <c r="J312" s="658"/>
      <c r="K312" s="657"/>
      <c r="L312" s="657"/>
    </row>
    <row r="313" spans="1:12">
      <c r="B313" s="920" t="s">
        <v>4104</v>
      </c>
      <c r="C313" s="920"/>
      <c r="D313" s="920"/>
      <c r="E313" s="920"/>
      <c r="F313" s="920"/>
      <c r="G313" s="920"/>
      <c r="H313" s="920"/>
      <c r="I313" s="920"/>
      <c r="J313" s="920"/>
      <c r="K313" s="920"/>
      <c r="L313" s="920"/>
    </row>
    <row r="314" spans="1:12" ht="4.4000000000000004" customHeight="1">
      <c r="B314" s="657"/>
      <c r="C314" s="657"/>
      <c r="D314" s="657"/>
      <c r="E314" s="657"/>
      <c r="F314" s="657"/>
      <c r="G314" s="657"/>
      <c r="H314" s="657"/>
      <c r="I314" s="657"/>
      <c r="J314" s="658"/>
      <c r="K314" s="657"/>
      <c r="L314" s="657"/>
    </row>
    <row r="315" spans="1:12">
      <c r="B315" s="920" t="s">
        <v>4105</v>
      </c>
      <c r="C315" s="920"/>
      <c r="D315" s="920"/>
      <c r="E315" s="920"/>
      <c r="F315" s="920"/>
      <c r="G315" s="920"/>
      <c r="H315" s="920"/>
      <c r="I315" s="920"/>
      <c r="J315" s="920"/>
      <c r="K315" s="920"/>
      <c r="L315" s="920"/>
    </row>
    <row r="316" spans="1:12" ht="4.5" customHeight="1">
      <c r="B316" s="657"/>
      <c r="C316" s="657"/>
      <c r="D316" s="657"/>
      <c r="E316" s="657"/>
      <c r="F316" s="657"/>
      <c r="G316" s="657"/>
      <c r="H316" s="657"/>
      <c r="I316" s="657"/>
      <c r="J316" s="658"/>
      <c r="K316" s="657"/>
      <c r="L316" s="657"/>
    </row>
    <row r="317" spans="1:12">
      <c r="B317" s="920" t="s">
        <v>4106</v>
      </c>
      <c r="C317" s="920"/>
      <c r="D317" s="920"/>
      <c r="E317" s="920"/>
      <c r="F317" s="920"/>
      <c r="G317" s="920"/>
      <c r="H317" s="920"/>
      <c r="I317" s="920"/>
      <c r="J317" s="920"/>
      <c r="K317" s="920"/>
      <c r="L317" s="920"/>
    </row>
    <row r="318" spans="1:12" ht="4.5" customHeight="1">
      <c r="B318" s="657"/>
      <c r="C318" s="657"/>
      <c r="D318" s="657"/>
      <c r="E318" s="657"/>
      <c r="F318" s="657"/>
      <c r="G318" s="657"/>
      <c r="H318" s="657"/>
      <c r="I318" s="657"/>
      <c r="J318" s="658"/>
      <c r="K318" s="657"/>
      <c r="L318" s="657"/>
    </row>
    <row r="319" spans="1:12">
      <c r="B319" s="920" t="s">
        <v>4102</v>
      </c>
      <c r="C319" s="920"/>
      <c r="D319" s="920"/>
      <c r="E319" s="920"/>
      <c r="F319" s="920"/>
      <c r="G319" s="920"/>
      <c r="H319" s="920"/>
      <c r="I319" s="920"/>
      <c r="J319" s="920"/>
      <c r="K319" s="920"/>
      <c r="L319" s="920"/>
    </row>
    <row r="320" spans="1:12" ht="36.65" customHeight="1">
      <c r="B320" s="920" t="s">
        <v>4101</v>
      </c>
      <c r="C320" s="920"/>
      <c r="D320" s="920"/>
      <c r="E320" s="920"/>
      <c r="F320" s="920"/>
      <c r="G320" s="920"/>
      <c r="H320" s="920"/>
      <c r="I320" s="920"/>
      <c r="J320" s="920"/>
      <c r="K320" s="920"/>
      <c r="L320" s="920"/>
    </row>
    <row r="321" spans="1:12">
      <c r="B321" s="458" t="s">
        <v>4107</v>
      </c>
      <c r="C321" s="365"/>
      <c r="D321" s="365"/>
      <c r="E321" s="365"/>
      <c r="H321" s="574"/>
      <c r="I321" s="347"/>
      <c r="J321" s="504"/>
      <c r="K321" s="575"/>
      <c r="L321" s="504"/>
    </row>
    <row r="322" spans="1:12" ht="4.5" customHeight="1">
      <c r="B322" s="576"/>
      <c r="C322" s="576"/>
      <c r="D322" s="576"/>
      <c r="E322" s="576"/>
      <c r="F322" s="576"/>
      <c r="G322" s="576"/>
      <c r="H322" s="576"/>
      <c r="I322" s="576"/>
      <c r="J322" s="576"/>
      <c r="K322" s="576"/>
      <c r="L322" s="576"/>
    </row>
    <row r="323" spans="1:12" ht="6.75" customHeight="1">
      <c r="B323" s="576"/>
      <c r="C323" s="576"/>
      <c r="D323" s="576"/>
      <c r="E323" s="576"/>
      <c r="F323" s="576"/>
      <c r="G323" s="576"/>
      <c r="H323" s="576"/>
      <c r="I323" s="576"/>
      <c r="J323" s="576"/>
      <c r="K323" s="576"/>
      <c r="L323" s="576"/>
    </row>
    <row r="324" spans="1:12">
      <c r="A324" s="577">
        <f>A300+0.1</f>
        <v>20.100000000000001</v>
      </c>
      <c r="B324" s="451" t="s">
        <v>1117</v>
      </c>
      <c r="I324" s="347"/>
      <c r="J324" s="360"/>
      <c r="K324" s="360"/>
      <c r="L324" s="360"/>
    </row>
    <row r="325" spans="1:12" ht="3" customHeight="1">
      <c r="B325" s="500"/>
      <c r="C325" s="366"/>
      <c r="D325" s="366"/>
      <c r="E325" s="366"/>
      <c r="F325" s="500"/>
      <c r="G325" s="500"/>
      <c r="H325" s="500"/>
      <c r="I325" s="500"/>
      <c r="J325" s="500"/>
      <c r="K325" s="500"/>
      <c r="L325" s="500"/>
    </row>
    <row r="326" spans="1:12">
      <c r="B326" s="347" t="s">
        <v>12</v>
      </c>
      <c r="F326" s="500"/>
      <c r="G326" s="505"/>
      <c r="H326" s="505"/>
      <c r="I326" s="539"/>
      <c r="J326" s="502">
        <f>L330</f>
        <v>1439843.73</v>
      </c>
      <c r="K326" s="377"/>
      <c r="L326" s="502">
        <v>3860734.0599999987</v>
      </c>
    </row>
    <row r="327" spans="1:12">
      <c r="B327" s="347" t="s">
        <v>568</v>
      </c>
      <c r="F327" s="500"/>
      <c r="G327" s="505"/>
      <c r="H327" s="505"/>
      <c r="I327" s="539"/>
      <c r="J327" s="502">
        <v>9135147.1199999992</v>
      </c>
      <c r="K327" s="360"/>
      <c r="L327" s="502">
        <v>5452657.8099999996</v>
      </c>
    </row>
    <row r="328" spans="1:12">
      <c r="B328" s="550"/>
      <c r="D328" s="550"/>
      <c r="E328" s="550"/>
      <c r="F328" s="500"/>
      <c r="G328" s="505"/>
      <c r="H328" s="505"/>
      <c r="I328" s="539"/>
      <c r="J328" s="367">
        <f>SUM(J326:J327)</f>
        <v>10574990.85</v>
      </c>
      <c r="K328" s="360"/>
      <c r="L328" s="367">
        <v>9313391.8699999973</v>
      </c>
    </row>
    <row r="329" spans="1:12" s="247" customFormat="1">
      <c r="A329" s="452"/>
      <c r="B329" s="347" t="s">
        <v>242</v>
      </c>
      <c r="H329" s="477"/>
      <c r="J329" s="323">
        <v>10537608.050000001</v>
      </c>
      <c r="L329" s="323">
        <v>7873548.1400000006</v>
      </c>
    </row>
    <row r="330" spans="1:12" ht="13.5" thickBot="1">
      <c r="B330" s="347" t="s">
        <v>644</v>
      </c>
      <c r="D330" s="500"/>
      <c r="E330" s="500"/>
      <c r="F330" s="500"/>
      <c r="G330" s="500"/>
      <c r="H330" s="500"/>
      <c r="I330" s="567" t="s">
        <v>1270</v>
      </c>
      <c r="J330" s="499">
        <f>-SUMIFS('TB 21-22'!L:L,'TB 21-22'!B:B,'Notes 6-29'!I330)</f>
        <v>37382.800000000003</v>
      </c>
      <c r="K330" s="500"/>
      <c r="L330" s="501">
        <v>1439843.73</v>
      </c>
    </row>
    <row r="331" spans="1:12" ht="8.25" customHeight="1" thickTop="1">
      <c r="B331" s="500"/>
      <c r="D331" s="500"/>
      <c r="E331" s="500"/>
      <c r="F331" s="500"/>
      <c r="G331" s="500"/>
      <c r="H331" s="500"/>
      <c r="I331" s="500"/>
      <c r="J331" s="505"/>
      <c r="K331" s="500"/>
      <c r="L331" s="505"/>
    </row>
    <row r="332" spans="1:12">
      <c r="A332" s="347"/>
      <c r="B332" s="921" t="s">
        <v>4090</v>
      </c>
      <c r="C332" s="921"/>
      <c r="D332" s="921"/>
      <c r="E332" s="921"/>
      <c r="F332" s="921"/>
      <c r="G332" s="921"/>
      <c r="H332" s="921"/>
      <c r="I332" s="921"/>
      <c r="J332" s="921"/>
      <c r="K332" s="921"/>
      <c r="L332" s="921"/>
    </row>
    <row r="333" spans="1:12" ht="8.25" customHeight="1">
      <c r="G333" s="360"/>
      <c r="H333" s="360"/>
      <c r="I333" s="572"/>
      <c r="J333" s="512"/>
      <c r="L333" s="512"/>
    </row>
    <row r="334" spans="1:12">
      <c r="B334" s="247" t="s">
        <v>923</v>
      </c>
      <c r="C334" s="247"/>
      <c r="D334" s="247" t="s">
        <v>921</v>
      </c>
      <c r="E334" s="247" t="s">
        <v>4091</v>
      </c>
      <c r="F334" s="247"/>
      <c r="G334" s="247"/>
      <c r="H334" s="247"/>
      <c r="I334" s="247"/>
      <c r="J334" s="247"/>
      <c r="K334" s="247"/>
      <c r="L334" s="247"/>
    </row>
    <row r="335" spans="1:12" ht="14.9" customHeight="1">
      <c r="B335" s="247" t="s">
        <v>924</v>
      </c>
      <c r="C335" s="247"/>
      <c r="D335" s="247" t="s">
        <v>921</v>
      </c>
      <c r="E335" s="247" t="s">
        <v>914</v>
      </c>
      <c r="F335" s="247"/>
      <c r="G335" s="247"/>
      <c r="H335" s="247"/>
      <c r="I335" s="247"/>
      <c r="J335" s="247"/>
      <c r="K335" s="247"/>
      <c r="L335" s="247"/>
    </row>
    <row r="336" spans="1:12">
      <c r="A336" s="490"/>
      <c r="B336" s="347" t="s">
        <v>4092</v>
      </c>
      <c r="C336" s="550"/>
      <c r="D336" s="561" t="s">
        <v>921</v>
      </c>
      <c r="E336" s="659">
        <v>0.02</v>
      </c>
      <c r="F336" s="576"/>
      <c r="G336" s="576"/>
      <c r="H336" s="576"/>
      <c r="I336" s="576"/>
      <c r="J336" s="660"/>
      <c r="K336" s="576"/>
      <c r="L336" s="576"/>
    </row>
    <row r="337" spans="1:12">
      <c r="A337" s="490"/>
      <c r="B337" s="347" t="s">
        <v>4093</v>
      </c>
      <c r="C337" s="550"/>
      <c r="D337" s="561" t="s">
        <v>921</v>
      </c>
      <c r="E337" s="247" t="s">
        <v>4094</v>
      </c>
      <c r="F337" s="576"/>
      <c r="G337" s="576"/>
      <c r="H337" s="576"/>
      <c r="I337" s="576"/>
      <c r="J337" s="660"/>
      <c r="K337" s="576"/>
      <c r="L337" s="576"/>
    </row>
    <row r="338" spans="1:12">
      <c r="A338" s="490"/>
      <c r="C338" s="550"/>
      <c r="D338" s="550"/>
      <c r="E338" s="576"/>
      <c r="F338" s="576"/>
      <c r="G338" s="576"/>
      <c r="H338" s="576"/>
      <c r="I338" s="576"/>
      <c r="J338" s="576"/>
      <c r="K338" s="576"/>
      <c r="L338" s="576"/>
    </row>
    <row r="339" spans="1:12">
      <c r="A339" s="490"/>
      <c r="C339" s="550"/>
      <c r="D339" s="550"/>
      <c r="E339" s="576"/>
      <c r="F339" s="576"/>
      <c r="G339" s="576"/>
      <c r="H339" s="576"/>
      <c r="I339" s="576"/>
      <c r="J339" s="576"/>
      <c r="K339" s="576"/>
      <c r="L339" s="576"/>
    </row>
    <row r="340" spans="1:12">
      <c r="A340" s="577">
        <f>A324+0.1</f>
        <v>20.200000000000003</v>
      </c>
      <c r="B340" s="278" t="s">
        <v>864</v>
      </c>
      <c r="C340" s="550"/>
      <c r="D340" s="550"/>
      <c r="E340" s="576"/>
      <c r="F340" s="576"/>
      <c r="G340" s="576"/>
      <c r="H340" s="576"/>
      <c r="I340" s="576"/>
      <c r="J340" s="576"/>
      <c r="K340" s="576"/>
      <c r="L340" s="576"/>
    </row>
    <row r="341" spans="1:12" ht="5.15" customHeight="1">
      <c r="A341" s="490"/>
      <c r="B341" s="247"/>
      <c r="C341" s="550"/>
      <c r="D341" s="550"/>
      <c r="E341" s="576"/>
      <c r="F341" s="576"/>
      <c r="G341" s="576"/>
      <c r="H341" s="576"/>
      <c r="I341" s="576"/>
      <c r="J341" s="576"/>
      <c r="K341" s="576"/>
      <c r="L341" s="576"/>
    </row>
    <row r="342" spans="1:12">
      <c r="A342" s="490"/>
      <c r="B342" s="247" t="s">
        <v>12</v>
      </c>
      <c r="C342" s="550"/>
      <c r="D342" s="550"/>
      <c r="E342" s="576"/>
      <c r="F342" s="576"/>
      <c r="G342" s="576"/>
      <c r="H342" s="576"/>
      <c r="I342" s="576"/>
      <c r="J342" s="502">
        <f>L346</f>
        <v>239691.11</v>
      </c>
      <c r="K342" s="377"/>
      <c r="L342" s="502">
        <v>16318.400000000373</v>
      </c>
    </row>
    <row r="343" spans="1:12">
      <c r="A343" s="490"/>
      <c r="B343" s="247" t="s">
        <v>862</v>
      </c>
      <c r="C343" s="550"/>
      <c r="D343" s="550"/>
      <c r="E343" s="576"/>
      <c r="F343" s="576"/>
      <c r="G343" s="576"/>
      <c r="H343" s="576"/>
      <c r="I343" s="576"/>
      <c r="J343" s="502">
        <v>2129359.9899999998</v>
      </c>
      <c r="K343" s="360"/>
      <c r="L343" s="502">
        <v>275423.28999999998</v>
      </c>
    </row>
    <row r="344" spans="1:12">
      <c r="A344" s="490"/>
      <c r="B344" s="247"/>
      <c r="C344" s="550"/>
      <c r="D344" s="550"/>
      <c r="E344" s="576"/>
      <c r="F344" s="576"/>
      <c r="G344" s="576"/>
      <c r="H344" s="576"/>
      <c r="I344" s="576"/>
      <c r="J344" s="367">
        <f>SUM(J342:J343)</f>
        <v>2369051.0999999996</v>
      </c>
      <c r="K344" s="360"/>
      <c r="L344" s="367">
        <v>291741.69000000035</v>
      </c>
    </row>
    <row r="345" spans="1:12">
      <c r="A345" s="490"/>
      <c r="B345" s="247" t="s">
        <v>917</v>
      </c>
      <c r="C345" s="550"/>
      <c r="D345" s="550"/>
      <c r="E345" s="576"/>
      <c r="F345" s="576"/>
      <c r="G345" s="576"/>
      <c r="H345" s="576"/>
      <c r="I345" s="576"/>
      <c r="J345" s="502">
        <v>823969.61</v>
      </c>
      <c r="K345" s="247"/>
      <c r="L345" s="502">
        <v>52050.58</v>
      </c>
    </row>
    <row r="346" spans="1:12" ht="13.5" thickBot="1">
      <c r="A346" s="490"/>
      <c r="B346" s="247" t="s">
        <v>918</v>
      </c>
      <c r="C346" s="550"/>
      <c r="D346" s="550"/>
      <c r="E346" s="576"/>
      <c r="F346" s="576"/>
      <c r="G346" s="576"/>
      <c r="H346" s="576"/>
      <c r="I346" s="578" t="s">
        <v>1271</v>
      </c>
      <c r="J346" s="499">
        <f>-SUMIFS('TB 21-22'!L:L,'TB 21-22'!B:B,'Notes 6-29'!I346)</f>
        <v>1545081.49</v>
      </c>
      <c r="K346" s="500"/>
      <c r="L346" s="501">
        <v>239691.11</v>
      </c>
    </row>
    <row r="347" spans="1:12" ht="13.5" thickTop="1">
      <c r="A347" s="490"/>
      <c r="B347" s="247"/>
      <c r="C347" s="550"/>
      <c r="D347" s="550"/>
      <c r="E347" s="576"/>
      <c r="F347" s="576"/>
      <c r="G347" s="576"/>
      <c r="H347" s="576"/>
      <c r="I347" s="576"/>
      <c r="J347" s="576"/>
      <c r="K347" s="576"/>
      <c r="L347" s="576"/>
    </row>
    <row r="348" spans="1:12">
      <c r="A348" s="490"/>
      <c r="B348" s="278" t="s">
        <v>4095</v>
      </c>
      <c r="C348" s="550"/>
      <c r="D348" s="550"/>
      <c r="E348" s="576"/>
      <c r="F348" s="576"/>
      <c r="G348" s="576"/>
      <c r="H348" s="576"/>
      <c r="I348" s="576"/>
      <c r="J348" s="660"/>
      <c r="K348" s="576"/>
      <c r="L348" s="576"/>
    </row>
    <row r="349" spans="1:12" ht="6" customHeight="1">
      <c r="A349" s="490"/>
      <c r="B349" s="247"/>
      <c r="C349" s="550"/>
      <c r="D349" s="550"/>
      <c r="E349" s="576"/>
      <c r="F349" s="576"/>
      <c r="G349" s="576"/>
      <c r="H349" s="576"/>
      <c r="I349" s="576"/>
      <c r="J349" s="660"/>
      <c r="K349" s="576"/>
      <c r="L349" s="576"/>
    </row>
    <row r="350" spans="1:12">
      <c r="A350" s="490"/>
      <c r="B350" s="247" t="s">
        <v>923</v>
      </c>
      <c r="C350" s="247"/>
      <c r="D350" s="247" t="s">
        <v>921</v>
      </c>
      <c r="E350" s="361" t="s">
        <v>4109</v>
      </c>
      <c r="G350" s="576"/>
      <c r="H350" s="576"/>
      <c r="I350" s="576"/>
      <c r="J350" s="660"/>
      <c r="K350" s="576"/>
      <c r="L350" s="576"/>
    </row>
    <row r="351" spans="1:12">
      <c r="A351" s="490"/>
      <c r="B351" s="247" t="s">
        <v>924</v>
      </c>
      <c r="C351" s="247"/>
      <c r="D351" s="247" t="s">
        <v>921</v>
      </c>
      <c r="E351" s="247" t="s">
        <v>914</v>
      </c>
      <c r="G351" s="576"/>
      <c r="H351" s="576"/>
      <c r="I351" s="576"/>
      <c r="J351" s="660"/>
      <c r="K351" s="576"/>
      <c r="L351" s="576"/>
    </row>
    <row r="352" spans="1:12">
      <c r="A352" s="490"/>
      <c r="B352" s="247" t="s">
        <v>4092</v>
      </c>
      <c r="C352" s="247"/>
      <c r="D352" s="247" t="s">
        <v>921</v>
      </c>
      <c r="E352" s="661" t="s">
        <v>4108</v>
      </c>
      <c r="G352" s="576"/>
      <c r="H352" s="576"/>
      <c r="I352" s="576"/>
      <c r="J352" s="660"/>
      <c r="K352" s="576"/>
      <c r="L352" s="576"/>
    </row>
    <row r="353" spans="1:12">
      <c r="B353" s="247" t="s">
        <v>4096</v>
      </c>
      <c r="D353" s="347" t="s">
        <v>921</v>
      </c>
      <c r="E353" s="458" t="s">
        <v>4094</v>
      </c>
      <c r="I353" s="572"/>
      <c r="J353" s="662"/>
      <c r="K353" s="471"/>
      <c r="L353" s="663"/>
    </row>
    <row r="354" spans="1:12">
      <c r="B354" s="500"/>
      <c r="J354" s="273"/>
      <c r="K354" s="471"/>
      <c r="L354" s="273"/>
    </row>
    <row r="355" spans="1:12" hidden="1">
      <c r="B355" s="500"/>
      <c r="J355" s="273"/>
      <c r="K355" s="471"/>
      <c r="L355" s="273"/>
    </row>
    <row r="356" spans="1:12" hidden="1">
      <c r="A356" s="577">
        <f>A340+0.1</f>
        <v>20.300000000000004</v>
      </c>
      <c r="B356" s="278" t="s">
        <v>1414</v>
      </c>
      <c r="C356" s="247"/>
      <c r="D356" s="247"/>
      <c r="E356" s="247"/>
      <c r="J356" s="273"/>
      <c r="K356" s="471"/>
      <c r="L356" s="273"/>
    </row>
    <row r="357" spans="1:12" ht="4.5" hidden="1" customHeight="1">
      <c r="B357" s="247"/>
      <c r="C357" s="247"/>
      <c r="D357" s="247"/>
      <c r="E357" s="247"/>
      <c r="J357" s="273"/>
      <c r="K357" s="471"/>
      <c r="L357" s="273"/>
    </row>
    <row r="358" spans="1:12" hidden="1">
      <c r="B358" s="247" t="s">
        <v>1221</v>
      </c>
      <c r="C358" s="247"/>
      <c r="D358" s="247"/>
      <c r="E358" s="247"/>
      <c r="J358" s="579"/>
      <c r="K358" s="360"/>
      <c r="L358" s="580"/>
    </row>
    <row r="359" spans="1:12" hidden="1">
      <c r="B359" s="247" t="s">
        <v>1222</v>
      </c>
      <c r="C359" s="247"/>
      <c r="D359" s="247"/>
      <c r="E359" s="247"/>
      <c r="J359" s="579"/>
      <c r="K359" s="360">
        <f>SUM(K358:K358)</f>
        <v>0</v>
      </c>
      <c r="L359" s="527"/>
    </row>
    <row r="360" spans="1:12" ht="13.5" hidden="1" thickBot="1">
      <c r="B360" s="247" t="s">
        <v>918</v>
      </c>
      <c r="C360" s="247"/>
      <c r="D360" s="247"/>
      <c r="E360" s="247"/>
      <c r="I360" s="581" t="s">
        <v>1313</v>
      </c>
      <c r="J360" s="499">
        <f>-SUMIFS('TB 21-22'!L:L,'TB 21-22'!B:B,'Notes 6-29'!I360)</f>
        <v>0</v>
      </c>
      <c r="K360" s="500"/>
      <c r="L360" s="501">
        <v>0</v>
      </c>
    </row>
    <row r="361" spans="1:12" ht="10.5" hidden="1" customHeight="1">
      <c r="B361" s="247"/>
      <c r="C361" s="247"/>
      <c r="D361" s="247"/>
      <c r="E361" s="247"/>
      <c r="J361" s="273"/>
      <c r="K361" s="471"/>
      <c r="L361" s="273"/>
    </row>
    <row r="362" spans="1:12" hidden="1">
      <c r="B362" s="278" t="s">
        <v>919</v>
      </c>
      <c r="C362" s="247"/>
      <c r="D362" s="247"/>
      <c r="E362" s="247"/>
      <c r="J362" s="273"/>
      <c r="K362" s="471"/>
      <c r="L362" s="273"/>
    </row>
    <row r="363" spans="1:12" ht="4.5" hidden="1" customHeight="1">
      <c r="B363" s="247"/>
      <c r="C363" s="247"/>
      <c r="D363" s="247"/>
      <c r="E363" s="247"/>
      <c r="J363" s="273"/>
      <c r="K363" s="471"/>
      <c r="L363" s="273"/>
    </row>
    <row r="364" spans="1:12" hidden="1">
      <c r="B364" s="247" t="s">
        <v>920</v>
      </c>
      <c r="C364" s="247"/>
      <c r="D364" s="247" t="s">
        <v>921</v>
      </c>
      <c r="E364" s="247" t="s">
        <v>922</v>
      </c>
      <c r="J364" s="273"/>
      <c r="K364" s="471"/>
      <c r="L364" s="273"/>
    </row>
    <row r="365" spans="1:12" hidden="1">
      <c r="B365" s="247" t="s">
        <v>923</v>
      </c>
      <c r="C365" s="247"/>
      <c r="D365" s="247" t="s">
        <v>921</v>
      </c>
      <c r="E365" s="247" t="s">
        <v>913</v>
      </c>
      <c r="J365" s="273"/>
      <c r="K365" s="471"/>
      <c r="L365" s="273"/>
    </row>
    <row r="366" spans="1:12" hidden="1">
      <c r="B366" s="247" t="s">
        <v>924</v>
      </c>
      <c r="C366" s="247"/>
      <c r="D366" s="247" t="s">
        <v>921</v>
      </c>
      <c r="E366" s="247" t="s">
        <v>914</v>
      </c>
      <c r="J366" s="273"/>
      <c r="K366" s="471"/>
      <c r="L366" s="273"/>
    </row>
    <row r="367" spans="1:12" hidden="1">
      <c r="B367" s="247" t="s">
        <v>243</v>
      </c>
      <c r="C367" s="247"/>
      <c r="D367" s="247" t="s">
        <v>921</v>
      </c>
      <c r="E367" s="247" t="s">
        <v>925</v>
      </c>
      <c r="J367" s="273"/>
      <c r="K367" s="471"/>
      <c r="L367" s="273"/>
    </row>
    <row r="368" spans="1:12" hidden="1">
      <c r="B368" s="500"/>
      <c r="J368" s="273"/>
      <c r="K368" s="471"/>
      <c r="L368" s="273"/>
    </row>
    <row r="369" spans="1:28">
      <c r="B369" s="500"/>
      <c r="J369" s="273"/>
      <c r="K369" s="471"/>
      <c r="L369" s="273"/>
    </row>
    <row r="370" spans="1:28">
      <c r="A370" s="577">
        <f>A340+0.1</f>
        <v>20.300000000000004</v>
      </c>
      <c r="B370" s="451" t="s">
        <v>915</v>
      </c>
      <c r="I370" s="347"/>
      <c r="J370" s="360"/>
      <c r="K370" s="360"/>
      <c r="L370" s="360"/>
    </row>
    <row r="371" spans="1:28" ht="3" customHeight="1">
      <c r="B371" s="366"/>
      <c r="D371" s="366"/>
      <c r="E371" s="366"/>
      <c r="F371" s="500"/>
      <c r="G371" s="500"/>
      <c r="H371" s="500"/>
      <c r="I371" s="500"/>
      <c r="J371" s="500"/>
      <c r="K371" s="500"/>
      <c r="L371" s="500"/>
    </row>
    <row r="372" spans="1:28">
      <c r="B372" s="347" t="s">
        <v>12</v>
      </c>
      <c r="F372" s="500"/>
      <c r="G372" s="505"/>
      <c r="H372" s="505"/>
      <c r="I372" s="582"/>
      <c r="J372" s="583">
        <f>L376</f>
        <v>0</v>
      </c>
      <c r="K372" s="377"/>
      <c r="L372" s="580">
        <v>0</v>
      </c>
    </row>
    <row r="373" spans="1:28">
      <c r="B373" s="347" t="s">
        <v>568</v>
      </c>
      <c r="F373" s="500"/>
      <c r="G373" s="505"/>
      <c r="H373" s="505"/>
      <c r="I373" s="582"/>
      <c r="J373" s="580">
        <v>20124497.129999999</v>
      </c>
      <c r="K373" s="360"/>
      <c r="L373" s="580">
        <v>0</v>
      </c>
    </row>
    <row r="374" spans="1:28">
      <c r="B374" s="550"/>
      <c r="D374" s="550"/>
      <c r="E374" s="550"/>
      <c r="F374" s="500"/>
      <c r="G374" s="505"/>
      <c r="H374" s="505"/>
      <c r="I374" s="582"/>
      <c r="J374" s="584">
        <f>SUM(J372:J373)</f>
        <v>20124497.129999999</v>
      </c>
      <c r="K374" s="360"/>
      <c r="L374" s="584">
        <v>0</v>
      </c>
    </row>
    <row r="375" spans="1:28">
      <c r="A375" s="452"/>
      <c r="B375" s="347" t="s">
        <v>242</v>
      </c>
      <c r="D375" s="247"/>
      <c r="E375" s="247"/>
      <c r="F375" s="247"/>
      <c r="G375" s="247"/>
      <c r="H375" s="477"/>
      <c r="I375" s="247"/>
      <c r="J375" s="580">
        <v>18728098.129999999</v>
      </c>
      <c r="K375" s="247"/>
      <c r="L375" s="580">
        <v>0</v>
      </c>
    </row>
    <row r="376" spans="1:28" ht="13.5" thickBot="1">
      <c r="B376" s="347" t="s">
        <v>644</v>
      </c>
      <c r="D376" s="500"/>
      <c r="E376" s="500"/>
      <c r="F376" s="500"/>
      <c r="G376" s="500"/>
      <c r="H376" s="500"/>
      <c r="I376" s="567" t="s">
        <v>1274</v>
      </c>
      <c r="J376" s="499">
        <f>ROUND(-SUMIFS('TB 21-22'!L:L,'TB 21-22'!B:B,'Notes 6-29'!I376),0)</f>
        <v>1396399</v>
      </c>
      <c r="K376" s="500"/>
      <c r="L376" s="501">
        <v>0</v>
      </c>
    </row>
    <row r="377" spans="1:28" ht="9.75" customHeight="1" thickTop="1">
      <c r="B377" s="500"/>
      <c r="C377" s="458"/>
      <c r="D377" s="500"/>
      <c r="E377" s="500"/>
      <c r="F377" s="500"/>
      <c r="G377" s="500"/>
      <c r="H377" s="500"/>
      <c r="I377" s="500"/>
      <c r="J377" s="505"/>
      <c r="K377" s="500"/>
      <c r="L377" s="585"/>
    </row>
    <row r="378" spans="1:28" ht="21" customHeight="1">
      <c r="B378" s="918" t="s">
        <v>4097</v>
      </c>
      <c r="C378" s="918"/>
      <c r="D378" s="918"/>
      <c r="E378" s="918"/>
      <c r="F378" s="918"/>
      <c r="G378" s="918"/>
      <c r="H378" s="918"/>
      <c r="I378" s="918"/>
      <c r="J378" s="918"/>
      <c r="K378" s="918"/>
      <c r="L378" s="918"/>
      <c r="Y378" s="473">
        <v>0</v>
      </c>
      <c r="Z378" s="377">
        <f>J378-Y378</f>
        <v>0</v>
      </c>
      <c r="AA378" s="473">
        <v>0</v>
      </c>
      <c r="AB378" s="473">
        <f>L378-AA378</f>
        <v>0</v>
      </c>
    </row>
    <row r="379" spans="1:28" ht="9" customHeight="1">
      <c r="G379" s="360"/>
      <c r="H379" s="360"/>
      <c r="I379" s="572"/>
      <c r="J379" s="512"/>
      <c r="L379" s="512"/>
      <c r="Y379" s="473">
        <v>0</v>
      </c>
      <c r="Z379" s="377">
        <f>J379-Y379</f>
        <v>0</v>
      </c>
      <c r="AA379" s="473">
        <v>0</v>
      </c>
      <c r="AB379" s="473">
        <f>L379-AA379</f>
        <v>0</v>
      </c>
    </row>
    <row r="380" spans="1:28">
      <c r="B380" s="458" t="s">
        <v>4098</v>
      </c>
      <c r="D380" s="247" t="s">
        <v>921</v>
      </c>
      <c r="E380" s="347" t="s">
        <v>913</v>
      </c>
      <c r="I380" s="572"/>
      <c r="J380" s="571"/>
      <c r="L380" s="571"/>
      <c r="Y380" s="473">
        <v>0</v>
      </c>
      <c r="Z380" s="377">
        <f>J380-Y380</f>
        <v>0</v>
      </c>
      <c r="AA380" s="473">
        <v>0</v>
      </c>
      <c r="AB380" s="473">
        <f>L380-AA380</f>
        <v>0</v>
      </c>
    </row>
    <row r="381" spans="1:28" ht="13.4" customHeight="1">
      <c r="B381" s="374" t="s">
        <v>4099</v>
      </c>
      <c r="C381" s="374"/>
      <c r="D381" s="247" t="s">
        <v>921</v>
      </c>
      <c r="E381" s="347" t="s">
        <v>914</v>
      </c>
      <c r="G381" s="660"/>
      <c r="H381" s="660"/>
      <c r="I381" s="660"/>
      <c r="J381" s="660"/>
      <c r="K381" s="660"/>
      <c r="L381" s="660"/>
      <c r="Y381" s="473">
        <v>0</v>
      </c>
      <c r="Z381" s="377">
        <f>J381-Y381</f>
        <v>0</v>
      </c>
      <c r="AA381" s="473">
        <v>0</v>
      </c>
      <c r="AB381" s="473">
        <f>L381-AA381</f>
        <v>0</v>
      </c>
    </row>
    <row r="382" spans="1:28" ht="13.4" customHeight="1">
      <c r="B382" s="374" t="s">
        <v>4092</v>
      </c>
      <c r="C382" s="374"/>
      <c r="D382" s="247" t="s">
        <v>921</v>
      </c>
      <c r="E382" s="664">
        <v>0.09</v>
      </c>
      <c r="G382" s="660"/>
      <c r="H382" s="660"/>
      <c r="I382" s="660"/>
      <c r="J382" s="660"/>
      <c r="K382" s="660"/>
      <c r="L382" s="660"/>
      <c r="Y382" s="473"/>
      <c r="Z382" s="377"/>
      <c r="AA382" s="473"/>
      <c r="AB382" s="473"/>
    </row>
    <row r="383" spans="1:28" ht="16.5" customHeight="1">
      <c r="B383" s="374" t="s">
        <v>4096</v>
      </c>
      <c r="C383" s="374"/>
      <c r="D383" s="247" t="s">
        <v>921</v>
      </c>
      <c r="E383" s="347" t="s">
        <v>4094</v>
      </c>
      <c r="G383" s="660"/>
      <c r="H383" s="660"/>
      <c r="I383" s="660"/>
      <c r="J383" s="660"/>
      <c r="K383" s="660"/>
      <c r="L383" s="660"/>
      <c r="Y383" s="473"/>
      <c r="Z383" s="377"/>
      <c r="AA383" s="473"/>
      <c r="AB383" s="473"/>
    </row>
    <row r="384" spans="1:28" ht="16.5" customHeight="1">
      <c r="B384" s="374"/>
      <c r="C384" s="374"/>
      <c r="D384" s="247"/>
      <c r="G384" s="660"/>
      <c r="H384" s="660"/>
      <c r="I384" s="660"/>
      <c r="J384" s="660"/>
      <c r="K384" s="660"/>
      <c r="L384" s="660"/>
      <c r="Y384" s="473"/>
      <c r="Z384" s="377"/>
      <c r="AA384" s="473"/>
      <c r="AB384" s="473"/>
    </row>
    <row r="385" spans="1:12">
      <c r="A385" s="490"/>
      <c r="G385" s="500"/>
      <c r="H385" s="500"/>
      <c r="I385" s="586" t="s">
        <v>3</v>
      </c>
      <c r="J385" s="900" t="s">
        <v>818</v>
      </c>
      <c r="K385" s="900"/>
      <c r="L385" s="900"/>
    </row>
    <row r="386" spans="1:12">
      <c r="A386" s="490"/>
      <c r="G386" s="500"/>
      <c r="H386" s="500"/>
      <c r="I386" s="587"/>
      <c r="J386" s="469">
        <v>2022</v>
      </c>
      <c r="K386" s="588"/>
      <c r="L386" s="469">
        <v>2021</v>
      </c>
    </row>
    <row r="387" spans="1:12">
      <c r="A387" s="490"/>
      <c r="G387" s="500"/>
      <c r="H387" s="500"/>
      <c r="I387" s="587"/>
      <c r="J387" s="273" t="s">
        <v>20</v>
      </c>
      <c r="K387" s="589"/>
      <c r="L387" s="273" t="s">
        <v>20</v>
      </c>
    </row>
    <row r="388" spans="1:12">
      <c r="A388" s="450">
        <f>A300+1</f>
        <v>21</v>
      </c>
      <c r="B388" s="366" t="s">
        <v>304</v>
      </c>
      <c r="C388" s="366"/>
      <c r="D388" s="366"/>
      <c r="E388" s="366"/>
      <c r="F388" s="518"/>
      <c r="G388" s="518"/>
      <c r="H388" s="518"/>
      <c r="J388" s="590"/>
      <c r="K388" s="491"/>
      <c r="L388" s="590"/>
    </row>
    <row r="389" spans="1:12" ht="6.65" customHeight="1">
      <c r="B389" s="366"/>
      <c r="C389" s="366"/>
      <c r="D389" s="366"/>
      <c r="E389" s="366"/>
      <c r="F389" s="518"/>
      <c r="G389" s="518"/>
      <c r="H389" s="518"/>
      <c r="J389" s="590"/>
      <c r="K389" s="491"/>
      <c r="L389" s="590"/>
    </row>
    <row r="390" spans="1:12">
      <c r="B390" s="540" t="s">
        <v>228</v>
      </c>
      <c r="F390" s="518"/>
      <c r="G390" s="518"/>
      <c r="H390" s="518"/>
      <c r="J390" s="364">
        <f>-SUMIFS('TB 21-22'!L:L,'TB 21-22'!M:M,'Notes 6-29'!B390,'TB 21-22'!N:N,'Notes 6-29'!B388)</f>
        <v>22270728.740000017</v>
      </c>
      <c r="K390" s="491">
        <v>0</v>
      </c>
      <c r="L390" s="364">
        <v>12737866.079999998</v>
      </c>
    </row>
    <row r="391" spans="1:12">
      <c r="B391" s="347" t="s">
        <v>690</v>
      </c>
      <c r="F391" s="380"/>
      <c r="G391" s="360"/>
      <c r="H391" s="360"/>
      <c r="I391" s="472"/>
      <c r="J391" s="364">
        <f>-SUMIFS('TB 21-22'!L:L,'TB 21-22'!M:M,'Notes 6-29'!B391)</f>
        <v>234006.93</v>
      </c>
      <c r="K391" s="491">
        <v>0</v>
      </c>
      <c r="L391" s="364">
        <v>184089.58</v>
      </c>
    </row>
    <row r="392" spans="1:12">
      <c r="A392" s="490"/>
      <c r="B392" s="347" t="s">
        <v>689</v>
      </c>
      <c r="G392" s="591"/>
      <c r="H392" s="591"/>
      <c r="I392" s="472"/>
      <c r="J392" s="364">
        <f>-SUMIFS('TB 21-22'!L:L,'TB 21-22'!M:M,'Notes 6-29'!B392)+1</f>
        <v>851375.55</v>
      </c>
      <c r="K392" s="491">
        <v>0</v>
      </c>
      <c r="L392" s="364">
        <v>522087.94999999995</v>
      </c>
    </row>
    <row r="393" spans="1:12" ht="13.5" thickBot="1">
      <c r="A393" s="490"/>
      <c r="F393" s="380"/>
      <c r="G393" s="377"/>
      <c r="H393" s="377"/>
      <c r="I393" s="472"/>
      <c r="J393" s="501">
        <f>SUM(J390:J392)</f>
        <v>23356111.220000017</v>
      </c>
      <c r="K393" s="491"/>
      <c r="L393" s="501">
        <v>13444043.609999998</v>
      </c>
    </row>
    <row r="394" spans="1:12" ht="9.75" customHeight="1" thickTop="1"/>
    <row r="395" spans="1:12">
      <c r="A395" s="450">
        <f>A388+1</f>
        <v>22</v>
      </c>
      <c r="B395" s="366" t="s">
        <v>853</v>
      </c>
      <c r="J395" s="592"/>
      <c r="K395" s="375"/>
      <c r="L395" s="593"/>
    </row>
    <row r="396" spans="1:12" ht="3.65" customHeight="1">
      <c r="B396" s="366"/>
      <c r="J396" s="592"/>
      <c r="K396" s="375"/>
      <c r="L396" s="593"/>
    </row>
    <row r="397" spans="1:12">
      <c r="B397" s="494" t="s">
        <v>4053</v>
      </c>
      <c r="I397" s="496">
        <f>A403</f>
        <v>22.1</v>
      </c>
      <c r="J397" s="364">
        <f>J407</f>
        <v>2137412.5399999996</v>
      </c>
      <c r="K397" s="491"/>
      <c r="L397" s="364">
        <v>1943378.9099999997</v>
      </c>
    </row>
    <row r="398" spans="1:12" hidden="1">
      <c r="B398" s="494" t="s">
        <v>819</v>
      </c>
      <c r="I398" s="498">
        <f>A409</f>
        <v>22.200000000000003</v>
      </c>
      <c r="J398" s="364">
        <f>J415</f>
        <v>0</v>
      </c>
      <c r="K398" s="491"/>
      <c r="L398" s="364">
        <v>0</v>
      </c>
    </row>
    <row r="399" spans="1:12" ht="13.5" thickBot="1">
      <c r="J399" s="501">
        <f>SUM(J397:J398)</f>
        <v>2137412.5399999996</v>
      </c>
      <c r="K399" s="364"/>
      <c r="L399" s="501">
        <v>1943378.9099999997</v>
      </c>
    </row>
    <row r="400" spans="1:12" ht="13.5" thickTop="1">
      <c r="J400" s="505"/>
      <c r="K400" s="364"/>
      <c r="L400" s="505"/>
    </row>
    <row r="401" spans="1:12">
      <c r="B401" s="347" t="s">
        <v>863</v>
      </c>
      <c r="J401" s="505"/>
      <c r="K401" s="364"/>
      <c r="L401" s="505"/>
    </row>
    <row r="402" spans="1:12" ht="6" customHeight="1">
      <c r="J402" s="368"/>
      <c r="K402" s="364"/>
      <c r="L402" s="330"/>
    </row>
    <row r="403" spans="1:12" ht="16.5" hidden="1" customHeight="1">
      <c r="A403" s="450">
        <f>A395+0.1</f>
        <v>22.1</v>
      </c>
      <c r="B403" s="497" t="s">
        <v>575</v>
      </c>
      <c r="C403" s="366"/>
      <c r="D403" s="366"/>
      <c r="L403" s="486"/>
    </row>
    <row r="404" spans="1:12" ht="7.4" hidden="1" customHeight="1">
      <c r="B404" s="497"/>
      <c r="C404" s="366"/>
      <c r="D404" s="366"/>
      <c r="L404" s="486"/>
    </row>
    <row r="405" spans="1:12" hidden="1">
      <c r="A405" s="490"/>
      <c r="B405" s="347" t="s">
        <v>888</v>
      </c>
      <c r="J405" s="364">
        <f>-'GL Map'!E19-'GL Map'!E33</f>
        <v>2137412.5399999996</v>
      </c>
      <c r="K405" s="364"/>
      <c r="L405" s="364">
        <v>1943378.9099999997</v>
      </c>
    </row>
    <row r="406" spans="1:12" hidden="1">
      <c r="B406" s="347" t="s">
        <v>912</v>
      </c>
      <c r="J406" s="364">
        <f>-'GL Map'!E22</f>
        <v>0</v>
      </c>
      <c r="K406" s="364"/>
      <c r="L406" s="364">
        <v>0</v>
      </c>
    </row>
    <row r="407" spans="1:12" ht="13.5" hidden="1" thickBot="1">
      <c r="J407" s="376">
        <f>SUM(J405:J406)</f>
        <v>2137412.5399999996</v>
      </c>
      <c r="K407" s="364"/>
      <c r="L407" s="376">
        <v>1943378.9099999997</v>
      </c>
    </row>
    <row r="408" spans="1:12" ht="7.5" customHeight="1">
      <c r="A408" s="490"/>
      <c r="C408" s="500"/>
      <c r="D408" s="500"/>
      <c r="E408" s="500"/>
      <c r="F408" s="500"/>
      <c r="G408" s="500"/>
      <c r="H408" s="500"/>
      <c r="I408" s="594"/>
      <c r="J408" s="347"/>
      <c r="L408" s="347"/>
    </row>
    <row r="409" spans="1:12" hidden="1">
      <c r="A409" s="450">
        <f>A403+0.1</f>
        <v>22.200000000000003</v>
      </c>
      <c r="B409" s="595" t="s">
        <v>576</v>
      </c>
      <c r="J409" s="364"/>
      <c r="K409" s="364"/>
      <c r="L409" s="369"/>
    </row>
    <row r="410" spans="1:12" hidden="1">
      <c r="A410" s="490"/>
      <c r="B410" s="595"/>
      <c r="C410" s="347" t="s">
        <v>577</v>
      </c>
      <c r="J410" s="596">
        <v>0</v>
      </c>
      <c r="K410" s="364"/>
      <c r="L410" s="597">
        <v>0</v>
      </c>
    </row>
    <row r="411" spans="1:12" hidden="1">
      <c r="A411" s="490"/>
      <c r="B411" s="595"/>
      <c r="K411" s="468"/>
    </row>
    <row r="412" spans="1:12" hidden="1">
      <c r="B412" s="347" t="s">
        <v>874</v>
      </c>
      <c r="J412" s="364">
        <v>0</v>
      </c>
      <c r="K412" s="364"/>
      <c r="L412" s="364">
        <v>0</v>
      </c>
    </row>
    <row r="413" spans="1:12" hidden="1">
      <c r="B413" s="347" t="s">
        <v>888</v>
      </c>
      <c r="J413" s="364">
        <f>-'GL Map'!E26</f>
        <v>0</v>
      </c>
      <c r="K413" s="364"/>
      <c r="L413" s="364">
        <v>0</v>
      </c>
    </row>
    <row r="414" spans="1:12" hidden="1">
      <c r="B414" s="347" t="s">
        <v>890</v>
      </c>
      <c r="J414" s="364">
        <f>-'GL Map'!E16</f>
        <v>0</v>
      </c>
      <c r="K414" s="364"/>
      <c r="L414" s="364">
        <v>0</v>
      </c>
    </row>
    <row r="415" spans="1:12" ht="13.5" hidden="1" thickBot="1">
      <c r="J415" s="376">
        <f>SUM(J410:J414)</f>
        <v>0</v>
      </c>
      <c r="K415" s="364"/>
      <c r="L415" s="376">
        <v>0</v>
      </c>
    </row>
    <row r="416" spans="1:12" ht="10.5" customHeight="1">
      <c r="A416" s="490"/>
      <c r="F416" s="380"/>
      <c r="G416" s="377"/>
      <c r="H416" s="377"/>
      <c r="I416" s="472"/>
      <c r="J416" s="368"/>
      <c r="K416" s="491"/>
      <c r="L416" s="493"/>
    </row>
    <row r="417" spans="1:12">
      <c r="A417" s="450">
        <f>A395+1</f>
        <v>23</v>
      </c>
      <c r="B417" s="451" t="s">
        <v>711</v>
      </c>
      <c r="C417" s="451"/>
      <c r="D417" s="451"/>
      <c r="E417" s="451"/>
      <c r="F417" s="380"/>
      <c r="G417" s="377"/>
      <c r="H417" s="377"/>
      <c r="I417" s="472"/>
      <c r="J417" s="493"/>
      <c r="K417" s="491"/>
      <c r="L417" s="493"/>
    </row>
    <row r="418" spans="1:12" ht="3.65" customHeight="1">
      <c r="B418" s="451"/>
      <c r="C418" s="451"/>
      <c r="D418" s="451"/>
      <c r="E418" s="451"/>
      <c r="F418" s="380"/>
      <c r="G418" s="377"/>
      <c r="H418" s="377"/>
      <c r="I418" s="472"/>
      <c r="J418" s="493"/>
      <c r="K418" s="491"/>
      <c r="L418" s="493"/>
    </row>
    <row r="419" spans="1:12">
      <c r="B419" s="347" t="s">
        <v>580</v>
      </c>
      <c r="F419" s="500"/>
      <c r="G419" s="505"/>
      <c r="H419" s="505"/>
      <c r="I419" s="539"/>
      <c r="J419" s="598">
        <f>L423</f>
        <v>907077</v>
      </c>
      <c r="K419" s="377"/>
      <c r="L419" s="598">
        <v>195290.5700000003</v>
      </c>
    </row>
    <row r="420" spans="1:12">
      <c r="A420" s="490"/>
      <c r="B420" s="347" t="s">
        <v>862</v>
      </c>
      <c r="F420" s="500"/>
      <c r="G420" s="505"/>
      <c r="H420" s="505"/>
      <c r="I420" s="539"/>
      <c r="J420" s="598">
        <v>25786973.550000001</v>
      </c>
      <c r="K420" s="360"/>
      <c r="L420" s="598">
        <v>6771829.5300000003</v>
      </c>
    </row>
    <row r="421" spans="1:12">
      <c r="A421" s="490"/>
      <c r="B421" s="550"/>
      <c r="D421" s="550"/>
      <c r="E421" s="550"/>
      <c r="F421" s="500"/>
      <c r="G421" s="505"/>
      <c r="H421" s="505"/>
      <c r="I421" s="539"/>
      <c r="J421" s="331">
        <f>SUM(J419:J420)</f>
        <v>26694050.550000001</v>
      </c>
      <c r="K421" s="360"/>
      <c r="L421" s="331">
        <v>6967120.1000000006</v>
      </c>
    </row>
    <row r="422" spans="1:12">
      <c r="A422" s="490"/>
      <c r="B422" s="347" t="s">
        <v>594</v>
      </c>
      <c r="D422" s="247"/>
      <c r="E422" s="247"/>
      <c r="F422" s="247"/>
      <c r="G422" s="247"/>
      <c r="H422" s="477"/>
      <c r="I422" s="247"/>
      <c r="J422" s="598">
        <f>J421-J423</f>
        <v>25518557.140000001</v>
      </c>
      <c r="K422" s="247"/>
      <c r="L422" s="598">
        <v>6060043.0999999996</v>
      </c>
    </row>
    <row r="423" spans="1:12" ht="13.5" thickBot="1">
      <c r="A423" s="490"/>
      <c r="B423" s="458" t="s">
        <v>644</v>
      </c>
      <c r="D423" s="500"/>
      <c r="E423" s="500"/>
      <c r="F423" s="500"/>
      <c r="G423" s="500"/>
      <c r="H423" s="500"/>
      <c r="I423" s="476" t="s">
        <v>640</v>
      </c>
      <c r="J423" s="499">
        <f>-SUMIFS('TB 21-22'!L:L,'TB 21-22'!B:B,'Notes 6-29'!I423)</f>
        <v>1175493.4099999999</v>
      </c>
      <c r="K423" s="500"/>
      <c r="L423" s="599">
        <v>907077</v>
      </c>
    </row>
    <row r="424" spans="1:12" ht="9" customHeight="1" thickTop="1">
      <c r="A424" s="490"/>
      <c r="C424" s="458"/>
      <c r="D424" s="500"/>
      <c r="E424" s="500"/>
      <c r="F424" s="500"/>
      <c r="G424" s="500"/>
      <c r="H424" s="500"/>
      <c r="I424" s="500"/>
      <c r="J424" s="600"/>
      <c r="K424" s="500"/>
      <c r="L424" s="601"/>
    </row>
    <row r="425" spans="1:12" ht="30.75" customHeight="1">
      <c r="A425" s="490"/>
      <c r="B425" s="914" t="s">
        <v>911</v>
      </c>
      <c r="C425" s="914"/>
      <c r="D425" s="914"/>
      <c r="E425" s="914"/>
      <c r="F425" s="914"/>
      <c r="G425" s="914"/>
      <c r="H425" s="914"/>
      <c r="I425" s="914"/>
      <c r="J425" s="914"/>
      <c r="K425" s="914"/>
      <c r="L425" s="914"/>
    </row>
    <row r="426" spans="1:12" ht="4.5" customHeight="1">
      <c r="A426" s="490"/>
      <c r="F426" s="380"/>
      <c r="G426" s="377"/>
      <c r="H426" s="377"/>
      <c r="I426" s="472"/>
      <c r="J426" s="493"/>
      <c r="K426" s="491"/>
      <c r="L426" s="493"/>
    </row>
    <row r="427" spans="1:12" hidden="1">
      <c r="A427" s="490"/>
      <c r="F427" s="380"/>
      <c r="G427" s="377"/>
      <c r="H427" s="377"/>
      <c r="I427" s="472"/>
      <c r="J427" s="493"/>
      <c r="K427" s="491"/>
      <c r="L427" s="493"/>
    </row>
    <row r="428" spans="1:12" hidden="1">
      <c r="A428" s="490"/>
      <c r="F428" s="380"/>
      <c r="G428" s="377"/>
      <c r="H428" s="377"/>
      <c r="I428" s="472"/>
      <c r="J428" s="469">
        <v>2020</v>
      </c>
      <c r="K428" s="588"/>
      <c r="L428" s="469">
        <v>2019</v>
      </c>
    </row>
    <row r="429" spans="1:12" hidden="1">
      <c r="A429" s="490"/>
      <c r="F429" s="380"/>
      <c r="G429" s="377"/>
      <c r="H429" s="377"/>
      <c r="I429" s="472"/>
      <c r="J429" s="273" t="s">
        <v>20</v>
      </c>
      <c r="K429" s="589"/>
      <c r="L429" s="273" t="s">
        <v>20</v>
      </c>
    </row>
    <row r="430" spans="1:12" ht="3.75" customHeight="1">
      <c r="A430" s="490"/>
      <c r="F430" s="380"/>
      <c r="G430" s="377"/>
      <c r="H430" s="377"/>
      <c r="I430" s="472"/>
      <c r="J430" s="493"/>
      <c r="K430" s="491"/>
      <c r="L430" s="493"/>
    </row>
    <row r="431" spans="1:12">
      <c r="A431" s="450">
        <f>A417+1</f>
        <v>24</v>
      </c>
      <c r="B431" s="366" t="s">
        <v>392</v>
      </c>
      <c r="C431" s="366"/>
      <c r="D431" s="366"/>
      <c r="E431" s="366"/>
      <c r="J431" s="492"/>
      <c r="K431" s="491"/>
      <c r="L431" s="492"/>
    </row>
    <row r="432" spans="1:12" ht="5.15" customHeight="1">
      <c r="B432" s="366"/>
      <c r="C432" s="366"/>
      <c r="D432" s="366"/>
      <c r="E432" s="366"/>
      <c r="J432" s="492"/>
      <c r="K432" s="491"/>
      <c r="L432" s="492"/>
    </row>
    <row r="433" spans="1:12">
      <c r="B433" s="347" t="s">
        <v>861</v>
      </c>
      <c r="E433" s="366"/>
      <c r="J433" s="364">
        <f>ROUND(-SUMIFS('TB 21-22'!L:L,'TB 21-22'!M:M,'Notes 6-29'!B433,'TB 21-22'!N:N,'Notes 6-29'!$B$431),0)+6.5</f>
        <v>1230958.5</v>
      </c>
      <c r="K433" s="491"/>
      <c r="L433" s="364">
        <v>1207635</v>
      </c>
    </row>
    <row r="434" spans="1:12">
      <c r="B434" s="347" t="s">
        <v>1453</v>
      </c>
      <c r="E434" s="366"/>
      <c r="J434" s="364">
        <f>ROUND(-SUMIFS('TB 21-22'!L:L,'TB 21-22'!M:M,'Notes 6-29'!B434,'TB 21-22'!N:N,'Notes 6-29'!$B$431),0)</f>
        <v>2136511</v>
      </c>
      <c r="K434" s="491"/>
      <c r="L434" s="364">
        <v>1518201</v>
      </c>
    </row>
    <row r="435" spans="1:12">
      <c r="B435" s="347" t="s">
        <v>907</v>
      </c>
      <c r="E435" s="366"/>
      <c r="J435" s="364">
        <f>ROUND(-SUMIFS('TB 21-22'!L:L,'TB 21-22'!M:M,'Notes 6-29'!B435,'TB 21-22'!N:N,'Notes 6-29'!$B$431),0)</f>
        <v>30407</v>
      </c>
      <c r="K435" s="491"/>
      <c r="L435" s="364">
        <v>30196</v>
      </c>
    </row>
    <row r="436" spans="1:12">
      <c r="B436" s="347" t="s">
        <v>415</v>
      </c>
      <c r="E436" s="366"/>
      <c r="J436" s="364">
        <f>ROUND(-SUMIFS('TB 21-22'!L:L,'TB 21-22'!M:M,'Notes 6-29'!B436,'TB 21-22'!N:N,'Notes 6-29'!$B$431),0)</f>
        <v>42013</v>
      </c>
      <c r="K436" s="491"/>
      <c r="L436" s="364">
        <v>40562</v>
      </c>
    </row>
    <row r="437" spans="1:12">
      <c r="A437" s="490"/>
      <c r="B437" s="347" t="s">
        <v>569</v>
      </c>
      <c r="J437" s="364">
        <f>ROUND(-SUMIFS('TB 21-22'!L:L,'TB 21-22'!M:M,'Notes 6-29'!B437,'TB 21-22'!N:N,'Notes 6-29'!$B$431),0)</f>
        <v>31456</v>
      </c>
      <c r="K437" s="491"/>
      <c r="L437" s="364">
        <v>29626</v>
      </c>
    </row>
    <row r="438" spans="1:12">
      <c r="A438" s="490"/>
      <c r="B438" s="495" t="s">
        <v>4047</v>
      </c>
      <c r="J438" s="364">
        <f>ROUND(-SUMIFS('TB 21-22'!L:L,'TB 21-22'!M:M,'Notes 6-29'!B438,'TB 21-22'!N:N,'Notes 6-29'!$B$431),0)</f>
        <v>41622</v>
      </c>
      <c r="K438" s="491"/>
      <c r="L438" s="364">
        <v>0</v>
      </c>
    </row>
    <row r="439" spans="1:12">
      <c r="A439" s="490"/>
      <c r="B439" s="347" t="s">
        <v>1433</v>
      </c>
      <c r="J439" s="364">
        <f>ROUND(-SUMIFS('TB 21-22'!L:L,'TB 21-22'!M:M,'Notes 6-29'!B439,'TB 21-22'!N:N,'Notes 6-29'!$B$431),0)</f>
        <v>0</v>
      </c>
      <c r="K439" s="491"/>
      <c r="L439" s="364">
        <v>20924</v>
      </c>
    </row>
    <row r="440" spans="1:12">
      <c r="A440" s="490"/>
      <c r="B440" s="347" t="s">
        <v>426</v>
      </c>
      <c r="J440" s="364">
        <f>ROUND(-SUMIFS('TB 21-22'!L:L,'TB 21-22'!M:M,'Notes 6-29'!B440,'TB 21-22'!N:N,'Notes 6-29'!$B$431),0)</f>
        <v>48121</v>
      </c>
      <c r="K440" s="491"/>
      <c r="L440" s="364">
        <v>38943</v>
      </c>
    </row>
    <row r="441" spans="1:12">
      <c r="A441" s="490"/>
      <c r="B441" s="816" t="s">
        <v>707</v>
      </c>
      <c r="C441" s="817"/>
      <c r="D441" s="817"/>
      <c r="E441" s="817"/>
      <c r="F441" s="817"/>
      <c r="G441" s="817"/>
      <c r="H441" s="817"/>
      <c r="I441" s="818"/>
      <c r="J441" s="819">
        <f>-SUMIFS('TB 21-22'!L:L,'TB 21-22'!M:M,'Notes 6-29'!B441,'TB 21-22'!N:N,'Notes 6-29'!$B$431)</f>
        <v>10738.09</v>
      </c>
      <c r="K441" s="820"/>
      <c r="L441" s="819">
        <v>9777.8624448341197</v>
      </c>
    </row>
    <row r="442" spans="1:12">
      <c r="A442" s="490"/>
      <c r="B442" s="602" t="s">
        <v>909</v>
      </c>
      <c r="I442" s="572"/>
      <c r="J442" s="364">
        <f>-SUMIFS('TB 21-22'!L:L,'TB 21-22'!M:M,'Notes 6-29'!B442,'TB 21-22'!N:N,'Notes 6-29'!$B$431)</f>
        <v>16349</v>
      </c>
      <c r="K442" s="491"/>
      <c r="L442" s="364">
        <v>4124</v>
      </c>
    </row>
    <row r="443" spans="1:12">
      <c r="A443" s="490"/>
      <c r="B443" s="602" t="s">
        <v>4005</v>
      </c>
      <c r="I443" s="572"/>
      <c r="J443" s="364">
        <f>ROUND(-SUMIFS('TB 21-22'!L:L,'TB 21-22'!M:M,'Notes 6-29'!B443,'TB 21-22'!N:N,'Notes 6-29'!$B$431),0)</f>
        <v>332624</v>
      </c>
      <c r="K443" s="491"/>
      <c r="L443" s="364">
        <f>487806+6352</f>
        <v>494158</v>
      </c>
    </row>
    <row r="444" spans="1:12" ht="13.5" thickBot="1">
      <c r="A444" s="490"/>
      <c r="C444" s="495"/>
      <c r="J444" s="376">
        <f>SUM(J433:J443)</f>
        <v>3920799.59</v>
      </c>
      <c r="K444" s="491"/>
      <c r="L444" s="376">
        <v>3394146.8624448343</v>
      </c>
    </row>
    <row r="445" spans="1:12" ht="6" customHeight="1" thickTop="1">
      <c r="A445" s="490"/>
      <c r="F445" s="380"/>
      <c r="G445" s="377"/>
      <c r="H445" s="377"/>
      <c r="I445" s="472"/>
      <c r="J445" s="368"/>
      <c r="K445" s="491"/>
      <c r="L445" s="493"/>
    </row>
    <row r="446" spans="1:12">
      <c r="A446" s="490"/>
      <c r="F446" s="380"/>
      <c r="G446" s="377"/>
      <c r="H446" s="377"/>
      <c r="I446" s="586" t="s">
        <v>3</v>
      </c>
      <c r="J446" s="900" t="s">
        <v>820</v>
      </c>
      <c r="K446" s="900"/>
      <c r="L446" s="900"/>
    </row>
    <row r="447" spans="1:12">
      <c r="A447" s="490"/>
      <c r="G447" s="500"/>
      <c r="H447" s="500"/>
      <c r="I447" s="587"/>
      <c r="J447" s="469">
        <v>2022</v>
      </c>
      <c r="K447" s="588"/>
      <c r="L447" s="469">
        <v>2021</v>
      </c>
    </row>
    <row r="448" spans="1:12">
      <c r="A448" s="490"/>
      <c r="G448" s="500"/>
      <c r="H448" s="500"/>
      <c r="I448" s="587"/>
      <c r="J448" s="273" t="s">
        <v>20</v>
      </c>
      <c r="K448" s="589"/>
      <c r="L448" s="273" t="s">
        <v>20</v>
      </c>
    </row>
    <row r="449" spans="1:12">
      <c r="A449" s="450">
        <f>A431+1</f>
        <v>25</v>
      </c>
      <c r="B449" s="366" t="s">
        <v>752</v>
      </c>
      <c r="G449" s="500"/>
      <c r="H449" s="500"/>
      <c r="I449" s="587"/>
      <c r="J449" s="273"/>
      <c r="K449" s="589"/>
      <c r="L449" s="273"/>
    </row>
    <row r="450" spans="1:12" ht="8.15" customHeight="1">
      <c r="A450" s="490"/>
      <c r="G450" s="500"/>
      <c r="H450" s="500"/>
      <c r="I450" s="587"/>
      <c r="J450" s="273"/>
      <c r="K450" s="589"/>
      <c r="L450" s="273"/>
    </row>
    <row r="451" spans="1:12">
      <c r="A451" s="490"/>
      <c r="B451" s="347" t="str">
        <f>B457</f>
        <v>Production materials consumed</v>
      </c>
      <c r="G451" s="500"/>
      <c r="H451" s="500"/>
      <c r="I451" s="668">
        <f>A457</f>
        <v>25.1</v>
      </c>
      <c r="J451" s="465">
        <f>J463</f>
        <v>65355961.930000007</v>
      </c>
      <c r="K451" s="589"/>
      <c r="L451" s="465">
        <v>47060942.609999999</v>
      </c>
    </row>
    <row r="452" spans="1:12">
      <c r="A452" s="490"/>
      <c r="B452" s="347" t="str">
        <f>B465</f>
        <v>Direct expenses</v>
      </c>
      <c r="G452" s="500"/>
      <c r="H452" s="500"/>
      <c r="I452" s="668">
        <f>A465</f>
        <v>25.200000000000003</v>
      </c>
      <c r="J452" s="465">
        <f>J470</f>
        <v>12171638</v>
      </c>
      <c r="K452" s="589"/>
      <c r="L452" s="465">
        <v>10428525</v>
      </c>
    </row>
    <row r="453" spans="1:12">
      <c r="A453" s="490"/>
      <c r="B453" s="347" t="str">
        <f>B472</f>
        <v>Factory overheads</v>
      </c>
      <c r="G453" s="500"/>
      <c r="H453" s="500"/>
      <c r="I453" s="668">
        <f>A472</f>
        <v>25.300000000000004</v>
      </c>
      <c r="J453" s="465">
        <f>J485</f>
        <v>2771240.8899999997</v>
      </c>
      <c r="K453" s="589"/>
      <c r="L453" s="465">
        <v>3691164.76</v>
      </c>
    </row>
    <row r="454" spans="1:12" ht="13.5" thickBot="1">
      <c r="A454" s="490"/>
      <c r="G454" s="500"/>
      <c r="H454" s="500"/>
      <c r="I454" s="668"/>
      <c r="J454" s="604">
        <f>SUM(J451:J453)</f>
        <v>80298840.820000008</v>
      </c>
      <c r="K454" s="589"/>
      <c r="L454" s="604">
        <v>61180632.369999997</v>
      </c>
    </row>
    <row r="455" spans="1:12" ht="13.5" thickTop="1">
      <c r="A455" s="490"/>
      <c r="G455" s="500"/>
      <c r="H455" s="500"/>
      <c r="I455" s="668"/>
      <c r="J455" s="273"/>
      <c r="K455" s="589"/>
      <c r="L455" s="273"/>
    </row>
    <row r="456" spans="1:12">
      <c r="A456" s="490"/>
      <c r="G456" s="500"/>
      <c r="H456" s="500"/>
      <c r="I456" s="668"/>
      <c r="J456" s="273"/>
      <c r="K456" s="589"/>
      <c r="L456" s="273"/>
    </row>
    <row r="457" spans="1:12">
      <c r="A457" s="605">
        <f>A449+0.1</f>
        <v>25.1</v>
      </c>
      <c r="B457" s="366" t="s">
        <v>210</v>
      </c>
      <c r="C457" s="366"/>
      <c r="I457" s="643"/>
      <c r="J457" s="492"/>
      <c r="K457" s="491"/>
      <c r="L457" s="492"/>
    </row>
    <row r="458" spans="1:12" ht="3.65" customHeight="1">
      <c r="A458" s="606"/>
      <c r="B458" s="366"/>
      <c r="C458" s="366"/>
      <c r="I458" s="643"/>
      <c r="J458" s="492"/>
      <c r="K458" s="491"/>
      <c r="L458" s="492"/>
    </row>
    <row r="459" spans="1:12">
      <c r="A459" s="490"/>
      <c r="B459" s="347" t="s">
        <v>244</v>
      </c>
      <c r="I459" s="667"/>
      <c r="J459" s="492">
        <f>L462</f>
        <v>14305667.199999999</v>
      </c>
      <c r="K459" s="491"/>
      <c r="L459" s="492">
        <v>10311635.459999999</v>
      </c>
    </row>
    <row r="460" spans="1:12">
      <c r="A460" s="490"/>
      <c r="B460" s="347" t="s">
        <v>245</v>
      </c>
      <c r="I460" s="667"/>
      <c r="J460" s="607">
        <f>J463+J462-J459</f>
        <v>74051553.780000001</v>
      </c>
      <c r="K460" s="491"/>
      <c r="L460" s="492">
        <v>51054974.350000001</v>
      </c>
    </row>
    <row r="461" spans="1:12">
      <c r="A461" s="490"/>
      <c r="I461" s="667"/>
      <c r="J461" s="608">
        <f>SUM(J459:J460)</f>
        <v>88357220.980000004</v>
      </c>
      <c r="K461" s="491"/>
      <c r="L461" s="608">
        <v>61366609.810000002</v>
      </c>
    </row>
    <row r="462" spans="1:12">
      <c r="A462" s="490"/>
      <c r="B462" s="347" t="s">
        <v>887</v>
      </c>
      <c r="I462" s="667">
        <v>8</v>
      </c>
      <c r="J462" s="608">
        <f>J48</f>
        <v>23001259.050000001</v>
      </c>
      <c r="K462" s="491"/>
      <c r="L462" s="608">
        <v>14305667.199999999</v>
      </c>
    </row>
    <row r="463" spans="1:12" ht="13.5" thickBot="1">
      <c r="A463" s="490"/>
      <c r="B463" s="347" t="s">
        <v>645</v>
      </c>
      <c r="J463" s="609">
        <f>SUMIFS('TB 21-22'!L:L,'TB 21-22'!N:N,$B$457)</f>
        <v>65355961.930000007</v>
      </c>
      <c r="K463" s="491"/>
      <c r="L463" s="609">
        <v>47060942.609999999</v>
      </c>
    </row>
    <row r="464" spans="1:12" ht="11.25" customHeight="1" thickTop="1">
      <c r="A464" s="490"/>
      <c r="J464" s="493"/>
      <c r="K464" s="491"/>
      <c r="L464" s="493"/>
    </row>
    <row r="465" spans="1:12">
      <c r="A465" s="605">
        <f>A457+0.1</f>
        <v>25.200000000000003</v>
      </c>
      <c r="B465" s="610" t="s">
        <v>13</v>
      </c>
      <c r="C465" s="610"/>
      <c r="D465" s="610"/>
      <c r="E465" s="610"/>
      <c r="F465" s="610"/>
      <c r="G465" s="610"/>
      <c r="H465" s="610"/>
      <c r="I465" s="610"/>
      <c r="J465" s="611"/>
      <c r="K465" s="612"/>
      <c r="L465" s="611"/>
    </row>
    <row r="466" spans="1:12" ht="7.4" customHeight="1">
      <c r="A466" s="606"/>
      <c r="B466" s="610"/>
      <c r="C466" s="610"/>
      <c r="D466" s="610"/>
      <c r="E466" s="610"/>
      <c r="F466" s="610"/>
      <c r="G466" s="610"/>
      <c r="H466" s="610"/>
      <c r="I466" s="610"/>
      <c r="J466" s="611"/>
      <c r="K466" s="612"/>
      <c r="L466" s="611"/>
    </row>
    <row r="467" spans="1:12">
      <c r="A467" s="490"/>
      <c r="B467" s="347" t="s">
        <v>28</v>
      </c>
      <c r="G467" s="518"/>
      <c r="H467" s="518"/>
      <c r="I467" s="594"/>
      <c r="J467" s="337">
        <f>ROUND(SUMIFS('TB 21-22'!L:L,'TB 21-22'!M:M,'Notes 6-29'!B467,'TB 21-22'!N:N,$B$465),0)</f>
        <v>10941257</v>
      </c>
      <c r="K467" s="613"/>
      <c r="L467" s="508">
        <v>10360429</v>
      </c>
    </row>
    <row r="468" spans="1:12">
      <c r="A468" s="490"/>
      <c r="B468" s="614" t="s">
        <v>1440</v>
      </c>
      <c r="G468" s="518"/>
      <c r="H468" s="518"/>
      <c r="I468" s="594"/>
      <c r="J468" s="337">
        <f>ROUND(SUMIFS('TB 21-22'!L:L,'TB 21-22'!M:M,'Notes 6-29'!B468,'TB 21-22'!N:N,$B$465),0)</f>
        <v>1179262</v>
      </c>
      <c r="K468" s="613"/>
      <c r="L468" s="508">
        <v>30240</v>
      </c>
    </row>
    <row r="469" spans="1:12">
      <c r="A469" s="490"/>
      <c r="B469" s="347" t="s">
        <v>246</v>
      </c>
      <c r="G469" s="518"/>
      <c r="H469" s="518"/>
      <c r="I469" s="594"/>
      <c r="J469" s="337">
        <f>ROUND(SUMIFS('TB 21-22'!L:L,'TB 21-22'!M:M,'Notes 6-29'!B469,'TB 21-22'!N:N,$B$465),0)</f>
        <v>51119</v>
      </c>
      <c r="K469" s="613"/>
      <c r="L469" s="508">
        <v>37856</v>
      </c>
    </row>
    <row r="470" spans="1:12" ht="13.5" thickBot="1">
      <c r="A470" s="490"/>
      <c r="C470" s="500"/>
      <c r="D470" s="500"/>
      <c r="E470" s="500"/>
      <c r="F470" s="500"/>
      <c r="G470" s="500"/>
      <c r="H470" s="500"/>
      <c r="I470" s="594"/>
      <c r="J470" s="609">
        <f>SUM(J467:J469)</f>
        <v>12171638</v>
      </c>
      <c r="K470" s="615"/>
      <c r="L470" s="609">
        <v>10428525</v>
      </c>
    </row>
    <row r="471" spans="1:12" ht="9" customHeight="1" thickTop="1">
      <c r="A471" s="490"/>
      <c r="C471" s="500"/>
      <c r="D471" s="500"/>
      <c r="E471" s="500"/>
      <c r="F471" s="500"/>
      <c r="G471" s="500"/>
      <c r="H471" s="500"/>
      <c r="I471" s="594"/>
      <c r="J471" s="616"/>
      <c r="K471" s="615"/>
      <c r="L471" s="616"/>
    </row>
    <row r="472" spans="1:12">
      <c r="A472" s="617">
        <f>A465+0.1</f>
        <v>25.300000000000004</v>
      </c>
      <c r="B472" s="366" t="s">
        <v>574</v>
      </c>
      <c r="C472" s="366"/>
      <c r="D472" s="366"/>
      <c r="E472" s="366"/>
      <c r="G472" s="531"/>
      <c r="H472" s="531"/>
      <c r="I472" s="587"/>
      <c r="J472" s="508"/>
      <c r="K472" s="618"/>
      <c r="L472" s="508"/>
    </row>
    <row r="473" spans="1:12" ht="7.4" customHeight="1">
      <c r="A473" s="606"/>
      <c r="B473" s="366"/>
      <c r="C473" s="366"/>
      <c r="D473" s="366"/>
      <c r="E473" s="366"/>
      <c r="G473" s="531"/>
      <c r="H473" s="531"/>
      <c r="I473" s="587"/>
      <c r="J473" s="508"/>
      <c r="K473" s="618"/>
      <c r="L473" s="508"/>
    </row>
    <row r="474" spans="1:12">
      <c r="B474" s="364" t="s">
        <v>902</v>
      </c>
      <c r="D474" s="368"/>
      <c r="E474" s="368"/>
      <c r="F474" s="364"/>
      <c r="G474" s="619"/>
      <c r="H474" s="619"/>
      <c r="I474" s="619"/>
      <c r="J474" s="337">
        <f>ROUND(SUMIFS('TB 21-22'!L:L,'TB 21-22'!M:M,'Notes 6-29'!B474,'TB 21-22'!N:N,$B$472),0)</f>
        <v>68314</v>
      </c>
      <c r="K474" s="620"/>
      <c r="L474" s="337">
        <v>82482</v>
      </c>
    </row>
    <row r="475" spans="1:12">
      <c r="A475" s="490"/>
      <c r="B475" s="364" t="s">
        <v>573</v>
      </c>
      <c r="D475" s="369"/>
      <c r="E475" s="364"/>
      <c r="F475" s="364"/>
      <c r="G475" s="619"/>
      <c r="H475" s="619"/>
      <c r="I475" s="619"/>
      <c r="J475" s="337">
        <f>ROUND(SUMIFS('TB 21-22'!L:L,'TB 21-22'!M:M,'Notes 6-29'!B475,'TB 21-22'!N:N,$B$472),0)</f>
        <v>24567</v>
      </c>
      <c r="K475" s="620"/>
      <c r="L475" s="337">
        <v>12290</v>
      </c>
    </row>
    <row r="476" spans="1:12">
      <c r="A476" s="490"/>
      <c r="B476" s="364" t="s">
        <v>903</v>
      </c>
      <c r="D476" s="369"/>
      <c r="E476" s="364"/>
      <c r="F476" s="364"/>
      <c r="G476" s="619"/>
      <c r="H476" s="619"/>
      <c r="I476" s="619"/>
      <c r="J476" s="337">
        <f>ROUND(SUMIFS('TB 21-22'!L:L,'TB 21-22'!M:M,'Notes 6-29'!B476,'TB 21-22'!N:N,$B$472),0)</f>
        <v>643934</v>
      </c>
      <c r="K476" s="620"/>
      <c r="L476" s="337">
        <v>583631</v>
      </c>
    </row>
    <row r="477" spans="1:12">
      <c r="A477" s="490"/>
      <c r="B477" s="364" t="s">
        <v>858</v>
      </c>
      <c r="D477" s="369"/>
      <c r="E477" s="364"/>
      <c r="F477" s="364"/>
      <c r="G477" s="619"/>
      <c r="H477" s="619"/>
      <c r="I477" s="619"/>
      <c r="J477" s="337">
        <f>ROUND(SUMIFS('TB 21-22'!L:L,'TB 21-22'!M:M,'Notes 6-29'!B477,'TB 21-22'!N:N,$B$472),0)</f>
        <v>262733</v>
      </c>
      <c r="K477" s="620"/>
      <c r="L477" s="337">
        <f>770662-L478</f>
        <v>752148.47</v>
      </c>
    </row>
    <row r="478" spans="1:12">
      <c r="A478" s="490"/>
      <c r="B478" s="364" t="s">
        <v>4089</v>
      </c>
      <c r="D478" s="369"/>
      <c r="E478" s="364"/>
      <c r="F478" s="364"/>
      <c r="G478" s="619"/>
      <c r="H478" s="619"/>
      <c r="I478" s="619"/>
      <c r="J478" s="337">
        <f>ROUND(SUMIFS('TB 21-22'!L:L,'TB 21-22'!M:M,'Notes 6-29'!B478,'TB 21-22'!N:N,$B$472),0)</f>
        <v>30419</v>
      </c>
      <c r="K478" s="620"/>
      <c r="L478" s="337">
        <v>18513.53</v>
      </c>
    </row>
    <row r="479" spans="1:12">
      <c r="A479" s="490"/>
      <c r="B479" s="364" t="s">
        <v>642</v>
      </c>
      <c r="D479" s="364"/>
      <c r="E479" s="364"/>
      <c r="F479" s="364"/>
      <c r="G479" s="619"/>
      <c r="H479" s="619"/>
      <c r="I479" s="619"/>
      <c r="J479" s="337">
        <f>ROUND(SUMIFS('TB 21-22'!L:L,'TB 21-22'!M:M,'Notes 6-29'!B479,'TB 21-22'!N:N,$B$472),0)</f>
        <v>78499</v>
      </c>
      <c r="K479" s="620"/>
      <c r="L479" s="337">
        <v>68411</v>
      </c>
    </row>
    <row r="480" spans="1:12">
      <c r="A480" s="490"/>
      <c r="B480" s="364" t="s">
        <v>905</v>
      </c>
      <c r="D480" s="364"/>
      <c r="E480" s="364"/>
      <c r="F480" s="364"/>
      <c r="G480" s="619"/>
      <c r="H480" s="619"/>
      <c r="I480" s="619"/>
      <c r="J480" s="337">
        <f>ROUND(SUMIFS('TB 21-22'!L:L,'TB 21-22'!M:M,'Notes 6-29'!B480,'TB 21-22'!N:N,$B$472),0)</f>
        <v>33352</v>
      </c>
      <c r="K480" s="620"/>
      <c r="L480" s="337">
        <v>17190</v>
      </c>
    </row>
    <row r="481" spans="1:12">
      <c r="A481" s="490"/>
      <c r="B481" s="364" t="s">
        <v>860</v>
      </c>
      <c r="D481" s="364"/>
      <c r="E481" s="364"/>
      <c r="F481" s="364"/>
      <c r="G481" s="619"/>
      <c r="H481" s="619"/>
      <c r="I481" s="619"/>
      <c r="J481" s="337">
        <f>ROUND(SUMIFS('TB 21-22'!L:L,'TB 21-22'!M:M,'Notes 6-29'!B481,'TB 21-22'!N:N,$B$472),0)</f>
        <v>49309</v>
      </c>
      <c r="K481" s="620"/>
      <c r="L481" s="337">
        <v>52847</v>
      </c>
    </row>
    <row r="482" spans="1:12">
      <c r="A482" s="490"/>
      <c r="B482" s="364" t="s">
        <v>712</v>
      </c>
      <c r="D482" s="364"/>
      <c r="E482" s="364"/>
      <c r="F482" s="364"/>
      <c r="G482" s="619"/>
      <c r="H482" s="619"/>
      <c r="I482" s="619"/>
      <c r="J482" s="337">
        <f>ROUND(SUMIFS('TB 21-22'!L:L,'TB 21-22'!M:M,'Notes 6-29'!B482,'TB 21-22'!N:N,$B$472),0)</f>
        <v>418895</v>
      </c>
      <c r="K482" s="620"/>
      <c r="L482" s="337">
        <v>621952</v>
      </c>
    </row>
    <row r="483" spans="1:12">
      <c r="A483" s="490"/>
      <c r="B483" s="364" t="s">
        <v>2</v>
      </c>
      <c r="D483" s="364"/>
      <c r="E483" s="364"/>
      <c r="F483" s="364"/>
      <c r="G483" s="619"/>
      <c r="H483" s="619"/>
      <c r="I483" s="668">
        <v>5.1999999999999993</v>
      </c>
      <c r="J483" s="337">
        <f>SUMIFS('TB 21-22'!L:L,'TB 21-22'!M:M,'Notes 6-29'!B483,'TB 21-22'!N:N,$B$472)</f>
        <v>1158209.8899999999</v>
      </c>
      <c r="K483" s="620"/>
      <c r="L483" s="337">
        <v>1481699.7599999998</v>
      </c>
    </row>
    <row r="484" spans="1:12">
      <c r="A484" s="490"/>
      <c r="B484" s="364" t="s">
        <v>906</v>
      </c>
      <c r="D484" s="364"/>
      <c r="E484" s="364"/>
      <c r="F484" s="364"/>
      <c r="G484" s="619"/>
      <c r="H484" s="619"/>
      <c r="I484" s="603"/>
      <c r="J484" s="337">
        <f>ROUND(SUMIFS('TB 21-22'!L:L,'TB 21-22'!M:M,'Notes 6-29'!B484,'TB 21-22'!N:N,$B$472),0)</f>
        <v>3009</v>
      </c>
      <c r="K484" s="620"/>
      <c r="L484" s="337">
        <v>0</v>
      </c>
    </row>
    <row r="485" spans="1:12" ht="13.5" thickBot="1">
      <c r="A485" s="490"/>
      <c r="C485" s="364"/>
      <c r="D485" s="364"/>
      <c r="E485" s="364"/>
      <c r="F485" s="364"/>
      <c r="G485" s="619"/>
      <c r="H485" s="619"/>
      <c r="I485" s="619"/>
      <c r="J485" s="609">
        <f>SUM(J474:J484)</f>
        <v>2771240.8899999997</v>
      </c>
      <c r="K485" s="337"/>
      <c r="L485" s="609">
        <v>3691164.76</v>
      </c>
    </row>
    <row r="486" spans="1:12" ht="9" customHeight="1" thickTop="1">
      <c r="A486" s="490"/>
      <c r="G486" s="500"/>
      <c r="H486" s="500"/>
      <c r="I486" s="587"/>
      <c r="J486" s="621"/>
      <c r="K486" s="622"/>
      <c r="L486" s="621"/>
    </row>
    <row r="487" spans="1:12" hidden="1">
      <c r="A487" s="490"/>
      <c r="G487" s="500"/>
      <c r="H487" s="500"/>
      <c r="I487" s="587"/>
      <c r="J487" s="621"/>
      <c r="K487" s="622"/>
      <c r="L487" s="621"/>
    </row>
    <row r="488" spans="1:12" hidden="1">
      <c r="A488" s="490"/>
      <c r="G488" s="500"/>
      <c r="H488" s="500"/>
      <c r="I488" s="587"/>
      <c r="J488" s="621"/>
      <c r="K488" s="622"/>
      <c r="L488" s="621"/>
    </row>
    <row r="489" spans="1:12" hidden="1">
      <c r="A489" s="490"/>
      <c r="G489" s="500"/>
      <c r="H489" s="500"/>
      <c r="I489" s="587"/>
      <c r="J489" s="621"/>
      <c r="K489" s="622"/>
      <c r="L489" s="621"/>
    </row>
    <row r="490" spans="1:12" hidden="1">
      <c r="A490" s="490"/>
      <c r="G490" s="500"/>
      <c r="H490" s="500"/>
      <c r="I490" s="587"/>
      <c r="J490" s="621"/>
      <c r="K490" s="622"/>
      <c r="L490" s="621"/>
    </row>
    <row r="491" spans="1:12" hidden="1">
      <c r="A491" s="490"/>
      <c r="G491" s="500"/>
      <c r="H491" s="500"/>
      <c r="I491" s="587"/>
      <c r="J491" s="621"/>
      <c r="K491" s="622"/>
      <c r="L491" s="621"/>
    </row>
    <row r="492" spans="1:12" hidden="1">
      <c r="A492" s="490"/>
      <c r="G492" s="500"/>
      <c r="H492" s="500"/>
      <c r="I492" s="587"/>
      <c r="J492" s="621"/>
      <c r="K492" s="622"/>
      <c r="L492" s="621"/>
    </row>
    <row r="493" spans="1:12" hidden="1">
      <c r="A493" s="490"/>
      <c r="G493" s="500"/>
      <c r="H493" s="500"/>
      <c r="I493" s="587"/>
      <c r="J493" s="621"/>
      <c r="K493" s="622"/>
      <c r="L493" s="621"/>
    </row>
    <row r="494" spans="1:12" hidden="1">
      <c r="A494" s="490"/>
      <c r="G494" s="500"/>
      <c r="H494" s="500"/>
      <c r="I494" s="587"/>
      <c r="J494" s="621"/>
      <c r="K494" s="622"/>
      <c r="L494" s="621"/>
    </row>
    <row r="495" spans="1:12" hidden="1">
      <c r="A495" s="490"/>
      <c r="G495" s="500"/>
      <c r="H495" s="500"/>
      <c r="I495" s="587"/>
      <c r="J495" s="621"/>
      <c r="K495" s="622"/>
      <c r="L495" s="621"/>
    </row>
    <row r="496" spans="1:12" hidden="1">
      <c r="A496" s="490"/>
      <c r="G496" s="500"/>
      <c r="H496" s="500"/>
      <c r="I496" s="587"/>
      <c r="J496" s="621"/>
      <c r="K496" s="622"/>
      <c r="L496" s="621"/>
    </row>
    <row r="497" spans="1:12" hidden="1">
      <c r="A497" s="490"/>
      <c r="G497" s="500"/>
      <c r="H497" s="500"/>
      <c r="I497" s="587"/>
      <c r="J497" s="621"/>
      <c r="K497" s="622"/>
      <c r="L497" s="621"/>
    </row>
    <row r="498" spans="1:12" ht="8.25" hidden="1" customHeight="1">
      <c r="A498" s="490"/>
      <c r="G498" s="500"/>
      <c r="H498" s="500"/>
      <c r="I498" s="587"/>
      <c r="J498" s="621"/>
      <c r="K498" s="622"/>
      <c r="L498" s="621"/>
    </row>
    <row r="499" spans="1:12" hidden="1">
      <c r="A499" s="490"/>
      <c r="G499" s="500"/>
      <c r="H499" s="500"/>
      <c r="I499" s="587"/>
      <c r="J499" s="469">
        <v>2020</v>
      </c>
      <c r="K499" s="588"/>
      <c r="L499" s="469">
        <v>2020</v>
      </c>
    </row>
    <row r="500" spans="1:12" hidden="1">
      <c r="A500" s="490"/>
      <c r="G500" s="500"/>
      <c r="H500" s="500"/>
      <c r="I500" s="587"/>
      <c r="J500" s="273" t="s">
        <v>20</v>
      </c>
      <c r="K500" s="589"/>
      <c r="L500" s="273" t="s">
        <v>20</v>
      </c>
    </row>
    <row r="501" spans="1:12" ht="5.25" customHeight="1">
      <c r="A501" s="490"/>
      <c r="G501" s="500"/>
      <c r="H501" s="500"/>
      <c r="I501" s="587"/>
      <c r="J501" s="621"/>
      <c r="K501" s="622"/>
      <c r="L501" s="621"/>
    </row>
    <row r="502" spans="1:12">
      <c r="A502" s="450">
        <f>A449+1</f>
        <v>26</v>
      </c>
      <c r="B502" s="366" t="s">
        <v>15</v>
      </c>
      <c r="C502" s="366"/>
      <c r="D502" s="623"/>
      <c r="E502" s="623"/>
      <c r="G502" s="500"/>
      <c r="H502" s="500"/>
      <c r="I502" s="587"/>
      <c r="J502" s="624"/>
      <c r="K502" s="612"/>
      <c r="L502" s="624"/>
    </row>
    <row r="503" spans="1:12" ht="8.9" customHeight="1">
      <c r="B503" s="366"/>
      <c r="C503" s="366"/>
      <c r="D503" s="623"/>
      <c r="E503" s="623"/>
      <c r="G503" s="500"/>
      <c r="H503" s="500"/>
      <c r="I503" s="587"/>
      <c r="J503" s="624"/>
      <c r="K503" s="612"/>
      <c r="L503" s="624"/>
    </row>
    <row r="504" spans="1:12">
      <c r="A504" s="490"/>
      <c r="B504" s="625" t="s">
        <v>861</v>
      </c>
      <c r="G504" s="531"/>
      <c r="H504" s="531"/>
      <c r="I504" s="587"/>
      <c r="J504" s="364">
        <f>ROUND(SUMIFS('TB 21-22'!L:L,'TB 21-22'!M:M,'Notes 6-29'!B504,'TB 21-22'!N:N,$B$502),0)</f>
        <v>5313466</v>
      </c>
      <c r="K504" s="491"/>
      <c r="L504" s="364">
        <v>4497077</v>
      </c>
    </row>
    <row r="505" spans="1:12">
      <c r="A505" s="490"/>
      <c r="B505" s="625" t="s">
        <v>1453</v>
      </c>
      <c r="G505" s="531"/>
      <c r="H505" s="531"/>
      <c r="I505" s="587"/>
      <c r="J505" s="364">
        <f>ROUND(SUMIFS('TB 21-22'!L:L,'TB 21-22'!M:M,'Notes 6-29'!B505,'TB 21-22'!N:N,$B$502),0)</f>
        <v>503477</v>
      </c>
      <c r="K505" s="491"/>
      <c r="L505" s="364">
        <v>380968</v>
      </c>
    </row>
    <row r="506" spans="1:12">
      <c r="A506" s="490"/>
      <c r="B506" s="495" t="s">
        <v>564</v>
      </c>
      <c r="G506" s="500"/>
      <c r="H506" s="500"/>
      <c r="I506" s="587"/>
      <c r="J506" s="364">
        <f>ROUND(SUMIFS('TB 21-22'!L:L,'TB 21-22'!M:M,'Notes 6-29'!B506,'TB 21-22'!N:N,$B$502),0)</f>
        <v>9584</v>
      </c>
      <c r="K506" s="491"/>
      <c r="L506" s="364">
        <v>32103</v>
      </c>
    </row>
    <row r="507" spans="1:12">
      <c r="A507" s="490"/>
      <c r="B507" s="626" t="s">
        <v>895</v>
      </c>
      <c r="G507" s="500"/>
      <c r="H507" s="500"/>
      <c r="I507" s="587"/>
      <c r="J507" s="364">
        <f>ROUND(SUMIFS('TB 21-22'!L:L,'TB 21-22'!M:M,'Notes 6-29'!B507,'TB 21-22'!N:N,$B$502),0)</f>
        <v>10449</v>
      </c>
      <c r="K507" s="491"/>
      <c r="L507" s="364">
        <v>49292</v>
      </c>
    </row>
    <row r="508" spans="1:12">
      <c r="A508" s="490"/>
      <c r="B508" s="495" t="s">
        <v>857</v>
      </c>
      <c r="G508" s="500"/>
      <c r="H508" s="500"/>
      <c r="I508" s="587"/>
      <c r="J508" s="364">
        <f>ROUND(SUMIFS('TB 21-22'!L:L,'TB 21-22'!M:M,'Notes 6-29'!B508,'TB 21-22'!N:N,$B$502),0)</f>
        <v>251988</v>
      </c>
      <c r="K508" s="491"/>
      <c r="L508" s="364">
        <v>137869</v>
      </c>
    </row>
    <row r="509" spans="1:12">
      <c r="A509" s="490"/>
      <c r="B509" s="495" t="s">
        <v>247</v>
      </c>
      <c r="G509" s="500"/>
      <c r="H509" s="500"/>
      <c r="I509" s="587"/>
      <c r="J509" s="364">
        <f>ROUND(SUMIFS('TB 21-22'!L:L,'TB 21-22'!M:M,'Notes 6-29'!B509,'TB 21-22'!N:N,$B$502),0)</f>
        <v>29202</v>
      </c>
      <c r="K509" s="491"/>
      <c r="L509" s="364">
        <v>29835</v>
      </c>
    </row>
    <row r="510" spans="1:12">
      <c r="A510" s="490"/>
      <c r="B510" s="495" t="s">
        <v>896</v>
      </c>
      <c r="G510" s="500"/>
      <c r="H510" s="500"/>
      <c r="I510" s="587"/>
      <c r="J510" s="364">
        <f>ROUND(SUMIFS('TB 21-22'!L:L,'TB 21-22'!M:M,'Notes 6-29'!B510,'TB 21-22'!N:N,$B$502),0)</f>
        <v>3713</v>
      </c>
      <c r="K510" s="491"/>
      <c r="L510" s="364">
        <v>5112</v>
      </c>
    </row>
    <row r="511" spans="1:12">
      <c r="A511" s="490"/>
      <c r="B511" s="625" t="s">
        <v>897</v>
      </c>
      <c r="C511" s="361"/>
      <c r="D511" s="361"/>
      <c r="E511" s="361"/>
      <c r="G511" s="500"/>
      <c r="H511" s="500"/>
      <c r="I511" s="587"/>
      <c r="J511" s="364">
        <f>ROUND(SUMIFS('TB 21-22'!L:L,'TB 21-22'!M:M,'Notes 6-29'!B511,'TB 21-22'!N:N,$B$502),0)</f>
        <v>59411</v>
      </c>
      <c r="K511" s="491"/>
      <c r="L511" s="364">
        <f>33764+4640</f>
        <v>38404</v>
      </c>
    </row>
    <row r="512" spans="1:12" hidden="1">
      <c r="A512" s="490"/>
      <c r="B512" s="627" t="s">
        <v>529</v>
      </c>
      <c r="G512" s="628"/>
      <c r="H512" s="628"/>
      <c r="I512" s="486"/>
      <c r="J512" s="364">
        <f>ROUND(SUMIFS('TB 21-22'!L:L,'TB 21-22'!M:M,'Notes 6-29'!B512,'TB 21-22'!N:N,$B$502),0)</f>
        <v>0</v>
      </c>
      <c r="K512" s="491"/>
      <c r="L512" s="364">
        <v>0</v>
      </c>
    </row>
    <row r="513" spans="1:12" ht="17.149999999999999" customHeight="1">
      <c r="A513" s="490"/>
      <c r="B513" s="495" t="s">
        <v>898</v>
      </c>
      <c r="G513" s="628"/>
      <c r="H513" s="628"/>
      <c r="I513" s="486"/>
      <c r="J513" s="364">
        <f>ROUND(SUMIFS('TB 21-22'!L:L,'TB 21-22'!M:M,'Notes 6-29'!B513,'TB 21-22'!N:N,$B$502),0)</f>
        <v>30062</v>
      </c>
      <c r="K513" s="491"/>
      <c r="L513" s="364">
        <v>37120</v>
      </c>
    </row>
    <row r="514" spans="1:12">
      <c r="A514" s="490"/>
      <c r="B514" s="495" t="s">
        <v>858</v>
      </c>
      <c r="G514" s="628"/>
      <c r="H514" s="628"/>
      <c r="I514" s="486"/>
      <c r="J514" s="364">
        <f>ROUND(SUMIFS('TB 21-22'!L:L,'TB 21-22'!M:M,'Notes 6-29'!B514,'TB 21-22'!N:N,$B$502),0)</f>
        <v>136283</v>
      </c>
      <c r="K514" s="491"/>
      <c r="L514" s="364">
        <v>119086</v>
      </c>
    </row>
    <row r="515" spans="1:12">
      <c r="A515" s="490"/>
      <c r="B515" s="625" t="s">
        <v>859</v>
      </c>
      <c r="C515" s="361"/>
      <c r="D515" s="361"/>
      <c r="E515" s="361"/>
      <c r="F515" s="361"/>
      <c r="G515" s="629"/>
      <c r="H515" s="629"/>
      <c r="I515" s="630"/>
      <c r="J515" s="370">
        <v>8919.7999999999993</v>
      </c>
      <c r="K515" s="631"/>
      <c r="L515" s="370">
        <v>8711.01</v>
      </c>
    </row>
    <row r="516" spans="1:12">
      <c r="A516" s="490"/>
      <c r="B516" s="495" t="s">
        <v>899</v>
      </c>
      <c r="G516" s="628"/>
      <c r="H516" s="628"/>
      <c r="I516" s="486"/>
      <c r="J516" s="370">
        <f>ROUND(SUMIFS('TB 21-22'!L:L,'TB 21-22'!M:M,'Notes 6-29'!B516,'TB 21-22'!N:N,$B$502),0)</f>
        <v>34657</v>
      </c>
      <c r="K516" s="631"/>
      <c r="L516" s="370">
        <v>21950</v>
      </c>
    </row>
    <row r="517" spans="1:12">
      <c r="A517" s="490"/>
      <c r="B517" s="495" t="s">
        <v>3760</v>
      </c>
      <c r="G517" s="628"/>
      <c r="H517" s="628"/>
      <c r="I517" s="486"/>
      <c r="J517" s="370">
        <f>ROUND(SUMIFS('TB 21-22'!L:L,'TB 21-22'!M:M,'Notes 6-29'!B517,'TB 21-22'!N:N,$B$502),0)</f>
        <v>93643</v>
      </c>
      <c r="K517" s="631"/>
      <c r="L517" s="370">
        <v>84192.4</v>
      </c>
    </row>
    <row r="518" spans="1:12">
      <c r="A518" s="490"/>
      <c r="B518" s="495" t="s">
        <v>3761</v>
      </c>
      <c r="G518" s="628"/>
      <c r="H518" s="628"/>
      <c r="I518" s="486"/>
      <c r="J518" s="364">
        <f>ROUND(SUMIFS('TB 21-22'!L:L,'TB 21-22'!M:M,'Notes 6-29'!B518,'TB 21-22'!N:N,$B$502),0)-J515</f>
        <v>224345.2</v>
      </c>
      <c r="K518" s="491"/>
      <c r="L518" s="364">
        <f>240219.99-L517</f>
        <v>156027.59</v>
      </c>
    </row>
    <row r="519" spans="1:12">
      <c r="A519" s="490"/>
      <c r="B519" s="495" t="s">
        <v>860</v>
      </c>
      <c r="I519" s="486"/>
      <c r="J519" s="364">
        <f>ROUND(SUMIFS('TB 21-22'!L:L,'TB 21-22'!M:M,'Notes 6-29'!B519,'TB 21-22'!N:N,$B$502),0)</f>
        <v>10366</v>
      </c>
      <c r="K519" s="491"/>
      <c r="L519" s="364">
        <v>17393</v>
      </c>
    </row>
    <row r="520" spans="1:12">
      <c r="A520" s="490"/>
      <c r="B520" s="247" t="s">
        <v>901</v>
      </c>
      <c r="G520" s="628"/>
      <c r="H520" s="628"/>
      <c r="I520" s="486"/>
      <c r="J520" s="364">
        <f>ROUND(SUMIFS('TB 21-22'!L:L,'TB 21-22'!M:M,'Notes 6-29'!B520,'TB 21-22'!N:N,$B$502),0)</f>
        <v>18339</v>
      </c>
      <c r="K520" s="491"/>
      <c r="L520" s="364">
        <v>3041</v>
      </c>
    </row>
    <row r="521" spans="1:12">
      <c r="A521" s="490"/>
      <c r="B521" s="495" t="s">
        <v>2</v>
      </c>
      <c r="G521" s="628"/>
      <c r="H521" s="628"/>
      <c r="I521" s="667">
        <v>5.2</v>
      </c>
      <c r="J521" s="364">
        <f>SUMIFS('TB 21-22'!L:L,'TB 21-22'!M:M,'Notes 6-29'!B521,'TB 21-22'!N:N,$B$502)</f>
        <v>240028.02999999997</v>
      </c>
      <c r="K521" s="491"/>
      <c r="L521" s="364">
        <v>233526.66000000003</v>
      </c>
    </row>
    <row r="522" spans="1:12">
      <c r="A522" s="490"/>
      <c r="B522" s="495" t="s">
        <v>248</v>
      </c>
      <c r="G522" s="500"/>
      <c r="H522" s="500"/>
      <c r="I522" s="668">
        <v>6</v>
      </c>
      <c r="J522" s="364">
        <f>SUMIFS('TB 21-22'!L:L,'TB 21-22'!M:M,'Notes 6-29'!B522,'TB 21-22'!N:N,$B$502)</f>
        <v>2235.85</v>
      </c>
      <c r="K522" s="491"/>
      <c r="L522" s="364">
        <v>3142.18</v>
      </c>
    </row>
    <row r="523" spans="1:12" ht="13.5" thickBot="1">
      <c r="A523" s="490"/>
      <c r="G523" s="500"/>
      <c r="H523" s="500"/>
      <c r="I523" s="587"/>
      <c r="J523" s="632">
        <f>SUM(J504:J522)</f>
        <v>6980168.8799999999</v>
      </c>
      <c r="K523" s="622"/>
      <c r="L523" s="632">
        <v>5854849.8399999999</v>
      </c>
    </row>
    <row r="524" spans="1:12" ht="5.25" customHeight="1" thickTop="1">
      <c r="A524" s="490"/>
      <c r="G524" s="500"/>
      <c r="H524" s="500"/>
      <c r="I524" s="587"/>
      <c r="J524" s="633"/>
      <c r="K524" s="622"/>
      <c r="L524" s="633"/>
    </row>
    <row r="525" spans="1:12" ht="5.25" customHeight="1">
      <c r="A525" s="490"/>
      <c r="G525" s="500"/>
      <c r="H525" s="500"/>
      <c r="I525" s="587"/>
      <c r="J525" s="633"/>
      <c r="K525" s="622"/>
      <c r="L525" s="633"/>
    </row>
    <row r="526" spans="1:12">
      <c r="A526" s="450">
        <f>A502+1</f>
        <v>27</v>
      </c>
      <c r="B526" s="285" t="s">
        <v>275</v>
      </c>
      <c r="C526" s="285"/>
      <c r="D526" s="366"/>
      <c r="E526" s="366"/>
      <c r="F526" s="366"/>
      <c r="G526" s="634"/>
      <c r="H526" s="634"/>
      <c r="I526" s="587"/>
      <c r="K526" s="500"/>
    </row>
    <row r="527" spans="1:12" ht="11.9" customHeight="1">
      <c r="B527" s="285"/>
      <c r="C527" s="285"/>
      <c r="D527" s="366"/>
      <c r="E527" s="366"/>
      <c r="F527" s="366"/>
      <c r="G527" s="634"/>
      <c r="H527" s="634"/>
      <c r="I527" s="587"/>
      <c r="K527" s="500"/>
    </row>
    <row r="528" spans="1:12">
      <c r="A528" s="490"/>
      <c r="B528" s="495" t="s">
        <v>543</v>
      </c>
      <c r="G528" s="518"/>
      <c r="H528" s="518"/>
      <c r="I528" s="587"/>
      <c r="J528" s="492">
        <f>SUMIFS('TB 21-22'!L:L,'TB 21-22'!M:M,'Notes 6-29'!B528,'TB 21-22'!N:N,$B$526)</f>
        <v>428354.4</v>
      </c>
      <c r="K528" s="635"/>
      <c r="L528" s="492">
        <v>285469.46000000002</v>
      </c>
    </row>
    <row r="529" spans="1:12">
      <c r="A529" s="490"/>
      <c r="B529" s="495" t="s">
        <v>679</v>
      </c>
      <c r="G529" s="518"/>
      <c r="H529" s="518"/>
      <c r="I529" s="587"/>
      <c r="J529" s="492">
        <f>SUMIFS('TB 21-22'!L:L,'TB 21-22'!M:M,'Notes 6-29'!B529,'TB 21-22'!N:N,$B$526)</f>
        <v>322325.79000000004</v>
      </c>
      <c r="K529" s="635"/>
      <c r="L529" s="492">
        <v>552738.9</v>
      </c>
    </row>
    <row r="530" spans="1:12">
      <c r="A530" s="490"/>
      <c r="B530" s="495" t="s">
        <v>856</v>
      </c>
      <c r="G530" s="518"/>
      <c r="H530" s="518"/>
      <c r="I530" s="587"/>
      <c r="J530" s="492">
        <f>SUMIFS('TB 21-22'!L:L,'TB 21-22'!M:M,'Notes 6-29'!B530,'TB 21-22'!N:N,$B$526)</f>
        <v>37953.919999999998</v>
      </c>
      <c r="K530" s="635"/>
      <c r="L530" s="492">
        <v>35534.869999999995</v>
      </c>
    </row>
    <row r="531" spans="1:12">
      <c r="A531" s="490"/>
      <c r="B531" s="495" t="s">
        <v>678</v>
      </c>
      <c r="G531" s="518"/>
      <c r="H531" s="518"/>
      <c r="I531" s="587"/>
      <c r="J531" s="492">
        <f>SUMIFS('TB 21-22'!L:L,'TB 21-22'!M:M,'Notes 6-29'!B531,'TB 21-22'!N:N,$B$526)</f>
        <v>95121.07</v>
      </c>
      <c r="K531" s="635"/>
      <c r="L531" s="492">
        <v>73921.78</v>
      </c>
    </row>
    <row r="532" spans="1:12">
      <c r="A532" s="490"/>
      <c r="B532" s="495" t="s">
        <v>680</v>
      </c>
      <c r="G532" s="518"/>
      <c r="H532" s="518"/>
      <c r="I532" s="587"/>
      <c r="J532" s="492">
        <f>SUMIFS('TB 21-22'!L:L,'TB 21-22'!M:M,'Notes 6-29'!B532,'TB 21-22'!N:N,$B$526)</f>
        <v>40123.57</v>
      </c>
      <c r="K532" s="635"/>
      <c r="L532" s="492">
        <v>54053.2</v>
      </c>
    </row>
    <row r="533" spans="1:12">
      <c r="A533" s="490"/>
      <c r="B533" s="495" t="s">
        <v>855</v>
      </c>
      <c r="G533" s="518"/>
      <c r="H533" s="518"/>
      <c r="I533" s="587"/>
      <c r="J533" s="468">
        <f>SUMIFS('TB 21-22'!L:L,'TB 21-22'!M:M,'Notes 6-29'!B533,'TB 21-22'!N:N,$B$526)</f>
        <v>0</v>
      </c>
      <c r="K533" s="635"/>
      <c r="L533" s="492">
        <v>1223.68</v>
      </c>
    </row>
    <row r="534" spans="1:12" ht="14.25" customHeight="1" thickBot="1">
      <c r="A534" s="490"/>
      <c r="B534" s="636"/>
      <c r="F534" s="360"/>
      <c r="G534" s="518"/>
      <c r="H534" s="518"/>
      <c r="I534" s="587"/>
      <c r="J534" s="637">
        <f>SUM(J528:J533)</f>
        <v>923878.75000000012</v>
      </c>
      <c r="K534" s="613"/>
      <c r="L534" s="637">
        <v>1002941.8900000001</v>
      </c>
    </row>
    <row r="535" spans="1:12" ht="14.25" customHeight="1" thickTop="1">
      <c r="A535" s="490"/>
      <c r="B535" s="636"/>
      <c r="F535" s="360"/>
      <c r="G535" s="518"/>
      <c r="H535" s="518"/>
      <c r="I535" s="587"/>
      <c r="J535" s="616"/>
      <c r="K535" s="613"/>
      <c r="L535" s="616"/>
    </row>
    <row r="536" spans="1:12">
      <c r="A536" s="450">
        <f>A526+1</f>
        <v>28</v>
      </c>
      <c r="B536" s="366" t="s">
        <v>41</v>
      </c>
      <c r="C536" s="366"/>
      <c r="D536" s="366"/>
      <c r="E536" s="366"/>
      <c r="F536" s="638"/>
      <c r="G536" s="500"/>
      <c r="H536" s="500"/>
      <c r="I536" s="587"/>
      <c r="J536" s="639"/>
      <c r="K536" s="640"/>
      <c r="L536" s="639"/>
    </row>
    <row r="537" spans="1:12">
      <c r="B537" s="366"/>
      <c r="C537" s="366"/>
      <c r="D537" s="366"/>
      <c r="E537" s="366"/>
      <c r="F537" s="638"/>
      <c r="G537" s="500"/>
      <c r="H537" s="500"/>
      <c r="I537" s="594"/>
      <c r="J537" s="639"/>
      <c r="K537" s="640"/>
      <c r="L537" s="639"/>
    </row>
    <row r="538" spans="1:12">
      <c r="A538" s="490"/>
      <c r="B538" s="347" t="s">
        <v>1320</v>
      </c>
      <c r="C538" s="495"/>
      <c r="J538" s="364">
        <f>SUMIFS('TB 21-22'!L:L,'TB 21-22'!M:M,'Notes 6-29'!B538,'TB 21-22'!N:N,$B$536)</f>
        <v>38828.68</v>
      </c>
      <c r="K538" s="641"/>
      <c r="L538" s="337">
        <v>38072.28</v>
      </c>
    </row>
    <row r="539" spans="1:12">
      <c r="A539" s="490"/>
      <c r="B539" s="347" t="s">
        <v>892</v>
      </c>
      <c r="I539" s="486"/>
      <c r="J539" s="364">
        <f>SUMIFS('TB 21-22'!L:L,'TB 21-22'!M:M,'Notes 6-29'!B539,'TB 21-22'!N:N,$B$536)</f>
        <v>62280.77</v>
      </c>
      <c r="K539" s="641"/>
      <c r="L539" s="364">
        <v>0</v>
      </c>
    </row>
    <row r="540" spans="1:12">
      <c r="A540" s="490"/>
      <c r="B540" s="627" t="s">
        <v>893</v>
      </c>
      <c r="I540" s="486"/>
      <c r="J540" s="364">
        <f>SUMIFS('TB 21-22'!L:L,'TB 21-22'!M:M,'Notes 6-29'!B540,'TB 21-22'!N:N,$B$536)</f>
        <v>6240.96</v>
      </c>
      <c r="K540" s="641"/>
      <c r="L540" s="364">
        <v>7441.6</v>
      </c>
    </row>
    <row r="541" spans="1:12">
      <c r="A541" s="490"/>
      <c r="B541" s="627" t="s">
        <v>894</v>
      </c>
      <c r="I541" s="486"/>
      <c r="J541" s="364">
        <f>SUMIFS('TB 21-22'!L:L,'TB 21-22'!M:M,'Notes 6-29'!B541,'TB 21-22'!N:N,$B$536)</f>
        <v>15871.34</v>
      </c>
      <c r="K541" s="641"/>
      <c r="L541" s="364">
        <v>28817.759999999998</v>
      </c>
    </row>
    <row r="542" spans="1:12" hidden="1">
      <c r="A542" s="490"/>
      <c r="B542" s="627" t="s">
        <v>1086</v>
      </c>
      <c r="I542" s="486"/>
      <c r="J542" s="364">
        <v>0</v>
      </c>
      <c r="K542" s="641"/>
      <c r="L542" s="364">
        <v>0</v>
      </c>
    </row>
    <row r="543" spans="1:12" ht="13.5" thickBot="1">
      <c r="A543" s="490"/>
      <c r="I543" s="486"/>
      <c r="J543" s="637">
        <f>SUM(J538:J541)</f>
        <v>123221.75</v>
      </c>
      <c r="K543" s="637"/>
      <c r="L543" s="637">
        <v>74331.64</v>
      </c>
    </row>
    <row r="544" spans="1:12" ht="13.5" thickTop="1">
      <c r="A544" s="450">
        <f>A536+1</f>
        <v>29</v>
      </c>
      <c r="B544" s="292" t="s">
        <v>705</v>
      </c>
      <c r="C544" s="366"/>
    </row>
    <row r="545" spans="2:12" ht="5.15" customHeight="1">
      <c r="B545" s="292"/>
      <c r="C545" s="366"/>
    </row>
    <row r="546" spans="2:12">
      <c r="B546" s="347" t="s">
        <v>706</v>
      </c>
      <c r="J546" s="364">
        <f>SUMIFS('TB 21-22'!L:L,'TB 21-22'!M:M,'Notes 6-29'!B546,'TB 21-22'!N:N,$B$544)</f>
        <v>417509.84</v>
      </c>
      <c r="K546" s="641"/>
      <c r="L546" s="364">
        <v>314051.02</v>
      </c>
    </row>
    <row r="547" spans="2:12">
      <c r="B547" s="417" t="s">
        <v>1441</v>
      </c>
      <c r="J547" s="364">
        <f>SUMIFS('TB 21-22'!L:L,'TB 21-22'!M:M,'Notes 6-29'!B547,'TB 21-22'!N:N,$B$544)</f>
        <v>87857.31</v>
      </c>
      <c r="K547" s="641"/>
      <c r="L547" s="364">
        <v>185680.94</v>
      </c>
    </row>
    <row r="548" spans="2:12">
      <c r="B548" s="417" t="s">
        <v>704</v>
      </c>
      <c r="J548" s="364">
        <f>SUMIFS('TB 21-22'!L:L,'TB 21-22'!M:M,'Notes 6-29'!B548,'TB 21-22'!N:N,$B$544)</f>
        <v>63298.49</v>
      </c>
      <c r="K548" s="641"/>
      <c r="L548" s="364">
        <v>8773.4124448341208</v>
      </c>
    </row>
    <row r="549" spans="2:12" ht="13.5" thickBot="1">
      <c r="J549" s="637">
        <f>SUM(J546:J548)</f>
        <v>568665.64</v>
      </c>
      <c r="K549" s="642"/>
      <c r="L549" s="637">
        <v>508505.37244483415</v>
      </c>
    </row>
    <row r="550" spans="2:12" ht="13.5" thickTop="1"/>
    <row r="554" spans="2:12">
      <c r="J554" s="267"/>
      <c r="L554" s="364"/>
    </row>
  </sheetData>
  <mergeCells count="45">
    <mergeCell ref="B332:L332"/>
    <mergeCell ref="B313:L313"/>
    <mergeCell ref="B315:L315"/>
    <mergeCell ref="B320:L320"/>
    <mergeCell ref="B317:L317"/>
    <mergeCell ref="B319:L319"/>
    <mergeCell ref="J385:L385"/>
    <mergeCell ref="J446:L446"/>
    <mergeCell ref="B425:L425"/>
    <mergeCell ref="B250:H250"/>
    <mergeCell ref="B251:H251"/>
    <mergeCell ref="B252:H252"/>
    <mergeCell ref="B253:H253"/>
    <mergeCell ref="B254:H254"/>
    <mergeCell ref="B255:H255"/>
    <mergeCell ref="J297:L297"/>
    <mergeCell ref="B294:L295"/>
    <mergeCell ref="B279:L282"/>
    <mergeCell ref="B378:L378"/>
    <mergeCell ref="B308:L308"/>
    <mergeCell ref="B309:L309"/>
    <mergeCell ref="B311:L311"/>
    <mergeCell ref="J1:L1"/>
    <mergeCell ref="B10:D10"/>
    <mergeCell ref="B156:H156"/>
    <mergeCell ref="L197:L198"/>
    <mergeCell ref="F197:G198"/>
    <mergeCell ref="H197:H198"/>
    <mergeCell ref="J197:J198"/>
    <mergeCell ref="J110:L110"/>
    <mergeCell ref="I197:I198"/>
    <mergeCell ref="B24:L25"/>
    <mergeCell ref="I2:I3"/>
    <mergeCell ref="I111:I112"/>
    <mergeCell ref="B197:E198"/>
    <mergeCell ref="B190:I191"/>
    <mergeCell ref="B247:I248"/>
    <mergeCell ref="J242:L242"/>
    <mergeCell ref="F199:G199"/>
    <mergeCell ref="B237:L240"/>
    <mergeCell ref="F200:G200"/>
    <mergeCell ref="B205:L205"/>
    <mergeCell ref="F201:G201"/>
    <mergeCell ref="F202:G202"/>
    <mergeCell ref="F203:G203"/>
  </mergeCells>
  <conditionalFormatting sqref="I11">
    <cfRule type="colorScale" priority="5">
      <colorScale>
        <cfvo type="min"/>
        <cfvo type="percentile" val="50"/>
        <cfvo type="max"/>
        <color rgb="FFF8696B"/>
        <color rgb="FFFCFCFF"/>
        <color rgb="FF63BE7B"/>
      </colorScale>
    </cfRule>
  </conditionalFormatting>
  <conditionalFormatting sqref="I423">
    <cfRule type="colorScale" priority="2">
      <colorScale>
        <cfvo type="min"/>
        <cfvo type="percentile" val="50"/>
        <cfvo type="max"/>
        <color rgb="FFF8696B"/>
        <color rgb="FFFCFCFF"/>
        <color rgb="FF63BE7B"/>
      </colorScale>
    </cfRule>
  </conditionalFormatting>
  <printOptions horizontalCentered="1"/>
  <pageMargins left="1" right="0.65" top="1" bottom="0.65" header="0.3" footer="0.3"/>
  <pageSetup paperSize="9" scale="78" firstPageNumber="17" fitToHeight="0" orientation="portrait" useFirstPageNumber="1" r:id="rId1"/>
  <headerFooter>
    <oddFooter>&amp;C&amp;"Open Sans,Regular"&amp;P</oddFooter>
  </headerFooter>
  <rowBreaks count="4" manualBreakCount="4">
    <brk id="72" max="11" man="1"/>
    <brk id="140" max="11" man="1"/>
    <brk id="444" max="11" man="1"/>
    <brk id="524" max="11" man="1"/>
  </rowBreaks>
  <ignoredErrors>
    <ignoredError sqref="I11 I263:I278 I290:I292 I104 A28:A33 I330 I346 I376 I423" numberStoredAsText="1"/>
  </ignoredErrors>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tabColor rgb="FF33CC33"/>
    <pageSetUpPr fitToPage="1"/>
  </sheetPr>
  <dimension ref="A1:K119"/>
  <sheetViews>
    <sheetView showGridLines="0" view="pageBreakPreview" zoomScaleNormal="100" zoomScaleSheetLayoutView="100" workbookViewId="0">
      <selection activeCell="B117" activeCellId="1" sqref="B110:J113 B117:J119"/>
    </sheetView>
  </sheetViews>
  <sheetFormatPr defaultRowHeight="13"/>
  <cols>
    <col min="1" max="1" width="4" style="365" customWidth="1"/>
    <col min="2" max="2" width="47.54296875" style="458" customWidth="1"/>
    <col min="3" max="3" width="8.54296875" style="458" bestFit="1" customWidth="1"/>
    <col min="4" max="4" width="15.453125" style="458" customWidth="1"/>
    <col min="5" max="5" width="14" style="458" customWidth="1"/>
    <col min="6" max="6" width="13.453125" style="458" customWidth="1"/>
    <col min="7" max="7" width="12" style="458" customWidth="1"/>
    <col min="8" max="8" width="15.54296875" style="458" customWidth="1"/>
    <col min="9" max="9" width="18.453125" style="458" customWidth="1"/>
    <col min="10" max="10" width="16.453125" style="458" customWidth="1"/>
    <col min="11" max="11" width="14.54296875" style="458" bestFit="1" customWidth="1"/>
    <col min="12" max="12" width="10.453125" style="458" bestFit="1" customWidth="1"/>
    <col min="13" max="254" width="8.54296875" style="458"/>
    <col min="255" max="255" width="4" style="458" customWidth="1"/>
    <col min="256" max="256" width="47.54296875" style="458" customWidth="1"/>
    <col min="257" max="257" width="8.54296875" style="458" bestFit="1" customWidth="1"/>
    <col min="258" max="258" width="15.453125" style="458" customWidth="1"/>
    <col min="259" max="259" width="14" style="458" customWidth="1"/>
    <col min="260" max="260" width="13.453125" style="458" customWidth="1"/>
    <col min="261" max="261" width="12" style="458" customWidth="1"/>
    <col min="262" max="262" width="14.453125" style="458" customWidth="1"/>
    <col min="263" max="264" width="16.453125" style="458" customWidth="1"/>
    <col min="265" max="265" width="11.54296875" style="458" bestFit="1" customWidth="1"/>
    <col min="266" max="510" width="8.54296875" style="458"/>
    <col min="511" max="511" width="4" style="458" customWidth="1"/>
    <col min="512" max="512" width="47.54296875" style="458" customWidth="1"/>
    <col min="513" max="513" width="8.54296875" style="458" bestFit="1" customWidth="1"/>
    <col min="514" max="514" width="15.453125" style="458" customWidth="1"/>
    <col min="515" max="515" width="14" style="458" customWidth="1"/>
    <col min="516" max="516" width="13.453125" style="458" customWidth="1"/>
    <col min="517" max="517" width="12" style="458" customWidth="1"/>
    <col min="518" max="518" width="14.453125" style="458" customWidth="1"/>
    <col min="519" max="520" width="16.453125" style="458" customWidth="1"/>
    <col min="521" max="521" width="11.54296875" style="458" bestFit="1" customWidth="1"/>
    <col min="522" max="766" width="8.54296875" style="458"/>
    <col min="767" max="767" width="4" style="458" customWidth="1"/>
    <col min="768" max="768" width="47.54296875" style="458" customWidth="1"/>
    <col min="769" max="769" width="8.54296875" style="458" bestFit="1" customWidth="1"/>
    <col min="770" max="770" width="15.453125" style="458" customWidth="1"/>
    <col min="771" max="771" width="14" style="458" customWidth="1"/>
    <col min="772" max="772" width="13.453125" style="458" customWidth="1"/>
    <col min="773" max="773" width="12" style="458" customWidth="1"/>
    <col min="774" max="774" width="14.453125" style="458" customWidth="1"/>
    <col min="775" max="776" width="16.453125" style="458" customWidth="1"/>
    <col min="777" max="777" width="11.54296875" style="458" bestFit="1" customWidth="1"/>
    <col min="778" max="1022" width="8.54296875" style="458"/>
    <col min="1023" max="1023" width="4" style="458" customWidth="1"/>
    <col min="1024" max="1024" width="47.54296875" style="458" customWidth="1"/>
    <col min="1025" max="1025" width="8.54296875" style="458" bestFit="1" customWidth="1"/>
    <col min="1026" max="1026" width="15.453125" style="458" customWidth="1"/>
    <col min="1027" max="1027" width="14" style="458" customWidth="1"/>
    <col min="1028" max="1028" width="13.453125" style="458" customWidth="1"/>
    <col min="1029" max="1029" width="12" style="458" customWidth="1"/>
    <col min="1030" max="1030" width="14.453125" style="458" customWidth="1"/>
    <col min="1031" max="1032" width="16.453125" style="458" customWidth="1"/>
    <col min="1033" max="1033" width="11.54296875" style="458" bestFit="1" customWidth="1"/>
    <col min="1034" max="1278" width="8.54296875" style="458"/>
    <col min="1279" max="1279" width="4" style="458" customWidth="1"/>
    <col min="1280" max="1280" width="47.54296875" style="458" customWidth="1"/>
    <col min="1281" max="1281" width="8.54296875" style="458" bestFit="1" customWidth="1"/>
    <col min="1282" max="1282" width="15.453125" style="458" customWidth="1"/>
    <col min="1283" max="1283" width="14" style="458" customWidth="1"/>
    <col min="1284" max="1284" width="13.453125" style="458" customWidth="1"/>
    <col min="1285" max="1285" width="12" style="458" customWidth="1"/>
    <col min="1286" max="1286" width="14.453125" style="458" customWidth="1"/>
    <col min="1287" max="1288" width="16.453125" style="458" customWidth="1"/>
    <col min="1289" max="1289" width="11.54296875" style="458" bestFit="1" customWidth="1"/>
    <col min="1290" max="1534" width="8.54296875" style="458"/>
    <col min="1535" max="1535" width="4" style="458" customWidth="1"/>
    <col min="1536" max="1536" width="47.54296875" style="458" customWidth="1"/>
    <col min="1537" max="1537" width="8.54296875" style="458" bestFit="1" customWidth="1"/>
    <col min="1538" max="1538" width="15.453125" style="458" customWidth="1"/>
    <col min="1539" max="1539" width="14" style="458" customWidth="1"/>
    <col min="1540" max="1540" width="13.453125" style="458" customWidth="1"/>
    <col min="1541" max="1541" width="12" style="458" customWidth="1"/>
    <col min="1542" max="1542" width="14.453125" style="458" customWidth="1"/>
    <col min="1543" max="1544" width="16.453125" style="458" customWidth="1"/>
    <col min="1545" max="1545" width="11.54296875" style="458" bestFit="1" customWidth="1"/>
    <col min="1546" max="1790" width="8.54296875" style="458"/>
    <col min="1791" max="1791" width="4" style="458" customWidth="1"/>
    <col min="1792" max="1792" width="47.54296875" style="458" customWidth="1"/>
    <col min="1793" max="1793" width="8.54296875" style="458" bestFit="1" customWidth="1"/>
    <col min="1794" max="1794" width="15.453125" style="458" customWidth="1"/>
    <col min="1795" max="1795" width="14" style="458" customWidth="1"/>
    <col min="1796" max="1796" width="13.453125" style="458" customWidth="1"/>
    <col min="1797" max="1797" width="12" style="458" customWidth="1"/>
    <col min="1798" max="1798" width="14.453125" style="458" customWidth="1"/>
    <col min="1799" max="1800" width="16.453125" style="458" customWidth="1"/>
    <col min="1801" max="1801" width="11.54296875" style="458" bestFit="1" customWidth="1"/>
    <col min="1802" max="2046" width="8.54296875" style="458"/>
    <col min="2047" max="2047" width="4" style="458" customWidth="1"/>
    <col min="2048" max="2048" width="47.54296875" style="458" customWidth="1"/>
    <col min="2049" max="2049" width="8.54296875" style="458" bestFit="1" customWidth="1"/>
    <col min="2050" max="2050" width="15.453125" style="458" customWidth="1"/>
    <col min="2051" max="2051" width="14" style="458" customWidth="1"/>
    <col min="2052" max="2052" width="13.453125" style="458" customWidth="1"/>
    <col min="2053" max="2053" width="12" style="458" customWidth="1"/>
    <col min="2054" max="2054" width="14.453125" style="458" customWidth="1"/>
    <col min="2055" max="2056" width="16.453125" style="458" customWidth="1"/>
    <col min="2057" max="2057" width="11.54296875" style="458" bestFit="1" customWidth="1"/>
    <col min="2058" max="2302" width="8.54296875" style="458"/>
    <col min="2303" max="2303" width="4" style="458" customWidth="1"/>
    <col min="2304" max="2304" width="47.54296875" style="458" customWidth="1"/>
    <col min="2305" max="2305" width="8.54296875" style="458" bestFit="1" customWidth="1"/>
    <col min="2306" max="2306" width="15.453125" style="458" customWidth="1"/>
    <col min="2307" max="2307" width="14" style="458" customWidth="1"/>
    <col min="2308" max="2308" width="13.453125" style="458" customWidth="1"/>
    <col min="2309" max="2309" width="12" style="458" customWidth="1"/>
    <col min="2310" max="2310" width="14.453125" style="458" customWidth="1"/>
    <col min="2311" max="2312" width="16.453125" style="458" customWidth="1"/>
    <col min="2313" max="2313" width="11.54296875" style="458" bestFit="1" customWidth="1"/>
    <col min="2314" max="2558" width="8.54296875" style="458"/>
    <col min="2559" max="2559" width="4" style="458" customWidth="1"/>
    <col min="2560" max="2560" width="47.54296875" style="458" customWidth="1"/>
    <col min="2561" max="2561" width="8.54296875" style="458" bestFit="1" customWidth="1"/>
    <col min="2562" max="2562" width="15.453125" style="458" customWidth="1"/>
    <col min="2563" max="2563" width="14" style="458" customWidth="1"/>
    <col min="2564" max="2564" width="13.453125" style="458" customWidth="1"/>
    <col min="2565" max="2565" width="12" style="458" customWidth="1"/>
    <col min="2566" max="2566" width="14.453125" style="458" customWidth="1"/>
    <col min="2567" max="2568" width="16.453125" style="458" customWidth="1"/>
    <col min="2569" max="2569" width="11.54296875" style="458" bestFit="1" customWidth="1"/>
    <col min="2570" max="2814" width="8.54296875" style="458"/>
    <col min="2815" max="2815" width="4" style="458" customWidth="1"/>
    <col min="2816" max="2816" width="47.54296875" style="458" customWidth="1"/>
    <col min="2817" max="2817" width="8.54296875" style="458" bestFit="1" customWidth="1"/>
    <col min="2818" max="2818" width="15.453125" style="458" customWidth="1"/>
    <col min="2819" max="2819" width="14" style="458" customWidth="1"/>
    <col min="2820" max="2820" width="13.453125" style="458" customWidth="1"/>
    <col min="2821" max="2821" width="12" style="458" customWidth="1"/>
    <col min="2822" max="2822" width="14.453125" style="458" customWidth="1"/>
    <col min="2823" max="2824" width="16.453125" style="458" customWidth="1"/>
    <col min="2825" max="2825" width="11.54296875" style="458" bestFit="1" customWidth="1"/>
    <col min="2826" max="3070" width="8.54296875" style="458"/>
    <col min="3071" max="3071" width="4" style="458" customWidth="1"/>
    <col min="3072" max="3072" width="47.54296875" style="458" customWidth="1"/>
    <col min="3073" max="3073" width="8.54296875" style="458" bestFit="1" customWidth="1"/>
    <col min="3074" max="3074" width="15.453125" style="458" customWidth="1"/>
    <col min="3075" max="3075" width="14" style="458" customWidth="1"/>
    <col min="3076" max="3076" width="13.453125" style="458" customWidth="1"/>
    <col min="3077" max="3077" width="12" style="458" customWidth="1"/>
    <col min="3078" max="3078" width="14.453125" style="458" customWidth="1"/>
    <col min="3079" max="3080" width="16.453125" style="458" customWidth="1"/>
    <col min="3081" max="3081" width="11.54296875" style="458" bestFit="1" customWidth="1"/>
    <col min="3082" max="3326" width="8.54296875" style="458"/>
    <col min="3327" max="3327" width="4" style="458" customWidth="1"/>
    <col min="3328" max="3328" width="47.54296875" style="458" customWidth="1"/>
    <col min="3329" max="3329" width="8.54296875" style="458" bestFit="1" customWidth="1"/>
    <col min="3330" max="3330" width="15.453125" style="458" customWidth="1"/>
    <col min="3331" max="3331" width="14" style="458" customWidth="1"/>
    <col min="3332" max="3332" width="13.453125" style="458" customWidth="1"/>
    <col min="3333" max="3333" width="12" style="458" customWidth="1"/>
    <col min="3334" max="3334" width="14.453125" style="458" customWidth="1"/>
    <col min="3335" max="3336" width="16.453125" style="458" customWidth="1"/>
    <col min="3337" max="3337" width="11.54296875" style="458" bestFit="1" customWidth="1"/>
    <col min="3338" max="3582" width="8.54296875" style="458"/>
    <col min="3583" max="3583" width="4" style="458" customWidth="1"/>
    <col min="3584" max="3584" width="47.54296875" style="458" customWidth="1"/>
    <col min="3585" max="3585" width="8.54296875" style="458" bestFit="1" customWidth="1"/>
    <col min="3586" max="3586" width="15.453125" style="458" customWidth="1"/>
    <col min="3587" max="3587" width="14" style="458" customWidth="1"/>
    <col min="3588" max="3588" width="13.453125" style="458" customWidth="1"/>
    <col min="3589" max="3589" width="12" style="458" customWidth="1"/>
    <col min="3590" max="3590" width="14.453125" style="458" customWidth="1"/>
    <col min="3591" max="3592" width="16.453125" style="458" customWidth="1"/>
    <col min="3593" max="3593" width="11.54296875" style="458" bestFit="1" customWidth="1"/>
    <col min="3594" max="3838" width="8.54296875" style="458"/>
    <col min="3839" max="3839" width="4" style="458" customWidth="1"/>
    <col min="3840" max="3840" width="47.54296875" style="458" customWidth="1"/>
    <col min="3841" max="3841" width="8.54296875" style="458" bestFit="1" customWidth="1"/>
    <col min="3842" max="3842" width="15.453125" style="458" customWidth="1"/>
    <col min="3843" max="3843" width="14" style="458" customWidth="1"/>
    <col min="3844" max="3844" width="13.453125" style="458" customWidth="1"/>
    <col min="3845" max="3845" width="12" style="458" customWidth="1"/>
    <col min="3846" max="3846" width="14.453125" style="458" customWidth="1"/>
    <col min="3847" max="3848" width="16.453125" style="458" customWidth="1"/>
    <col min="3849" max="3849" width="11.54296875" style="458" bestFit="1" customWidth="1"/>
    <col min="3850" max="4094" width="8.54296875" style="458"/>
    <col min="4095" max="4095" width="4" style="458" customWidth="1"/>
    <col min="4096" max="4096" width="47.54296875" style="458" customWidth="1"/>
    <col min="4097" max="4097" width="8.54296875" style="458" bestFit="1" customWidth="1"/>
    <col min="4098" max="4098" width="15.453125" style="458" customWidth="1"/>
    <col min="4099" max="4099" width="14" style="458" customWidth="1"/>
    <col min="4100" max="4100" width="13.453125" style="458" customWidth="1"/>
    <col min="4101" max="4101" width="12" style="458" customWidth="1"/>
    <col min="4102" max="4102" width="14.453125" style="458" customWidth="1"/>
    <col min="4103" max="4104" width="16.453125" style="458" customWidth="1"/>
    <col min="4105" max="4105" width="11.54296875" style="458" bestFit="1" customWidth="1"/>
    <col min="4106" max="4350" width="8.54296875" style="458"/>
    <col min="4351" max="4351" width="4" style="458" customWidth="1"/>
    <col min="4352" max="4352" width="47.54296875" style="458" customWidth="1"/>
    <col min="4353" max="4353" width="8.54296875" style="458" bestFit="1" customWidth="1"/>
    <col min="4354" max="4354" width="15.453125" style="458" customWidth="1"/>
    <col min="4355" max="4355" width="14" style="458" customWidth="1"/>
    <col min="4356" max="4356" width="13.453125" style="458" customWidth="1"/>
    <col min="4357" max="4357" width="12" style="458" customWidth="1"/>
    <col min="4358" max="4358" width="14.453125" style="458" customWidth="1"/>
    <col min="4359" max="4360" width="16.453125" style="458" customWidth="1"/>
    <col min="4361" max="4361" width="11.54296875" style="458" bestFit="1" customWidth="1"/>
    <col min="4362" max="4606" width="8.54296875" style="458"/>
    <col min="4607" max="4607" width="4" style="458" customWidth="1"/>
    <col min="4608" max="4608" width="47.54296875" style="458" customWidth="1"/>
    <col min="4609" max="4609" width="8.54296875" style="458" bestFit="1" customWidth="1"/>
    <col min="4610" max="4610" width="15.453125" style="458" customWidth="1"/>
    <col min="4611" max="4611" width="14" style="458" customWidth="1"/>
    <col min="4612" max="4612" width="13.453125" style="458" customWidth="1"/>
    <col min="4613" max="4613" width="12" style="458" customWidth="1"/>
    <col min="4614" max="4614" width="14.453125" style="458" customWidth="1"/>
    <col min="4615" max="4616" width="16.453125" style="458" customWidth="1"/>
    <col min="4617" max="4617" width="11.54296875" style="458" bestFit="1" customWidth="1"/>
    <col min="4618" max="4862" width="8.54296875" style="458"/>
    <col min="4863" max="4863" width="4" style="458" customWidth="1"/>
    <col min="4864" max="4864" width="47.54296875" style="458" customWidth="1"/>
    <col min="4865" max="4865" width="8.54296875" style="458" bestFit="1" customWidth="1"/>
    <col min="4866" max="4866" width="15.453125" style="458" customWidth="1"/>
    <col min="4867" max="4867" width="14" style="458" customWidth="1"/>
    <col min="4868" max="4868" width="13.453125" style="458" customWidth="1"/>
    <col min="4869" max="4869" width="12" style="458" customWidth="1"/>
    <col min="4870" max="4870" width="14.453125" style="458" customWidth="1"/>
    <col min="4871" max="4872" width="16.453125" style="458" customWidth="1"/>
    <col min="4873" max="4873" width="11.54296875" style="458" bestFit="1" customWidth="1"/>
    <col min="4874" max="5118" width="8.54296875" style="458"/>
    <col min="5119" max="5119" width="4" style="458" customWidth="1"/>
    <col min="5120" max="5120" width="47.54296875" style="458" customWidth="1"/>
    <col min="5121" max="5121" width="8.54296875" style="458" bestFit="1" customWidth="1"/>
    <col min="5122" max="5122" width="15.453125" style="458" customWidth="1"/>
    <col min="5123" max="5123" width="14" style="458" customWidth="1"/>
    <col min="5124" max="5124" width="13.453125" style="458" customWidth="1"/>
    <col min="5125" max="5125" width="12" style="458" customWidth="1"/>
    <col min="5126" max="5126" width="14.453125" style="458" customWidth="1"/>
    <col min="5127" max="5128" width="16.453125" style="458" customWidth="1"/>
    <col min="5129" max="5129" width="11.54296875" style="458" bestFit="1" customWidth="1"/>
    <col min="5130" max="5374" width="8.54296875" style="458"/>
    <col min="5375" max="5375" width="4" style="458" customWidth="1"/>
    <col min="5376" max="5376" width="47.54296875" style="458" customWidth="1"/>
    <col min="5377" max="5377" width="8.54296875" style="458" bestFit="1" customWidth="1"/>
    <col min="5378" max="5378" width="15.453125" style="458" customWidth="1"/>
    <col min="5379" max="5379" width="14" style="458" customWidth="1"/>
    <col min="5380" max="5380" width="13.453125" style="458" customWidth="1"/>
    <col min="5381" max="5381" width="12" style="458" customWidth="1"/>
    <col min="5382" max="5382" width="14.453125" style="458" customWidth="1"/>
    <col min="5383" max="5384" width="16.453125" style="458" customWidth="1"/>
    <col min="5385" max="5385" width="11.54296875" style="458" bestFit="1" customWidth="1"/>
    <col min="5386" max="5630" width="8.54296875" style="458"/>
    <col min="5631" max="5631" width="4" style="458" customWidth="1"/>
    <col min="5632" max="5632" width="47.54296875" style="458" customWidth="1"/>
    <col min="5633" max="5633" width="8.54296875" style="458" bestFit="1" customWidth="1"/>
    <col min="5634" max="5634" width="15.453125" style="458" customWidth="1"/>
    <col min="5635" max="5635" width="14" style="458" customWidth="1"/>
    <col min="5636" max="5636" width="13.453125" style="458" customWidth="1"/>
    <col min="5637" max="5637" width="12" style="458" customWidth="1"/>
    <col min="5638" max="5638" width="14.453125" style="458" customWidth="1"/>
    <col min="5639" max="5640" width="16.453125" style="458" customWidth="1"/>
    <col min="5641" max="5641" width="11.54296875" style="458" bestFit="1" customWidth="1"/>
    <col min="5642" max="5886" width="8.54296875" style="458"/>
    <col min="5887" max="5887" width="4" style="458" customWidth="1"/>
    <col min="5888" max="5888" width="47.54296875" style="458" customWidth="1"/>
    <col min="5889" max="5889" width="8.54296875" style="458" bestFit="1" customWidth="1"/>
    <col min="5890" max="5890" width="15.453125" style="458" customWidth="1"/>
    <col min="5891" max="5891" width="14" style="458" customWidth="1"/>
    <col min="5892" max="5892" width="13.453125" style="458" customWidth="1"/>
    <col min="5893" max="5893" width="12" style="458" customWidth="1"/>
    <col min="5894" max="5894" width="14.453125" style="458" customWidth="1"/>
    <col min="5895" max="5896" width="16.453125" style="458" customWidth="1"/>
    <col min="5897" max="5897" width="11.54296875" style="458" bestFit="1" customWidth="1"/>
    <col min="5898" max="6142" width="8.54296875" style="458"/>
    <col min="6143" max="6143" width="4" style="458" customWidth="1"/>
    <col min="6144" max="6144" width="47.54296875" style="458" customWidth="1"/>
    <col min="6145" max="6145" width="8.54296875" style="458" bestFit="1" customWidth="1"/>
    <col min="6146" max="6146" width="15.453125" style="458" customWidth="1"/>
    <col min="6147" max="6147" width="14" style="458" customWidth="1"/>
    <col min="6148" max="6148" width="13.453125" style="458" customWidth="1"/>
    <col min="6149" max="6149" width="12" style="458" customWidth="1"/>
    <col min="6150" max="6150" width="14.453125" style="458" customWidth="1"/>
    <col min="6151" max="6152" width="16.453125" style="458" customWidth="1"/>
    <col min="6153" max="6153" width="11.54296875" style="458" bestFit="1" customWidth="1"/>
    <col min="6154" max="6398" width="8.54296875" style="458"/>
    <col min="6399" max="6399" width="4" style="458" customWidth="1"/>
    <col min="6400" max="6400" width="47.54296875" style="458" customWidth="1"/>
    <col min="6401" max="6401" width="8.54296875" style="458" bestFit="1" customWidth="1"/>
    <col min="6402" max="6402" width="15.453125" style="458" customWidth="1"/>
    <col min="6403" max="6403" width="14" style="458" customWidth="1"/>
    <col min="6404" max="6404" width="13.453125" style="458" customWidth="1"/>
    <col min="6405" max="6405" width="12" style="458" customWidth="1"/>
    <col min="6406" max="6406" width="14.453125" style="458" customWidth="1"/>
    <col min="6407" max="6408" width="16.453125" style="458" customWidth="1"/>
    <col min="6409" max="6409" width="11.54296875" style="458" bestFit="1" customWidth="1"/>
    <col min="6410" max="6654" width="8.54296875" style="458"/>
    <col min="6655" max="6655" width="4" style="458" customWidth="1"/>
    <col min="6656" max="6656" width="47.54296875" style="458" customWidth="1"/>
    <col min="6657" max="6657" width="8.54296875" style="458" bestFit="1" customWidth="1"/>
    <col min="6658" max="6658" width="15.453125" style="458" customWidth="1"/>
    <col min="6659" max="6659" width="14" style="458" customWidth="1"/>
    <col min="6660" max="6660" width="13.453125" style="458" customWidth="1"/>
    <col min="6661" max="6661" width="12" style="458" customWidth="1"/>
    <col min="6662" max="6662" width="14.453125" style="458" customWidth="1"/>
    <col min="6663" max="6664" width="16.453125" style="458" customWidth="1"/>
    <col min="6665" max="6665" width="11.54296875" style="458" bestFit="1" customWidth="1"/>
    <col min="6666" max="6910" width="8.54296875" style="458"/>
    <col min="6911" max="6911" width="4" style="458" customWidth="1"/>
    <col min="6912" max="6912" width="47.54296875" style="458" customWidth="1"/>
    <col min="6913" max="6913" width="8.54296875" style="458" bestFit="1" customWidth="1"/>
    <col min="6914" max="6914" width="15.453125" style="458" customWidth="1"/>
    <col min="6915" max="6915" width="14" style="458" customWidth="1"/>
    <col min="6916" max="6916" width="13.453125" style="458" customWidth="1"/>
    <col min="6917" max="6917" width="12" style="458" customWidth="1"/>
    <col min="6918" max="6918" width="14.453125" style="458" customWidth="1"/>
    <col min="6919" max="6920" width="16.453125" style="458" customWidth="1"/>
    <col min="6921" max="6921" width="11.54296875" style="458" bestFit="1" customWidth="1"/>
    <col min="6922" max="7166" width="8.54296875" style="458"/>
    <col min="7167" max="7167" width="4" style="458" customWidth="1"/>
    <col min="7168" max="7168" width="47.54296875" style="458" customWidth="1"/>
    <col min="7169" max="7169" width="8.54296875" style="458" bestFit="1" customWidth="1"/>
    <col min="7170" max="7170" width="15.453125" style="458" customWidth="1"/>
    <col min="7171" max="7171" width="14" style="458" customWidth="1"/>
    <col min="7172" max="7172" width="13.453125" style="458" customWidth="1"/>
    <col min="7173" max="7173" width="12" style="458" customWidth="1"/>
    <col min="7174" max="7174" width="14.453125" style="458" customWidth="1"/>
    <col min="7175" max="7176" width="16.453125" style="458" customWidth="1"/>
    <col min="7177" max="7177" width="11.54296875" style="458" bestFit="1" customWidth="1"/>
    <col min="7178" max="7422" width="8.54296875" style="458"/>
    <col min="7423" max="7423" width="4" style="458" customWidth="1"/>
    <col min="7424" max="7424" width="47.54296875" style="458" customWidth="1"/>
    <col min="7425" max="7425" width="8.54296875" style="458" bestFit="1" customWidth="1"/>
    <col min="7426" max="7426" width="15.453125" style="458" customWidth="1"/>
    <col min="7427" max="7427" width="14" style="458" customWidth="1"/>
    <col min="7428" max="7428" width="13.453125" style="458" customWidth="1"/>
    <col min="7429" max="7429" width="12" style="458" customWidth="1"/>
    <col min="7430" max="7430" width="14.453125" style="458" customWidth="1"/>
    <col min="7431" max="7432" width="16.453125" style="458" customWidth="1"/>
    <col min="7433" max="7433" width="11.54296875" style="458" bestFit="1" customWidth="1"/>
    <col min="7434" max="7678" width="8.54296875" style="458"/>
    <col min="7679" max="7679" width="4" style="458" customWidth="1"/>
    <col min="7680" max="7680" width="47.54296875" style="458" customWidth="1"/>
    <col min="7681" max="7681" width="8.54296875" style="458" bestFit="1" customWidth="1"/>
    <col min="7682" max="7682" width="15.453125" style="458" customWidth="1"/>
    <col min="7683" max="7683" width="14" style="458" customWidth="1"/>
    <col min="7684" max="7684" width="13.453125" style="458" customWidth="1"/>
    <col min="7685" max="7685" width="12" style="458" customWidth="1"/>
    <col min="7686" max="7686" width="14.453125" style="458" customWidth="1"/>
    <col min="7687" max="7688" width="16.453125" style="458" customWidth="1"/>
    <col min="7689" max="7689" width="11.54296875" style="458" bestFit="1" customWidth="1"/>
    <col min="7690" max="7934" width="8.54296875" style="458"/>
    <col min="7935" max="7935" width="4" style="458" customWidth="1"/>
    <col min="7936" max="7936" width="47.54296875" style="458" customWidth="1"/>
    <col min="7937" max="7937" width="8.54296875" style="458" bestFit="1" customWidth="1"/>
    <col min="7938" max="7938" width="15.453125" style="458" customWidth="1"/>
    <col min="7939" max="7939" width="14" style="458" customWidth="1"/>
    <col min="7940" max="7940" width="13.453125" style="458" customWidth="1"/>
    <col min="7941" max="7941" width="12" style="458" customWidth="1"/>
    <col min="7942" max="7942" width="14.453125" style="458" customWidth="1"/>
    <col min="7943" max="7944" width="16.453125" style="458" customWidth="1"/>
    <col min="7945" max="7945" width="11.54296875" style="458" bestFit="1" customWidth="1"/>
    <col min="7946" max="8190" width="8.54296875" style="458"/>
    <col min="8191" max="8191" width="4" style="458" customWidth="1"/>
    <col min="8192" max="8192" width="47.54296875" style="458" customWidth="1"/>
    <col min="8193" max="8193" width="8.54296875" style="458" bestFit="1" customWidth="1"/>
    <col min="8194" max="8194" width="15.453125" style="458" customWidth="1"/>
    <col min="8195" max="8195" width="14" style="458" customWidth="1"/>
    <col min="8196" max="8196" width="13.453125" style="458" customWidth="1"/>
    <col min="8197" max="8197" width="12" style="458" customWidth="1"/>
    <col min="8198" max="8198" width="14.453125" style="458" customWidth="1"/>
    <col min="8199" max="8200" width="16.453125" style="458" customWidth="1"/>
    <col min="8201" max="8201" width="11.54296875" style="458" bestFit="1" customWidth="1"/>
    <col min="8202" max="8446" width="8.54296875" style="458"/>
    <col min="8447" max="8447" width="4" style="458" customWidth="1"/>
    <col min="8448" max="8448" width="47.54296875" style="458" customWidth="1"/>
    <col min="8449" max="8449" width="8.54296875" style="458" bestFit="1" customWidth="1"/>
    <col min="8450" max="8450" width="15.453125" style="458" customWidth="1"/>
    <col min="8451" max="8451" width="14" style="458" customWidth="1"/>
    <col min="8452" max="8452" width="13.453125" style="458" customWidth="1"/>
    <col min="8453" max="8453" width="12" style="458" customWidth="1"/>
    <col min="8454" max="8454" width="14.453125" style="458" customWidth="1"/>
    <col min="8455" max="8456" width="16.453125" style="458" customWidth="1"/>
    <col min="8457" max="8457" width="11.54296875" style="458" bestFit="1" customWidth="1"/>
    <col min="8458" max="8702" width="8.54296875" style="458"/>
    <col min="8703" max="8703" width="4" style="458" customWidth="1"/>
    <col min="8704" max="8704" width="47.54296875" style="458" customWidth="1"/>
    <col min="8705" max="8705" width="8.54296875" style="458" bestFit="1" customWidth="1"/>
    <col min="8706" max="8706" width="15.453125" style="458" customWidth="1"/>
    <col min="8707" max="8707" width="14" style="458" customWidth="1"/>
    <col min="8708" max="8708" width="13.453125" style="458" customWidth="1"/>
    <col min="8709" max="8709" width="12" style="458" customWidth="1"/>
    <col min="8710" max="8710" width="14.453125" style="458" customWidth="1"/>
    <col min="8711" max="8712" width="16.453125" style="458" customWidth="1"/>
    <col min="8713" max="8713" width="11.54296875" style="458" bestFit="1" customWidth="1"/>
    <col min="8714" max="8958" width="8.54296875" style="458"/>
    <col min="8959" max="8959" width="4" style="458" customWidth="1"/>
    <col min="8960" max="8960" width="47.54296875" style="458" customWidth="1"/>
    <col min="8961" max="8961" width="8.54296875" style="458" bestFit="1" customWidth="1"/>
    <col min="8962" max="8962" width="15.453125" style="458" customWidth="1"/>
    <col min="8963" max="8963" width="14" style="458" customWidth="1"/>
    <col min="8964" max="8964" width="13.453125" style="458" customWidth="1"/>
    <col min="8965" max="8965" width="12" style="458" customWidth="1"/>
    <col min="8966" max="8966" width="14.453125" style="458" customWidth="1"/>
    <col min="8967" max="8968" width="16.453125" style="458" customWidth="1"/>
    <col min="8969" max="8969" width="11.54296875" style="458" bestFit="1" customWidth="1"/>
    <col min="8970" max="9214" width="8.54296875" style="458"/>
    <col min="9215" max="9215" width="4" style="458" customWidth="1"/>
    <col min="9216" max="9216" width="47.54296875" style="458" customWidth="1"/>
    <col min="9217" max="9217" width="8.54296875" style="458" bestFit="1" customWidth="1"/>
    <col min="9218" max="9218" width="15.453125" style="458" customWidth="1"/>
    <col min="9219" max="9219" width="14" style="458" customWidth="1"/>
    <col min="9220" max="9220" width="13.453125" style="458" customWidth="1"/>
    <col min="9221" max="9221" width="12" style="458" customWidth="1"/>
    <col min="9222" max="9222" width="14.453125" style="458" customWidth="1"/>
    <col min="9223" max="9224" width="16.453125" style="458" customWidth="1"/>
    <col min="9225" max="9225" width="11.54296875" style="458" bestFit="1" customWidth="1"/>
    <col min="9226" max="9470" width="8.54296875" style="458"/>
    <col min="9471" max="9471" width="4" style="458" customWidth="1"/>
    <col min="9472" max="9472" width="47.54296875" style="458" customWidth="1"/>
    <col min="9473" max="9473" width="8.54296875" style="458" bestFit="1" customWidth="1"/>
    <col min="9474" max="9474" width="15.453125" style="458" customWidth="1"/>
    <col min="9475" max="9475" width="14" style="458" customWidth="1"/>
    <col min="9476" max="9476" width="13.453125" style="458" customWidth="1"/>
    <col min="9477" max="9477" width="12" style="458" customWidth="1"/>
    <col min="9478" max="9478" width="14.453125" style="458" customWidth="1"/>
    <col min="9479" max="9480" width="16.453125" style="458" customWidth="1"/>
    <col min="9481" max="9481" width="11.54296875" style="458" bestFit="1" customWidth="1"/>
    <col min="9482" max="9726" width="8.54296875" style="458"/>
    <col min="9727" max="9727" width="4" style="458" customWidth="1"/>
    <col min="9728" max="9728" width="47.54296875" style="458" customWidth="1"/>
    <col min="9729" max="9729" width="8.54296875" style="458" bestFit="1" customWidth="1"/>
    <col min="9730" max="9730" width="15.453125" style="458" customWidth="1"/>
    <col min="9731" max="9731" width="14" style="458" customWidth="1"/>
    <col min="9732" max="9732" width="13.453125" style="458" customWidth="1"/>
    <col min="9733" max="9733" width="12" style="458" customWidth="1"/>
    <col min="9734" max="9734" width="14.453125" style="458" customWidth="1"/>
    <col min="9735" max="9736" width="16.453125" style="458" customWidth="1"/>
    <col min="9737" max="9737" width="11.54296875" style="458" bestFit="1" customWidth="1"/>
    <col min="9738" max="9982" width="8.54296875" style="458"/>
    <col min="9983" max="9983" width="4" style="458" customWidth="1"/>
    <col min="9984" max="9984" width="47.54296875" style="458" customWidth="1"/>
    <col min="9985" max="9985" width="8.54296875" style="458" bestFit="1" customWidth="1"/>
    <col min="9986" max="9986" width="15.453125" style="458" customWidth="1"/>
    <col min="9987" max="9987" width="14" style="458" customWidth="1"/>
    <col min="9988" max="9988" width="13.453125" style="458" customWidth="1"/>
    <col min="9989" max="9989" width="12" style="458" customWidth="1"/>
    <col min="9990" max="9990" width="14.453125" style="458" customWidth="1"/>
    <col min="9991" max="9992" width="16.453125" style="458" customWidth="1"/>
    <col min="9993" max="9993" width="11.54296875" style="458" bestFit="1" customWidth="1"/>
    <col min="9994" max="10238" width="8.54296875" style="458"/>
    <col min="10239" max="10239" width="4" style="458" customWidth="1"/>
    <col min="10240" max="10240" width="47.54296875" style="458" customWidth="1"/>
    <col min="10241" max="10241" width="8.54296875" style="458" bestFit="1" customWidth="1"/>
    <col min="10242" max="10242" width="15.453125" style="458" customWidth="1"/>
    <col min="10243" max="10243" width="14" style="458" customWidth="1"/>
    <col min="10244" max="10244" width="13.453125" style="458" customWidth="1"/>
    <col min="10245" max="10245" width="12" style="458" customWidth="1"/>
    <col min="10246" max="10246" width="14.453125" style="458" customWidth="1"/>
    <col min="10247" max="10248" width="16.453125" style="458" customWidth="1"/>
    <col min="10249" max="10249" width="11.54296875" style="458" bestFit="1" customWidth="1"/>
    <col min="10250" max="10494" width="8.54296875" style="458"/>
    <col min="10495" max="10495" width="4" style="458" customWidth="1"/>
    <col min="10496" max="10496" width="47.54296875" style="458" customWidth="1"/>
    <col min="10497" max="10497" width="8.54296875" style="458" bestFit="1" customWidth="1"/>
    <col min="10498" max="10498" width="15.453125" style="458" customWidth="1"/>
    <col min="10499" max="10499" width="14" style="458" customWidth="1"/>
    <col min="10500" max="10500" width="13.453125" style="458" customWidth="1"/>
    <col min="10501" max="10501" width="12" style="458" customWidth="1"/>
    <col min="10502" max="10502" width="14.453125" style="458" customWidth="1"/>
    <col min="10503" max="10504" width="16.453125" style="458" customWidth="1"/>
    <col min="10505" max="10505" width="11.54296875" style="458" bestFit="1" customWidth="1"/>
    <col min="10506" max="10750" width="8.54296875" style="458"/>
    <col min="10751" max="10751" width="4" style="458" customWidth="1"/>
    <col min="10752" max="10752" width="47.54296875" style="458" customWidth="1"/>
    <col min="10753" max="10753" width="8.54296875" style="458" bestFit="1" customWidth="1"/>
    <col min="10754" max="10754" width="15.453125" style="458" customWidth="1"/>
    <col min="10755" max="10755" width="14" style="458" customWidth="1"/>
    <col min="10756" max="10756" width="13.453125" style="458" customWidth="1"/>
    <col min="10757" max="10757" width="12" style="458" customWidth="1"/>
    <col min="10758" max="10758" width="14.453125" style="458" customWidth="1"/>
    <col min="10759" max="10760" width="16.453125" style="458" customWidth="1"/>
    <col min="10761" max="10761" width="11.54296875" style="458" bestFit="1" customWidth="1"/>
    <col min="10762" max="11006" width="8.54296875" style="458"/>
    <col min="11007" max="11007" width="4" style="458" customWidth="1"/>
    <col min="11008" max="11008" width="47.54296875" style="458" customWidth="1"/>
    <col min="11009" max="11009" width="8.54296875" style="458" bestFit="1" customWidth="1"/>
    <col min="11010" max="11010" width="15.453125" style="458" customWidth="1"/>
    <col min="11011" max="11011" width="14" style="458" customWidth="1"/>
    <col min="11012" max="11012" width="13.453125" style="458" customWidth="1"/>
    <col min="11013" max="11013" width="12" style="458" customWidth="1"/>
    <col min="11014" max="11014" width="14.453125" style="458" customWidth="1"/>
    <col min="11015" max="11016" width="16.453125" style="458" customWidth="1"/>
    <col min="11017" max="11017" width="11.54296875" style="458" bestFit="1" customWidth="1"/>
    <col min="11018" max="11262" width="8.54296875" style="458"/>
    <col min="11263" max="11263" width="4" style="458" customWidth="1"/>
    <col min="11264" max="11264" width="47.54296875" style="458" customWidth="1"/>
    <col min="11265" max="11265" width="8.54296875" style="458" bestFit="1" customWidth="1"/>
    <col min="11266" max="11266" width="15.453125" style="458" customWidth="1"/>
    <col min="11267" max="11267" width="14" style="458" customWidth="1"/>
    <col min="11268" max="11268" width="13.453125" style="458" customWidth="1"/>
    <col min="11269" max="11269" width="12" style="458" customWidth="1"/>
    <col min="11270" max="11270" width="14.453125" style="458" customWidth="1"/>
    <col min="11271" max="11272" width="16.453125" style="458" customWidth="1"/>
    <col min="11273" max="11273" width="11.54296875" style="458" bestFit="1" customWidth="1"/>
    <col min="11274" max="11518" width="8.54296875" style="458"/>
    <col min="11519" max="11519" width="4" style="458" customWidth="1"/>
    <col min="11520" max="11520" width="47.54296875" style="458" customWidth="1"/>
    <col min="11521" max="11521" width="8.54296875" style="458" bestFit="1" customWidth="1"/>
    <col min="11522" max="11522" width="15.453125" style="458" customWidth="1"/>
    <col min="11523" max="11523" width="14" style="458" customWidth="1"/>
    <col min="11524" max="11524" width="13.453125" style="458" customWidth="1"/>
    <col min="11525" max="11525" width="12" style="458" customWidth="1"/>
    <col min="11526" max="11526" width="14.453125" style="458" customWidth="1"/>
    <col min="11527" max="11528" width="16.453125" style="458" customWidth="1"/>
    <col min="11529" max="11529" width="11.54296875" style="458" bestFit="1" customWidth="1"/>
    <col min="11530" max="11774" width="8.54296875" style="458"/>
    <col min="11775" max="11775" width="4" style="458" customWidth="1"/>
    <col min="11776" max="11776" width="47.54296875" style="458" customWidth="1"/>
    <col min="11777" max="11777" width="8.54296875" style="458" bestFit="1" customWidth="1"/>
    <col min="11778" max="11778" width="15.453125" style="458" customWidth="1"/>
    <col min="11779" max="11779" width="14" style="458" customWidth="1"/>
    <col min="11780" max="11780" width="13.453125" style="458" customWidth="1"/>
    <col min="11781" max="11781" width="12" style="458" customWidth="1"/>
    <col min="11782" max="11782" width="14.453125" style="458" customWidth="1"/>
    <col min="11783" max="11784" width="16.453125" style="458" customWidth="1"/>
    <col min="11785" max="11785" width="11.54296875" style="458" bestFit="1" customWidth="1"/>
    <col min="11786" max="12030" width="8.54296875" style="458"/>
    <col min="12031" max="12031" width="4" style="458" customWidth="1"/>
    <col min="12032" max="12032" width="47.54296875" style="458" customWidth="1"/>
    <col min="12033" max="12033" width="8.54296875" style="458" bestFit="1" customWidth="1"/>
    <col min="12034" max="12034" width="15.453125" style="458" customWidth="1"/>
    <col min="12035" max="12035" width="14" style="458" customWidth="1"/>
    <col min="12036" max="12036" width="13.453125" style="458" customWidth="1"/>
    <col min="12037" max="12037" width="12" style="458" customWidth="1"/>
    <col min="12038" max="12038" width="14.453125" style="458" customWidth="1"/>
    <col min="12039" max="12040" width="16.453125" style="458" customWidth="1"/>
    <col min="12041" max="12041" width="11.54296875" style="458" bestFit="1" customWidth="1"/>
    <col min="12042" max="12286" width="8.54296875" style="458"/>
    <col min="12287" max="12287" width="4" style="458" customWidth="1"/>
    <col min="12288" max="12288" width="47.54296875" style="458" customWidth="1"/>
    <col min="12289" max="12289" width="8.54296875" style="458" bestFit="1" customWidth="1"/>
    <col min="12290" max="12290" width="15.453125" style="458" customWidth="1"/>
    <col min="12291" max="12291" width="14" style="458" customWidth="1"/>
    <col min="12292" max="12292" width="13.453125" style="458" customWidth="1"/>
    <col min="12293" max="12293" width="12" style="458" customWidth="1"/>
    <col min="12294" max="12294" width="14.453125" style="458" customWidth="1"/>
    <col min="12295" max="12296" width="16.453125" style="458" customWidth="1"/>
    <col min="12297" max="12297" width="11.54296875" style="458" bestFit="1" customWidth="1"/>
    <col min="12298" max="12542" width="8.54296875" style="458"/>
    <col min="12543" max="12543" width="4" style="458" customWidth="1"/>
    <col min="12544" max="12544" width="47.54296875" style="458" customWidth="1"/>
    <col min="12545" max="12545" width="8.54296875" style="458" bestFit="1" customWidth="1"/>
    <col min="12546" max="12546" width="15.453125" style="458" customWidth="1"/>
    <col min="12547" max="12547" width="14" style="458" customWidth="1"/>
    <col min="12548" max="12548" width="13.453125" style="458" customWidth="1"/>
    <col min="12549" max="12549" width="12" style="458" customWidth="1"/>
    <col min="12550" max="12550" width="14.453125" style="458" customWidth="1"/>
    <col min="12551" max="12552" width="16.453125" style="458" customWidth="1"/>
    <col min="12553" max="12553" width="11.54296875" style="458" bestFit="1" customWidth="1"/>
    <col min="12554" max="12798" width="8.54296875" style="458"/>
    <col min="12799" max="12799" width="4" style="458" customWidth="1"/>
    <col min="12800" max="12800" width="47.54296875" style="458" customWidth="1"/>
    <col min="12801" max="12801" width="8.54296875" style="458" bestFit="1" customWidth="1"/>
    <col min="12802" max="12802" width="15.453125" style="458" customWidth="1"/>
    <col min="12803" max="12803" width="14" style="458" customWidth="1"/>
    <col min="12804" max="12804" width="13.453125" style="458" customWidth="1"/>
    <col min="12805" max="12805" width="12" style="458" customWidth="1"/>
    <col min="12806" max="12806" width="14.453125" style="458" customWidth="1"/>
    <col min="12807" max="12808" width="16.453125" style="458" customWidth="1"/>
    <col min="12809" max="12809" width="11.54296875" style="458" bestFit="1" customWidth="1"/>
    <col min="12810" max="13054" width="8.54296875" style="458"/>
    <col min="13055" max="13055" width="4" style="458" customWidth="1"/>
    <col min="13056" max="13056" width="47.54296875" style="458" customWidth="1"/>
    <col min="13057" max="13057" width="8.54296875" style="458" bestFit="1" customWidth="1"/>
    <col min="13058" max="13058" width="15.453125" style="458" customWidth="1"/>
    <col min="13059" max="13059" width="14" style="458" customWidth="1"/>
    <col min="13060" max="13060" width="13.453125" style="458" customWidth="1"/>
    <col min="13061" max="13061" width="12" style="458" customWidth="1"/>
    <col min="13062" max="13062" width="14.453125" style="458" customWidth="1"/>
    <col min="13063" max="13064" width="16.453125" style="458" customWidth="1"/>
    <col min="13065" max="13065" width="11.54296875" style="458" bestFit="1" customWidth="1"/>
    <col min="13066" max="13310" width="8.54296875" style="458"/>
    <col min="13311" max="13311" width="4" style="458" customWidth="1"/>
    <col min="13312" max="13312" width="47.54296875" style="458" customWidth="1"/>
    <col min="13313" max="13313" width="8.54296875" style="458" bestFit="1" customWidth="1"/>
    <col min="13314" max="13314" width="15.453125" style="458" customWidth="1"/>
    <col min="13315" max="13315" width="14" style="458" customWidth="1"/>
    <col min="13316" max="13316" width="13.453125" style="458" customWidth="1"/>
    <col min="13317" max="13317" width="12" style="458" customWidth="1"/>
    <col min="13318" max="13318" width="14.453125" style="458" customWidth="1"/>
    <col min="13319" max="13320" width="16.453125" style="458" customWidth="1"/>
    <col min="13321" max="13321" width="11.54296875" style="458" bestFit="1" customWidth="1"/>
    <col min="13322" max="13566" width="8.54296875" style="458"/>
    <col min="13567" max="13567" width="4" style="458" customWidth="1"/>
    <col min="13568" max="13568" width="47.54296875" style="458" customWidth="1"/>
    <col min="13569" max="13569" width="8.54296875" style="458" bestFit="1" customWidth="1"/>
    <col min="13570" max="13570" width="15.453125" style="458" customWidth="1"/>
    <col min="13571" max="13571" width="14" style="458" customWidth="1"/>
    <col min="13572" max="13572" width="13.453125" style="458" customWidth="1"/>
    <col min="13573" max="13573" width="12" style="458" customWidth="1"/>
    <col min="13574" max="13574" width="14.453125" style="458" customWidth="1"/>
    <col min="13575" max="13576" width="16.453125" style="458" customWidth="1"/>
    <col min="13577" max="13577" width="11.54296875" style="458" bestFit="1" customWidth="1"/>
    <col min="13578" max="13822" width="8.54296875" style="458"/>
    <col min="13823" max="13823" width="4" style="458" customWidth="1"/>
    <col min="13824" max="13824" width="47.54296875" style="458" customWidth="1"/>
    <col min="13825" max="13825" width="8.54296875" style="458" bestFit="1" customWidth="1"/>
    <col min="13826" max="13826" width="15.453125" style="458" customWidth="1"/>
    <col min="13827" max="13827" width="14" style="458" customWidth="1"/>
    <col min="13828" max="13828" width="13.453125" style="458" customWidth="1"/>
    <col min="13829" max="13829" width="12" style="458" customWidth="1"/>
    <col min="13830" max="13830" width="14.453125" style="458" customWidth="1"/>
    <col min="13831" max="13832" width="16.453125" style="458" customWidth="1"/>
    <col min="13833" max="13833" width="11.54296875" style="458" bestFit="1" customWidth="1"/>
    <col min="13834" max="14078" width="8.54296875" style="458"/>
    <col min="14079" max="14079" width="4" style="458" customWidth="1"/>
    <col min="14080" max="14080" width="47.54296875" style="458" customWidth="1"/>
    <col min="14081" max="14081" width="8.54296875" style="458" bestFit="1" customWidth="1"/>
    <col min="14082" max="14082" width="15.453125" style="458" customWidth="1"/>
    <col min="14083" max="14083" width="14" style="458" customWidth="1"/>
    <col min="14084" max="14084" width="13.453125" style="458" customWidth="1"/>
    <col min="14085" max="14085" width="12" style="458" customWidth="1"/>
    <col min="14086" max="14086" width="14.453125" style="458" customWidth="1"/>
    <col min="14087" max="14088" width="16.453125" style="458" customWidth="1"/>
    <col min="14089" max="14089" width="11.54296875" style="458" bestFit="1" customWidth="1"/>
    <col min="14090" max="14334" width="8.54296875" style="458"/>
    <col min="14335" max="14335" width="4" style="458" customWidth="1"/>
    <col min="14336" max="14336" width="47.54296875" style="458" customWidth="1"/>
    <col min="14337" max="14337" width="8.54296875" style="458" bestFit="1" customWidth="1"/>
    <col min="14338" max="14338" width="15.453125" style="458" customWidth="1"/>
    <col min="14339" max="14339" width="14" style="458" customWidth="1"/>
    <col min="14340" max="14340" width="13.453125" style="458" customWidth="1"/>
    <col min="14341" max="14341" width="12" style="458" customWidth="1"/>
    <col min="14342" max="14342" width="14.453125" style="458" customWidth="1"/>
    <col min="14343" max="14344" width="16.453125" style="458" customWidth="1"/>
    <col min="14345" max="14345" width="11.54296875" style="458" bestFit="1" customWidth="1"/>
    <col min="14346" max="14590" width="8.54296875" style="458"/>
    <col min="14591" max="14591" width="4" style="458" customWidth="1"/>
    <col min="14592" max="14592" width="47.54296875" style="458" customWidth="1"/>
    <col min="14593" max="14593" width="8.54296875" style="458" bestFit="1" customWidth="1"/>
    <col min="14594" max="14594" width="15.453125" style="458" customWidth="1"/>
    <col min="14595" max="14595" width="14" style="458" customWidth="1"/>
    <col min="14596" max="14596" width="13.453125" style="458" customWidth="1"/>
    <col min="14597" max="14597" width="12" style="458" customWidth="1"/>
    <col min="14598" max="14598" width="14.453125" style="458" customWidth="1"/>
    <col min="14599" max="14600" width="16.453125" style="458" customWidth="1"/>
    <col min="14601" max="14601" width="11.54296875" style="458" bestFit="1" customWidth="1"/>
    <col min="14602" max="14846" width="8.54296875" style="458"/>
    <col min="14847" max="14847" width="4" style="458" customWidth="1"/>
    <col min="14848" max="14848" width="47.54296875" style="458" customWidth="1"/>
    <col min="14849" max="14849" width="8.54296875" style="458" bestFit="1" customWidth="1"/>
    <col min="14850" max="14850" width="15.453125" style="458" customWidth="1"/>
    <col min="14851" max="14851" width="14" style="458" customWidth="1"/>
    <col min="14852" max="14852" width="13.453125" style="458" customWidth="1"/>
    <col min="14853" max="14853" width="12" style="458" customWidth="1"/>
    <col min="14854" max="14854" width="14.453125" style="458" customWidth="1"/>
    <col min="14855" max="14856" width="16.453125" style="458" customWidth="1"/>
    <col min="14857" max="14857" width="11.54296875" style="458" bestFit="1" customWidth="1"/>
    <col min="14858" max="15102" width="8.54296875" style="458"/>
    <col min="15103" max="15103" width="4" style="458" customWidth="1"/>
    <col min="15104" max="15104" width="47.54296875" style="458" customWidth="1"/>
    <col min="15105" max="15105" width="8.54296875" style="458" bestFit="1" customWidth="1"/>
    <col min="15106" max="15106" width="15.453125" style="458" customWidth="1"/>
    <col min="15107" max="15107" width="14" style="458" customWidth="1"/>
    <col min="15108" max="15108" width="13.453125" style="458" customWidth="1"/>
    <col min="15109" max="15109" width="12" style="458" customWidth="1"/>
    <col min="15110" max="15110" width="14.453125" style="458" customWidth="1"/>
    <col min="15111" max="15112" width="16.453125" style="458" customWidth="1"/>
    <col min="15113" max="15113" width="11.54296875" style="458" bestFit="1" customWidth="1"/>
    <col min="15114" max="15358" width="8.54296875" style="458"/>
    <col min="15359" max="15359" width="4" style="458" customWidth="1"/>
    <col min="15360" max="15360" width="47.54296875" style="458" customWidth="1"/>
    <col min="15361" max="15361" width="8.54296875" style="458" bestFit="1" customWidth="1"/>
    <col min="15362" max="15362" width="15.453125" style="458" customWidth="1"/>
    <col min="15363" max="15363" width="14" style="458" customWidth="1"/>
    <col min="15364" max="15364" width="13.453125" style="458" customWidth="1"/>
    <col min="15365" max="15365" width="12" style="458" customWidth="1"/>
    <col min="15366" max="15366" width="14.453125" style="458" customWidth="1"/>
    <col min="15367" max="15368" width="16.453125" style="458" customWidth="1"/>
    <col min="15369" max="15369" width="11.54296875" style="458" bestFit="1" customWidth="1"/>
    <col min="15370" max="15614" width="8.54296875" style="458"/>
    <col min="15615" max="15615" width="4" style="458" customWidth="1"/>
    <col min="15616" max="15616" width="47.54296875" style="458" customWidth="1"/>
    <col min="15617" max="15617" width="8.54296875" style="458" bestFit="1" customWidth="1"/>
    <col min="15618" max="15618" width="15.453125" style="458" customWidth="1"/>
    <col min="15619" max="15619" width="14" style="458" customWidth="1"/>
    <col min="15620" max="15620" width="13.453125" style="458" customWidth="1"/>
    <col min="15621" max="15621" width="12" style="458" customWidth="1"/>
    <col min="15622" max="15622" width="14.453125" style="458" customWidth="1"/>
    <col min="15623" max="15624" width="16.453125" style="458" customWidth="1"/>
    <col min="15625" max="15625" width="11.54296875" style="458" bestFit="1" customWidth="1"/>
    <col min="15626" max="15870" width="8.54296875" style="458"/>
    <col min="15871" max="15871" width="4" style="458" customWidth="1"/>
    <col min="15872" max="15872" width="47.54296875" style="458" customWidth="1"/>
    <col min="15873" max="15873" width="8.54296875" style="458" bestFit="1" customWidth="1"/>
    <col min="15874" max="15874" width="15.453125" style="458" customWidth="1"/>
    <col min="15875" max="15875" width="14" style="458" customWidth="1"/>
    <col min="15876" max="15876" width="13.453125" style="458" customWidth="1"/>
    <col min="15877" max="15877" width="12" style="458" customWidth="1"/>
    <col min="15878" max="15878" width="14.453125" style="458" customWidth="1"/>
    <col min="15879" max="15880" width="16.453125" style="458" customWidth="1"/>
    <col min="15881" max="15881" width="11.54296875" style="458" bestFit="1" customWidth="1"/>
    <col min="15882" max="16126" width="8.54296875" style="458"/>
    <col min="16127" max="16127" width="4" style="458" customWidth="1"/>
    <col min="16128" max="16128" width="47.54296875" style="458" customWidth="1"/>
    <col min="16129" max="16129" width="8.54296875" style="458" bestFit="1" customWidth="1"/>
    <col min="16130" max="16130" width="15.453125" style="458" customWidth="1"/>
    <col min="16131" max="16131" width="14" style="458" customWidth="1"/>
    <col min="16132" max="16132" width="13.453125" style="458" customWidth="1"/>
    <col min="16133" max="16133" width="12" style="458" customWidth="1"/>
    <col min="16134" max="16134" width="14.453125" style="458" customWidth="1"/>
    <col min="16135" max="16136" width="16.453125" style="458" customWidth="1"/>
    <col min="16137" max="16137" width="11.54296875" style="458" bestFit="1" customWidth="1"/>
    <col min="16138" max="16383" width="8.54296875" style="458"/>
    <col min="16384" max="16384" width="8.54296875" style="458" customWidth="1"/>
  </cols>
  <sheetData>
    <row r="1" spans="1:10">
      <c r="A1" s="365">
        <f>'Notes 6-29'!A544+1</f>
        <v>30</v>
      </c>
      <c r="B1" s="451" t="s">
        <v>821</v>
      </c>
    </row>
    <row r="2" spans="1:10" ht="5.15" customHeight="1"/>
    <row r="3" spans="1:10">
      <c r="B3" s="451" t="s">
        <v>822</v>
      </c>
    </row>
    <row r="4" spans="1:10" ht="4.5" customHeight="1"/>
    <row r="5" spans="1:10">
      <c r="B5" s="903" t="s">
        <v>823</v>
      </c>
      <c r="C5" s="903"/>
      <c r="D5" s="903"/>
      <c r="E5" s="903"/>
      <c r="F5" s="903"/>
      <c r="G5" s="903"/>
      <c r="H5" s="903"/>
      <c r="I5" s="903"/>
      <c r="J5" s="903"/>
    </row>
    <row r="6" spans="1:10" ht="29.15" customHeight="1">
      <c r="B6" s="903"/>
      <c r="C6" s="903"/>
      <c r="D6" s="903"/>
      <c r="E6" s="903"/>
      <c r="F6" s="903"/>
      <c r="G6" s="903"/>
      <c r="H6" s="903"/>
      <c r="I6" s="903"/>
      <c r="J6" s="903"/>
    </row>
    <row r="8" spans="1:10" ht="19.5" customHeight="1">
      <c r="B8" s="925" t="s">
        <v>8</v>
      </c>
      <c r="C8" s="922" t="s">
        <v>824</v>
      </c>
      <c r="D8" s="924" t="s">
        <v>1454</v>
      </c>
      <c r="E8" s="924"/>
      <c r="F8" s="924"/>
      <c r="G8" s="924"/>
      <c r="H8" s="924"/>
      <c r="I8" s="924"/>
      <c r="J8" s="924"/>
    </row>
    <row r="9" spans="1:10" ht="18.649999999999999" customHeight="1">
      <c r="B9" s="926"/>
      <c r="C9" s="923"/>
      <c r="D9" s="670"/>
      <c r="E9" s="670"/>
      <c r="F9" s="670"/>
      <c r="G9" s="670"/>
      <c r="H9" s="670" t="s">
        <v>846</v>
      </c>
      <c r="I9" s="670" t="s">
        <v>847</v>
      </c>
      <c r="J9" s="670" t="s">
        <v>825</v>
      </c>
    </row>
    <row r="11" spans="1:10">
      <c r="B11" s="671">
        <v>44742</v>
      </c>
    </row>
    <row r="12" spans="1:10">
      <c r="B12" s="451" t="s">
        <v>826</v>
      </c>
    </row>
    <row r="13" spans="1:10">
      <c r="B13" s="458" t="str">
        <f>BS!B19</f>
        <v>Intercompany receivables</v>
      </c>
      <c r="C13" s="375">
        <f>BS!F19</f>
        <v>9</v>
      </c>
      <c r="H13" s="672">
        <f>BS!H19</f>
        <v>3749117</v>
      </c>
      <c r="I13" s="673">
        <v>0</v>
      </c>
      <c r="J13" s="672">
        <f>SUM(E13:I13)</f>
        <v>3749117</v>
      </c>
    </row>
    <row r="14" spans="1:10">
      <c r="B14" s="458" t="str">
        <f>BS!B20</f>
        <v>Non-intercompany receivables</v>
      </c>
      <c r="C14" s="375">
        <f>BS!F20</f>
        <v>10</v>
      </c>
      <c r="H14" s="672">
        <f>BS!H20</f>
        <v>306012</v>
      </c>
      <c r="I14" s="673">
        <v>0</v>
      </c>
      <c r="J14" s="672">
        <f>SUM(H14:I14)</f>
        <v>306012</v>
      </c>
    </row>
    <row r="15" spans="1:10">
      <c r="B15" s="458" t="str">
        <f>BS!B21</f>
        <v>Other receivables</v>
      </c>
      <c r="C15" s="375">
        <f>BS!F21</f>
        <v>11</v>
      </c>
      <c r="H15" s="672">
        <f>BS!H21</f>
        <v>1964945</v>
      </c>
      <c r="I15" s="673">
        <v>0</v>
      </c>
      <c r="J15" s="672">
        <f>SUM(H15:I15)</f>
        <v>1964945</v>
      </c>
    </row>
    <row r="16" spans="1:10">
      <c r="B16" s="458">
        <f>BS!B22</f>
        <v>0</v>
      </c>
      <c r="C16" s="375">
        <f>BS!F22</f>
        <v>12</v>
      </c>
      <c r="H16" s="672">
        <f>BS!H22</f>
        <v>613160</v>
      </c>
      <c r="I16" s="673">
        <v>0</v>
      </c>
      <c r="J16" s="672">
        <f t="shared" ref="J16:J17" si="0">SUM(H16:I16)</f>
        <v>613160</v>
      </c>
    </row>
    <row r="17" spans="2:10">
      <c r="B17" s="458" t="str">
        <f>BS!B23</f>
        <v>Cash and cash equivalents</v>
      </c>
      <c r="C17" s="375">
        <f>BS!F23</f>
        <v>13</v>
      </c>
      <c r="H17" s="672">
        <f>BS!H23</f>
        <v>2923795</v>
      </c>
      <c r="I17" s="673">
        <v>0</v>
      </c>
      <c r="J17" s="672">
        <f t="shared" si="0"/>
        <v>2923795</v>
      </c>
    </row>
    <row r="18" spans="2:10">
      <c r="H18" s="674">
        <f>SUM(H13:H17)</f>
        <v>9557029</v>
      </c>
      <c r="I18" s="675">
        <f t="shared" ref="I18" si="1">SUM(I13:I17)</f>
        <v>0</v>
      </c>
      <c r="J18" s="674">
        <f>SUM(J13:J17)</f>
        <v>9557029</v>
      </c>
    </row>
    <row r="19" spans="2:10">
      <c r="B19" s="451" t="s">
        <v>827</v>
      </c>
    </row>
    <row r="20" spans="2:10">
      <c r="B20" s="458" t="s">
        <v>741</v>
      </c>
      <c r="C20" s="375">
        <v>17</v>
      </c>
      <c r="H20" s="672">
        <v>0</v>
      </c>
      <c r="I20" s="672">
        <f>BS!H41+BS!H47</f>
        <v>198339</v>
      </c>
      <c r="J20" s="672">
        <f>SUM(H20:I20)</f>
        <v>198339</v>
      </c>
    </row>
    <row r="21" spans="2:10">
      <c r="B21" s="241" t="s">
        <v>865</v>
      </c>
      <c r="C21" s="375">
        <f>BS!F48</f>
        <v>18</v>
      </c>
      <c r="H21" s="672">
        <v>0</v>
      </c>
      <c r="I21" s="672">
        <f>BS!H48+BS!H42</f>
        <v>852161</v>
      </c>
      <c r="J21" s="672">
        <f t="shared" ref="J21:J27" si="2">SUM(H21:I21)</f>
        <v>852161</v>
      </c>
    </row>
    <row r="22" spans="2:10">
      <c r="B22" s="458" t="s">
        <v>926</v>
      </c>
      <c r="C22" s="375">
        <f>BS!F49</f>
        <v>19</v>
      </c>
      <c r="H22" s="672">
        <v>0</v>
      </c>
      <c r="I22" s="672">
        <f>BS!H49+BS!H43</f>
        <v>3828974</v>
      </c>
      <c r="J22" s="672">
        <f t="shared" si="2"/>
        <v>3828974</v>
      </c>
    </row>
    <row r="23" spans="2:10">
      <c r="B23" s="458" t="str">
        <f>BS!B50</f>
        <v>Short term loan</v>
      </c>
      <c r="C23" s="375">
        <f>BS!F50</f>
        <v>20</v>
      </c>
      <c r="H23" s="672">
        <v>0</v>
      </c>
      <c r="I23" s="672">
        <f>BS!H50</f>
        <v>2978863</v>
      </c>
      <c r="J23" s="672">
        <f t="shared" si="2"/>
        <v>2978863</v>
      </c>
    </row>
    <row r="24" spans="2:10">
      <c r="B24" s="458" t="str">
        <f>BS!B51</f>
        <v>Accounts payable</v>
      </c>
      <c r="C24" s="375">
        <f>BS!F51</f>
        <v>21</v>
      </c>
      <c r="H24" s="672">
        <v>0</v>
      </c>
      <c r="I24" s="672">
        <f>BS!H51</f>
        <v>23356111</v>
      </c>
      <c r="J24" s="672">
        <f t="shared" si="2"/>
        <v>23356111</v>
      </c>
    </row>
    <row r="25" spans="2:10">
      <c r="B25" s="458" t="str">
        <f>BS!B52</f>
        <v>Intercompany payables</v>
      </c>
      <c r="C25" s="375">
        <f>BS!F52</f>
        <v>22</v>
      </c>
      <c r="H25" s="672">
        <v>0</v>
      </c>
      <c r="I25" s="672">
        <f>BS!H52</f>
        <v>2137413</v>
      </c>
      <c r="J25" s="672">
        <f t="shared" si="2"/>
        <v>2137413</v>
      </c>
    </row>
    <row r="26" spans="2:10">
      <c r="B26" s="458" t="str">
        <f>BS!B53</f>
        <v xml:space="preserve">Advance from buyers </v>
      </c>
      <c r="C26" s="375">
        <f>BS!F53</f>
        <v>23</v>
      </c>
      <c r="H26" s="672">
        <v>0</v>
      </c>
      <c r="I26" s="672">
        <f>BS!H53</f>
        <v>1175493</v>
      </c>
      <c r="J26" s="672">
        <f t="shared" si="2"/>
        <v>1175493</v>
      </c>
    </row>
    <row r="27" spans="2:10">
      <c r="B27" s="458" t="str">
        <f>BS!B54</f>
        <v>Accrued expenses and other liabilities</v>
      </c>
      <c r="C27" s="375">
        <f>BS!F54</f>
        <v>24</v>
      </c>
      <c r="H27" s="672">
        <v>0</v>
      </c>
      <c r="I27" s="672">
        <f>BS!H54</f>
        <v>3920800</v>
      </c>
      <c r="J27" s="672">
        <f t="shared" si="2"/>
        <v>3920800</v>
      </c>
    </row>
    <row r="28" spans="2:10">
      <c r="H28" s="672"/>
      <c r="I28" s="672"/>
      <c r="J28" s="672"/>
    </row>
    <row r="29" spans="2:10">
      <c r="H29" s="674">
        <f>SUM(H20:H28)</f>
        <v>0</v>
      </c>
      <c r="I29" s="674">
        <f>SUM(I20:I28)</f>
        <v>38448154</v>
      </c>
      <c r="J29" s="676">
        <f>SUM(J20:J28)</f>
        <v>38448154</v>
      </c>
    </row>
    <row r="30" spans="2:10">
      <c r="B30" s="671">
        <v>44377</v>
      </c>
      <c r="I30" s="672"/>
      <c r="J30" s="672"/>
    </row>
    <row r="31" spans="2:10">
      <c r="B31" s="451" t="s">
        <v>826</v>
      </c>
      <c r="I31" s="672"/>
      <c r="J31" s="672"/>
    </row>
    <row r="32" spans="2:10">
      <c r="B32" s="458" t="str">
        <f>B13</f>
        <v>Intercompany receivables</v>
      </c>
      <c r="C32" s="375">
        <f>C13</f>
        <v>9</v>
      </c>
      <c r="H32" s="672">
        <f>BS!J19</f>
        <v>2446384</v>
      </c>
      <c r="I32" s="672">
        <v>0</v>
      </c>
      <c r="J32" s="672">
        <f>SUM(H32:I32)</f>
        <v>2446384</v>
      </c>
    </row>
    <row r="33" spans="2:10">
      <c r="B33" s="458" t="str">
        <f t="shared" ref="B33:C35" si="3">B14</f>
        <v>Non-intercompany receivables</v>
      </c>
      <c r="C33" s="375">
        <f t="shared" si="3"/>
        <v>10</v>
      </c>
      <c r="H33" s="672">
        <f>BS!J20</f>
        <v>40241</v>
      </c>
      <c r="I33" s="672">
        <v>0</v>
      </c>
      <c r="J33" s="672">
        <f>SUM(H33:I33)</f>
        <v>40241</v>
      </c>
    </row>
    <row r="34" spans="2:10">
      <c r="B34" s="458" t="str">
        <f t="shared" si="3"/>
        <v>Other receivables</v>
      </c>
      <c r="C34" s="375">
        <f t="shared" si="3"/>
        <v>11</v>
      </c>
      <c r="H34" s="672">
        <f>BS!J21</f>
        <v>539809</v>
      </c>
      <c r="I34" s="672">
        <v>0</v>
      </c>
      <c r="J34" s="672">
        <f>SUM(H34:I34)</f>
        <v>539809</v>
      </c>
    </row>
    <row r="35" spans="2:10">
      <c r="B35" s="458">
        <f t="shared" si="3"/>
        <v>0</v>
      </c>
      <c r="C35" s="375">
        <f t="shared" si="3"/>
        <v>12</v>
      </c>
      <c r="H35" s="672">
        <f>BS!J22</f>
        <v>376653</v>
      </c>
      <c r="I35" s="672">
        <v>0</v>
      </c>
      <c r="J35" s="672">
        <f>SUM(H35:I35)</f>
        <v>376653</v>
      </c>
    </row>
    <row r="36" spans="2:10">
      <c r="B36" s="458" t="str">
        <f>B17</f>
        <v>Cash and cash equivalents</v>
      </c>
      <c r="C36" s="375">
        <f>C17</f>
        <v>13</v>
      </c>
      <c r="H36" s="672">
        <f>BS!J23</f>
        <v>2224494</v>
      </c>
      <c r="I36" s="672"/>
      <c r="J36" s="672">
        <f>SUM(H36:I36)</f>
        <v>2224494</v>
      </c>
    </row>
    <row r="37" spans="2:10">
      <c r="H37" s="674">
        <f>SUM(H32:H36)</f>
        <v>5627581</v>
      </c>
      <c r="I37" s="674">
        <v>0</v>
      </c>
      <c r="J37" s="674">
        <f>SUM(J32:J36)</f>
        <v>5627581</v>
      </c>
    </row>
    <row r="38" spans="2:10">
      <c r="B38" s="451" t="s">
        <v>827</v>
      </c>
      <c r="H38" s="672"/>
      <c r="I38" s="672"/>
      <c r="J38" s="672"/>
    </row>
    <row r="39" spans="2:10">
      <c r="B39" s="458" t="s">
        <v>741</v>
      </c>
      <c r="C39" s="375">
        <f>C20</f>
        <v>17</v>
      </c>
      <c r="H39" s="672">
        <v>0</v>
      </c>
      <c r="I39" s="672">
        <f>BS!J41+BS!J47</f>
        <v>230717</v>
      </c>
      <c r="J39" s="672">
        <f t="shared" ref="J39:J46" si="4">SUM(H39:I39)</f>
        <v>230717</v>
      </c>
    </row>
    <row r="40" spans="2:10">
      <c r="B40" s="241" t="s">
        <v>865</v>
      </c>
      <c r="C40" s="375">
        <f>C21</f>
        <v>18</v>
      </c>
      <c r="H40" s="672">
        <v>0</v>
      </c>
      <c r="I40" s="672">
        <f>BS!J42+BS!J48</f>
        <v>2110342</v>
      </c>
      <c r="J40" s="672">
        <f t="shared" si="4"/>
        <v>2110342</v>
      </c>
    </row>
    <row r="41" spans="2:10">
      <c r="B41" s="458" t="str">
        <f t="shared" ref="B41:C41" si="5">B22</f>
        <v>Loan from promoters</v>
      </c>
      <c r="C41" s="375">
        <f t="shared" si="5"/>
        <v>19</v>
      </c>
      <c r="H41" s="672">
        <v>0</v>
      </c>
      <c r="I41" s="672">
        <f>BS!J49+BS!J43</f>
        <v>1668627</v>
      </c>
      <c r="J41" s="672">
        <f t="shared" si="4"/>
        <v>1668627</v>
      </c>
    </row>
    <row r="42" spans="2:10">
      <c r="B42" s="458" t="str">
        <f t="shared" ref="B42:C46" si="6">B23</f>
        <v>Short term loan</v>
      </c>
      <c r="C42" s="375">
        <f t="shared" si="6"/>
        <v>20</v>
      </c>
      <c r="H42" s="672">
        <v>0</v>
      </c>
      <c r="I42" s="672">
        <f>BS!J50</f>
        <v>1679535</v>
      </c>
      <c r="J42" s="672">
        <f t="shared" si="4"/>
        <v>1679535</v>
      </c>
    </row>
    <row r="43" spans="2:10">
      <c r="B43" s="458" t="str">
        <f t="shared" si="6"/>
        <v>Accounts payable</v>
      </c>
      <c r="C43" s="375">
        <f t="shared" si="6"/>
        <v>21</v>
      </c>
      <c r="H43" s="672">
        <v>0</v>
      </c>
      <c r="I43" s="672">
        <f>BS!J51</f>
        <v>13444044</v>
      </c>
      <c r="J43" s="672">
        <f t="shared" si="4"/>
        <v>13444044</v>
      </c>
    </row>
    <row r="44" spans="2:10">
      <c r="B44" s="458" t="str">
        <f t="shared" si="6"/>
        <v>Intercompany payables</v>
      </c>
      <c r="C44" s="375">
        <f t="shared" si="6"/>
        <v>22</v>
      </c>
      <c r="H44" s="672">
        <v>0</v>
      </c>
      <c r="I44" s="672">
        <f>BS!J52</f>
        <v>1943379</v>
      </c>
      <c r="J44" s="672">
        <f t="shared" si="4"/>
        <v>1943379</v>
      </c>
    </row>
    <row r="45" spans="2:10">
      <c r="B45" s="458" t="str">
        <f t="shared" si="6"/>
        <v xml:space="preserve">Advance from buyers </v>
      </c>
      <c r="C45" s="375">
        <f t="shared" si="6"/>
        <v>23</v>
      </c>
      <c r="H45" s="672">
        <v>0</v>
      </c>
      <c r="I45" s="672">
        <f>BS!J53</f>
        <v>907077</v>
      </c>
      <c r="J45" s="672">
        <f t="shared" si="4"/>
        <v>907077</v>
      </c>
    </row>
    <row r="46" spans="2:10">
      <c r="B46" s="458" t="str">
        <f t="shared" si="6"/>
        <v>Accrued expenses and other liabilities</v>
      </c>
      <c r="C46" s="375">
        <f t="shared" si="6"/>
        <v>24</v>
      </c>
      <c r="H46" s="672">
        <v>0</v>
      </c>
      <c r="I46" s="672">
        <f>BS!J54</f>
        <v>3394147</v>
      </c>
      <c r="J46" s="672">
        <f t="shared" si="4"/>
        <v>3394147</v>
      </c>
    </row>
    <row r="47" spans="2:10">
      <c r="H47" s="674">
        <v>0</v>
      </c>
      <c r="I47" s="674">
        <f>SUM(I39:I46)</f>
        <v>25377868</v>
      </c>
      <c r="J47" s="674">
        <f>SUM(J39:J46)</f>
        <v>25377868</v>
      </c>
    </row>
    <row r="48" spans="2:10">
      <c r="I48" s="672"/>
      <c r="J48" s="672"/>
    </row>
    <row r="49" spans="2:10" ht="13.5" customHeight="1">
      <c r="B49" s="458" t="s">
        <v>828</v>
      </c>
      <c r="I49" s="672"/>
      <c r="J49" s="672"/>
    </row>
    <row r="50" spans="2:10">
      <c r="I50" s="672"/>
      <c r="J50" s="672"/>
    </row>
    <row r="51" spans="2:10">
      <c r="B51" s="451" t="s">
        <v>829</v>
      </c>
      <c r="I51" s="672"/>
      <c r="J51" s="672"/>
    </row>
    <row r="52" spans="2:10">
      <c r="I52" s="672"/>
      <c r="J52" s="672"/>
    </row>
    <row r="53" spans="2:10">
      <c r="B53" s="458" t="s">
        <v>830</v>
      </c>
    </row>
    <row r="55" spans="2:10">
      <c r="B55" s="458" t="s">
        <v>831</v>
      </c>
    </row>
    <row r="56" spans="2:10">
      <c r="B56" s="458" t="s">
        <v>832</v>
      </c>
    </row>
    <row r="57" spans="2:10">
      <c r="B57" s="458" t="s">
        <v>833</v>
      </c>
    </row>
    <row r="59" spans="2:10" ht="13.5" customHeight="1">
      <c r="B59" s="903" t="s">
        <v>834</v>
      </c>
      <c r="C59" s="903"/>
      <c r="D59" s="903"/>
      <c r="E59" s="903"/>
      <c r="F59" s="903"/>
      <c r="G59" s="903"/>
      <c r="H59" s="903"/>
      <c r="I59" s="903"/>
      <c r="J59" s="903"/>
    </row>
    <row r="60" spans="2:10" ht="13.5" customHeight="1">
      <c r="B60" s="903"/>
      <c r="C60" s="903"/>
      <c r="D60" s="903"/>
      <c r="E60" s="903"/>
      <c r="F60" s="903"/>
      <c r="G60" s="903"/>
      <c r="H60" s="903"/>
      <c r="I60" s="903"/>
      <c r="J60" s="903"/>
    </row>
    <row r="61" spans="2:10" ht="13.5" customHeight="1">
      <c r="B61" s="903"/>
      <c r="C61" s="903"/>
      <c r="D61" s="903"/>
      <c r="E61" s="903"/>
      <c r="F61" s="903"/>
      <c r="G61" s="903"/>
      <c r="H61" s="903"/>
      <c r="I61" s="903"/>
      <c r="J61" s="903"/>
    </row>
    <row r="62" spans="2:10" ht="13.5" customHeight="1">
      <c r="B62" s="903"/>
      <c r="C62" s="903"/>
      <c r="D62" s="903"/>
      <c r="E62" s="903"/>
      <c r="F62" s="903"/>
      <c r="G62" s="903"/>
      <c r="H62" s="903"/>
      <c r="I62" s="903"/>
      <c r="J62" s="903"/>
    </row>
    <row r="64" spans="2:10">
      <c r="B64" s="451" t="s">
        <v>831</v>
      </c>
    </row>
    <row r="66" spans="2:10" ht="13.5" customHeight="1">
      <c r="B66" s="903" t="s">
        <v>835</v>
      </c>
      <c r="C66" s="903"/>
      <c r="D66" s="903"/>
      <c r="E66" s="903"/>
      <c r="F66" s="903"/>
      <c r="G66" s="903"/>
      <c r="H66" s="903"/>
      <c r="I66" s="903"/>
      <c r="J66" s="903"/>
    </row>
    <row r="67" spans="2:10">
      <c r="B67" s="903"/>
      <c r="C67" s="903"/>
      <c r="D67" s="903"/>
      <c r="E67" s="903"/>
      <c r="F67" s="903"/>
      <c r="G67" s="903"/>
      <c r="H67" s="903"/>
      <c r="I67" s="903"/>
      <c r="J67" s="903"/>
    </row>
    <row r="69" spans="2:10" ht="13.5" customHeight="1">
      <c r="B69" s="903" t="s">
        <v>836</v>
      </c>
      <c r="C69" s="903"/>
      <c r="D69" s="903"/>
      <c r="E69" s="903"/>
      <c r="F69" s="903"/>
      <c r="G69" s="903"/>
      <c r="H69" s="903"/>
      <c r="I69" s="903"/>
      <c r="J69" s="903"/>
    </row>
    <row r="70" spans="2:10">
      <c r="B70" s="903"/>
      <c r="C70" s="903"/>
      <c r="D70" s="903"/>
      <c r="E70" s="903"/>
      <c r="F70" s="903"/>
      <c r="G70" s="903"/>
      <c r="H70" s="903"/>
      <c r="I70" s="903"/>
      <c r="J70" s="903"/>
    </row>
    <row r="72" spans="2:10" ht="13.5" customHeight="1">
      <c r="B72" s="458" t="s">
        <v>837</v>
      </c>
    </row>
    <row r="74" spans="2:10">
      <c r="B74" s="451" t="s">
        <v>838</v>
      </c>
    </row>
    <row r="75" spans="2:10" ht="7.4" customHeight="1"/>
    <row r="76" spans="2:10" ht="13.5" customHeight="1">
      <c r="B76" s="458" t="s">
        <v>839</v>
      </c>
    </row>
    <row r="78" spans="2:10" ht="14.9" customHeight="1">
      <c r="B78" s="928" t="s">
        <v>8</v>
      </c>
      <c r="C78" s="451"/>
      <c r="D78" s="929" t="s">
        <v>824</v>
      </c>
      <c r="I78" s="835" t="s">
        <v>745</v>
      </c>
      <c r="J78" s="835"/>
    </row>
    <row r="79" spans="2:10" ht="13.5" customHeight="1">
      <c r="B79" s="928"/>
      <c r="C79" s="451"/>
      <c r="D79" s="929"/>
      <c r="I79" s="228" t="s">
        <v>3745</v>
      </c>
      <c r="J79" s="228" t="s">
        <v>1416</v>
      </c>
    </row>
    <row r="80" spans="2:10" ht="17.149999999999999" customHeight="1">
      <c r="I80" s="232" t="s">
        <v>1437</v>
      </c>
      <c r="J80" s="232" t="s">
        <v>20</v>
      </c>
    </row>
    <row r="81" spans="2:11" ht="4.4000000000000004" customHeight="1">
      <c r="I81" s="232"/>
      <c r="J81" s="232"/>
    </row>
    <row r="82" spans="2:11">
      <c r="B82" s="458" t="str">
        <f>BS!B19</f>
        <v>Intercompany receivables</v>
      </c>
      <c r="D82" s="375">
        <f>BS!F19</f>
        <v>9</v>
      </c>
      <c r="I82" s="672">
        <f>BS!H19</f>
        <v>3749117</v>
      </c>
      <c r="J82" s="672">
        <f>BS!J19</f>
        <v>2446384</v>
      </c>
    </row>
    <row r="83" spans="2:11">
      <c r="B83" s="458" t="str">
        <f>BS!B20</f>
        <v>Non-intercompany receivables</v>
      </c>
      <c r="D83" s="375">
        <f>BS!F20</f>
        <v>10</v>
      </c>
      <c r="I83" s="672">
        <f>BS!H20</f>
        <v>306012</v>
      </c>
      <c r="J83" s="672">
        <f>BS!J20</f>
        <v>40241</v>
      </c>
    </row>
    <row r="84" spans="2:11">
      <c r="B84" s="458" t="str">
        <f>BS!B21</f>
        <v>Other receivables</v>
      </c>
      <c r="D84" s="375">
        <f>BS!F21</f>
        <v>11</v>
      </c>
      <c r="I84" s="672">
        <f>BS!H21</f>
        <v>1964945</v>
      </c>
      <c r="J84" s="672">
        <f>BS!J21</f>
        <v>539809</v>
      </c>
    </row>
    <row r="85" spans="2:11">
      <c r="I85" s="676">
        <f>SUM(I82:I84)</f>
        <v>6020074</v>
      </c>
      <c r="J85" s="676">
        <f>SUM(J82:J84)</f>
        <v>3026434</v>
      </c>
    </row>
    <row r="86" spans="2:11">
      <c r="B86" s="451" t="s">
        <v>832</v>
      </c>
    </row>
    <row r="88" spans="2:11">
      <c r="B88" s="903" t="s">
        <v>840</v>
      </c>
      <c r="C88" s="903"/>
      <c r="D88" s="903"/>
      <c r="E88" s="903"/>
      <c r="F88" s="903"/>
      <c r="G88" s="903"/>
      <c r="H88" s="903"/>
      <c r="I88" s="903"/>
      <c r="J88" s="903"/>
    </row>
    <row r="89" spans="2:11">
      <c r="B89" s="903"/>
      <c r="C89" s="903"/>
      <c r="D89" s="903"/>
      <c r="E89" s="903"/>
      <c r="F89" s="903"/>
      <c r="G89" s="903"/>
      <c r="H89" s="903"/>
      <c r="I89" s="903"/>
      <c r="J89" s="903"/>
    </row>
    <row r="90" spans="2:11">
      <c r="B90" s="903"/>
      <c r="C90" s="903"/>
      <c r="D90" s="903"/>
      <c r="E90" s="903"/>
      <c r="F90" s="903"/>
      <c r="G90" s="903"/>
      <c r="H90" s="903"/>
      <c r="I90" s="903"/>
      <c r="J90" s="903"/>
    </row>
    <row r="91" spans="2:11">
      <c r="B91" s="903"/>
      <c r="C91" s="903"/>
      <c r="D91" s="903"/>
      <c r="E91" s="903"/>
      <c r="F91" s="903"/>
      <c r="G91" s="903"/>
      <c r="H91" s="903"/>
      <c r="I91" s="903"/>
      <c r="J91" s="903"/>
    </row>
    <row r="92" spans="2:11">
      <c r="B92" s="903"/>
      <c r="C92" s="903"/>
      <c r="D92" s="903"/>
      <c r="E92" s="903"/>
      <c r="F92" s="903"/>
      <c r="G92" s="903"/>
      <c r="H92" s="903"/>
      <c r="I92" s="903"/>
      <c r="J92" s="903"/>
    </row>
    <row r="94" spans="2:11">
      <c r="B94" s="677">
        <v>44742</v>
      </c>
      <c r="C94" s="378"/>
      <c r="D94" s="378"/>
      <c r="E94" s="378"/>
      <c r="F94" s="378"/>
      <c r="G94" s="378"/>
      <c r="H94" s="378"/>
      <c r="I94" s="930" t="s">
        <v>1435</v>
      </c>
      <c r="J94" s="930"/>
    </row>
    <row r="95" spans="2:11" ht="26">
      <c r="B95" s="678" t="s">
        <v>8</v>
      </c>
      <c r="C95" s="678"/>
      <c r="D95" s="679" t="s">
        <v>255</v>
      </c>
      <c r="E95" s="679" t="s">
        <v>285</v>
      </c>
      <c r="F95" s="679" t="s">
        <v>256</v>
      </c>
      <c r="G95" s="679" t="s">
        <v>257</v>
      </c>
      <c r="H95" s="679" t="s">
        <v>258</v>
      </c>
      <c r="I95" s="679" t="s">
        <v>259</v>
      </c>
      <c r="J95" s="679" t="s">
        <v>260</v>
      </c>
    </row>
    <row r="96" spans="2:11" ht="13.5" customHeight="1">
      <c r="B96" s="378" t="s">
        <v>926</v>
      </c>
      <c r="C96" s="378"/>
      <c r="D96" s="669">
        <v>104912.79666666671</v>
      </c>
      <c r="E96" s="669">
        <v>104912.79666666671</v>
      </c>
      <c r="F96" s="669">
        <v>126148.40666666659</v>
      </c>
      <c r="G96" s="669">
        <v>1432000</v>
      </c>
      <c r="H96" s="669">
        <v>2061000</v>
      </c>
      <c r="I96" s="669">
        <v>0</v>
      </c>
      <c r="J96" s="669">
        <f>BS!H43+BS!H49</f>
        <v>3828974</v>
      </c>
      <c r="K96" s="680">
        <f>J96-SUM(D96:I96)</f>
        <v>0</v>
      </c>
    </row>
    <row r="97" spans="2:11" ht="13.5" customHeight="1">
      <c r="B97" s="378" t="s">
        <v>891</v>
      </c>
      <c r="C97" s="378"/>
      <c r="D97" s="669">
        <v>0</v>
      </c>
      <c r="E97" s="669">
        <v>319560.58844919782</v>
      </c>
      <c r="F97" s="669">
        <f>J97-E97</f>
        <v>532600.41155080218</v>
      </c>
      <c r="G97" s="669"/>
      <c r="H97" s="669">
        <v>0</v>
      </c>
      <c r="I97" s="669">
        <v>0</v>
      </c>
      <c r="J97" s="669">
        <f>BS!H42+BS!H48</f>
        <v>852161</v>
      </c>
      <c r="K97" s="680">
        <f t="shared" ref="K97:K103" si="7">J97-SUM(D97:I97)</f>
        <v>0</v>
      </c>
    </row>
    <row r="98" spans="2:11" ht="13.5" customHeight="1">
      <c r="B98" s="378" t="s">
        <v>741</v>
      </c>
      <c r="C98" s="378"/>
      <c r="D98" s="669"/>
      <c r="E98" s="669">
        <v>8394</v>
      </c>
      <c r="F98" s="669">
        <v>25806</v>
      </c>
      <c r="G98" s="669">
        <v>38901</v>
      </c>
      <c r="H98" s="669">
        <f>125234+4</f>
        <v>125238</v>
      </c>
      <c r="I98" s="669">
        <f>J98-H98-G98-F98-E98-D98</f>
        <v>0</v>
      </c>
      <c r="J98" s="669">
        <f>BS!H41+BS!H47</f>
        <v>198339</v>
      </c>
      <c r="K98" s="680">
        <f t="shared" si="7"/>
        <v>0</v>
      </c>
    </row>
    <row r="99" spans="2:11">
      <c r="B99" s="378" t="s">
        <v>304</v>
      </c>
      <c r="C99" s="378"/>
      <c r="D99" s="669">
        <v>2580246.7799999984</v>
      </c>
      <c r="E99" s="669">
        <f>20775982.86-119</f>
        <v>20775863.859999999</v>
      </c>
      <c r="F99" s="669">
        <v>0</v>
      </c>
      <c r="G99" s="669">
        <v>0</v>
      </c>
      <c r="H99" s="669">
        <v>0</v>
      </c>
      <c r="I99" s="669">
        <v>0</v>
      </c>
      <c r="J99" s="669">
        <f>BS!H51</f>
        <v>23356111</v>
      </c>
      <c r="K99" s="672">
        <f t="shared" si="7"/>
        <v>0.36000000312924385</v>
      </c>
    </row>
    <row r="100" spans="2:11">
      <c r="B100" s="378" t="s">
        <v>853</v>
      </c>
      <c r="C100" s="378"/>
      <c r="D100" s="669">
        <v>176958.45000000054</v>
      </c>
      <c r="E100" s="669">
        <f>1964843.97-4389</f>
        <v>1960454.97</v>
      </c>
      <c r="F100" s="669">
        <v>0</v>
      </c>
      <c r="G100" s="669">
        <v>0</v>
      </c>
      <c r="H100" s="669">
        <v>0</v>
      </c>
      <c r="I100" s="669">
        <v>0</v>
      </c>
      <c r="J100" s="669">
        <f>BS!H52</f>
        <v>2137413</v>
      </c>
      <c r="K100" s="672">
        <f t="shared" si="7"/>
        <v>-0.42000000039115548</v>
      </c>
    </row>
    <row r="101" spans="2:11">
      <c r="B101" s="378" t="s">
        <v>208</v>
      </c>
      <c r="C101" s="378"/>
      <c r="D101" s="669">
        <v>253109.71</v>
      </c>
      <c r="E101" s="669">
        <v>751367.21000000008</v>
      </c>
      <c r="F101" s="669">
        <v>1974386.44</v>
      </c>
      <c r="G101" s="669">
        <v>0</v>
      </c>
      <c r="H101" s="669">
        <v>0</v>
      </c>
      <c r="I101" s="669">
        <v>0</v>
      </c>
      <c r="J101" s="669">
        <f>BS!H50</f>
        <v>2978863</v>
      </c>
      <c r="K101" s="672">
        <f>J101-SUM(D101:I101)</f>
        <v>-0.35999999986961484</v>
      </c>
    </row>
    <row r="102" spans="2:11">
      <c r="B102" s="378" t="s">
        <v>711</v>
      </c>
      <c r="C102" s="378"/>
      <c r="D102" s="669">
        <v>0</v>
      </c>
      <c r="E102" s="669">
        <v>1175493.4100000001</v>
      </c>
      <c r="F102" s="669">
        <v>0</v>
      </c>
      <c r="G102" s="669">
        <v>0</v>
      </c>
      <c r="H102" s="669">
        <v>0</v>
      </c>
      <c r="I102" s="669">
        <v>0</v>
      </c>
      <c r="J102" s="669">
        <f>BS!H53</f>
        <v>1175493</v>
      </c>
      <c r="K102" s="672">
        <f t="shared" si="7"/>
        <v>-0.41000000014901161</v>
      </c>
    </row>
    <row r="103" spans="2:11">
      <c r="B103" s="378" t="s">
        <v>392</v>
      </c>
      <c r="C103" s="378"/>
      <c r="D103" s="669">
        <v>1989829.3899999983</v>
      </c>
      <c r="E103" s="669">
        <f>1926574.45+4396</f>
        <v>1930970.45</v>
      </c>
      <c r="F103" s="669">
        <v>0</v>
      </c>
      <c r="G103" s="669">
        <v>0</v>
      </c>
      <c r="H103" s="669">
        <v>0</v>
      </c>
      <c r="I103" s="669">
        <v>0</v>
      </c>
      <c r="J103" s="669">
        <f>BS!H54</f>
        <v>3920800</v>
      </c>
      <c r="K103" s="672">
        <f t="shared" si="7"/>
        <v>0.16000000201165676</v>
      </c>
    </row>
    <row r="104" spans="2:11">
      <c r="B104" s="681"/>
      <c r="C104" s="681"/>
      <c r="D104" s="682">
        <f t="shared" ref="D104:I104" si="8">SUM(D96:D103)</f>
        <v>5105057.1266666641</v>
      </c>
      <c r="E104" s="682">
        <f t="shared" si="8"/>
        <v>27027017.285115864</v>
      </c>
      <c r="F104" s="682">
        <f t="shared" si="8"/>
        <v>2658941.2582174689</v>
      </c>
      <c r="G104" s="682">
        <f t="shared" si="8"/>
        <v>1470901</v>
      </c>
      <c r="H104" s="682">
        <f t="shared" si="8"/>
        <v>2186238</v>
      </c>
      <c r="I104" s="682">
        <f t="shared" si="8"/>
        <v>0</v>
      </c>
      <c r="J104" s="682">
        <f t="shared" ref="J104" si="9">SUM(J96:J103)</f>
        <v>38448154</v>
      </c>
    </row>
    <row r="105" spans="2:11" ht="7.5" customHeight="1">
      <c r="D105" s="683"/>
      <c r="E105" s="683"/>
      <c r="F105" s="683"/>
      <c r="G105" s="683"/>
      <c r="H105" s="683"/>
      <c r="I105" s="683"/>
      <c r="J105" s="684"/>
    </row>
    <row r="106" spans="2:11">
      <c r="B106" s="458" t="s">
        <v>841</v>
      </c>
    </row>
    <row r="107" spans="2:11" ht="13.5" customHeight="1"/>
    <row r="108" spans="2:11">
      <c r="B108" s="451" t="s">
        <v>833</v>
      </c>
    </row>
    <row r="109" spans="2:11" ht="6.75" customHeight="1"/>
    <row r="110" spans="2:11">
      <c r="B110" s="927" t="s">
        <v>4156</v>
      </c>
      <c r="C110" s="927"/>
      <c r="D110" s="927"/>
      <c r="E110" s="927"/>
      <c r="F110" s="927"/>
      <c r="G110" s="927"/>
      <c r="H110" s="927"/>
      <c r="I110" s="927"/>
      <c r="J110" s="927"/>
    </row>
    <row r="111" spans="2:11">
      <c r="B111" s="927"/>
      <c r="C111" s="927"/>
      <c r="D111" s="927"/>
      <c r="E111" s="927"/>
      <c r="F111" s="927"/>
      <c r="G111" s="927"/>
      <c r="H111" s="927"/>
      <c r="I111" s="927"/>
      <c r="J111" s="927"/>
    </row>
    <row r="112" spans="2:11">
      <c r="B112" s="927"/>
      <c r="C112" s="927"/>
      <c r="D112" s="927"/>
      <c r="E112" s="927"/>
      <c r="F112" s="927"/>
      <c r="G112" s="927"/>
      <c r="H112" s="927"/>
      <c r="I112" s="927"/>
      <c r="J112" s="927"/>
    </row>
    <row r="113" spans="2:10">
      <c r="B113" s="927"/>
      <c r="C113" s="927"/>
      <c r="D113" s="927"/>
      <c r="E113" s="927"/>
      <c r="F113" s="927"/>
      <c r="G113" s="927"/>
      <c r="H113" s="927"/>
      <c r="I113" s="927"/>
      <c r="J113" s="927"/>
    </row>
    <row r="114" spans="2:10" ht="8.25" customHeight="1"/>
    <row r="115" spans="2:10">
      <c r="B115" s="451" t="s">
        <v>842</v>
      </c>
    </row>
    <row r="116" spans="2:10" ht="5.25" customHeight="1"/>
    <row r="117" spans="2:10">
      <c r="B117" s="927" t="s">
        <v>4157</v>
      </c>
      <c r="C117" s="927"/>
      <c r="D117" s="927"/>
      <c r="E117" s="927"/>
      <c r="F117" s="927"/>
      <c r="G117" s="927"/>
      <c r="H117" s="927"/>
      <c r="I117" s="927"/>
      <c r="J117" s="927"/>
    </row>
    <row r="118" spans="2:10">
      <c r="B118" s="927"/>
      <c r="C118" s="927"/>
      <c r="D118" s="927"/>
      <c r="E118" s="927"/>
      <c r="F118" s="927"/>
      <c r="G118" s="927"/>
      <c r="H118" s="927"/>
      <c r="I118" s="927"/>
      <c r="J118" s="927"/>
    </row>
    <row r="119" spans="2:10">
      <c r="B119" s="927"/>
      <c r="C119" s="927"/>
      <c r="D119" s="927"/>
      <c r="E119" s="927"/>
      <c r="F119" s="927"/>
      <c r="G119" s="927"/>
      <c r="H119" s="927"/>
      <c r="I119" s="927"/>
      <c r="J119" s="927"/>
    </row>
  </sheetData>
  <mergeCells count="14">
    <mergeCell ref="B5:J6"/>
    <mergeCell ref="C8:C9"/>
    <mergeCell ref="D8:J8"/>
    <mergeCell ref="B8:B9"/>
    <mergeCell ref="B117:J119"/>
    <mergeCell ref="B59:J62"/>
    <mergeCell ref="B66:J67"/>
    <mergeCell ref="B69:J70"/>
    <mergeCell ref="B78:B79"/>
    <mergeCell ref="D78:D79"/>
    <mergeCell ref="I78:J78"/>
    <mergeCell ref="B88:J92"/>
    <mergeCell ref="I94:J94"/>
    <mergeCell ref="B110:J113"/>
  </mergeCells>
  <pageMargins left="0.5" right="0.5" top="1" bottom="0.5" header="0.3" footer="0.3"/>
  <pageSetup paperSize="9" scale="81" firstPageNumber="24" fitToHeight="0" orientation="landscape" useFirstPageNumber="1" r:id="rId1"/>
  <headerFooter>
    <oddFooter>&amp;C&amp;"Open Sans,Regular"&amp;P</oddFooter>
  </headerFooter>
  <rowBreaks count="2" manualBreakCount="2">
    <brk id="37" max="9" man="1"/>
    <brk id="77" max="9" man="1"/>
  </rowBreaks>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634FE3DC7100749B5583ECDCB8DE866" ma:contentTypeVersion="12" ma:contentTypeDescription="Create a new document." ma:contentTypeScope="" ma:versionID="4026cfdff6b64146889f7d7df6ebbd4b">
  <xsd:schema xmlns:xsd="http://www.w3.org/2001/XMLSchema" xmlns:xs="http://www.w3.org/2001/XMLSchema" xmlns:p="http://schemas.microsoft.com/office/2006/metadata/properties" xmlns:ns2="d48dc7f2-899e-4296-a8b9-a0257157d9a8" xmlns:ns3="8aef7c2f-3415-4d9c-84e5-0400326e407f" targetNamespace="http://schemas.microsoft.com/office/2006/metadata/properties" ma:root="true" ma:fieldsID="aa3b9f40a0e573962b05284eb6272639" ns2:_="" ns3:_="">
    <xsd:import namespace="d48dc7f2-899e-4296-a8b9-a0257157d9a8"/>
    <xsd:import namespace="8aef7c2f-3415-4d9c-84e5-0400326e407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48dc7f2-899e-4296-a8b9-a0257157d9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aef7c2f-3415-4d9c-84e5-0400326e407f"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2766DF6-9385-4D6A-9002-C485B378BA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48dc7f2-899e-4296-a8b9-a0257157d9a8"/>
    <ds:schemaRef ds:uri="8aef7c2f-3415-4d9c-84e5-0400326e407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0151936-E924-42FE-A595-61911AB38B69}">
  <ds:schemaRefs>
    <ds:schemaRef ds:uri="http://schemas.microsoft.com/sharepoint/v3/contenttype/forms"/>
  </ds:schemaRefs>
</ds:datastoreItem>
</file>

<file path=customXml/itemProps3.xml><?xml version="1.0" encoding="utf-8"?>
<ds:datastoreItem xmlns:ds="http://schemas.openxmlformats.org/officeDocument/2006/customXml" ds:itemID="{6D0E1B55-7BC8-4D33-B9A5-5EE704344D99}">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10</vt:i4>
      </vt:variant>
    </vt:vector>
  </HeadingPairs>
  <TitlesOfParts>
    <vt:vector size="29" baseType="lpstr">
      <vt:lpstr>TB 21-22 (old)</vt:lpstr>
      <vt:lpstr>BS</vt:lpstr>
      <vt:lpstr>PL</vt:lpstr>
      <vt:lpstr>SCE</vt:lpstr>
      <vt:lpstr>CF</vt:lpstr>
      <vt:lpstr>Note 1-3 </vt:lpstr>
      <vt:lpstr>Note-4-5</vt:lpstr>
      <vt:lpstr>Notes 6-29</vt:lpstr>
      <vt:lpstr>Note-30</vt:lpstr>
      <vt:lpstr>Notes 31-36</vt:lpstr>
      <vt:lpstr>TB 21-22</vt:lpstr>
      <vt:lpstr>Provision</vt:lpstr>
      <vt:lpstr>Revised Provision 2022</vt:lpstr>
      <vt:lpstr>2021 Provision</vt:lpstr>
      <vt:lpstr>TB 20-21</vt:lpstr>
      <vt:lpstr>TB</vt:lpstr>
      <vt:lpstr>Detail GL</vt:lpstr>
      <vt:lpstr>GL Map</vt:lpstr>
      <vt:lpstr>Breakup of provision</vt:lpstr>
      <vt:lpstr>BS!Print_Area</vt:lpstr>
      <vt:lpstr>CF!Print_Area</vt:lpstr>
      <vt:lpstr>'GL Map'!Print_Area</vt:lpstr>
      <vt:lpstr>'Note 1-3 '!Print_Area</vt:lpstr>
      <vt:lpstr>'Note-30'!Print_Area</vt:lpstr>
      <vt:lpstr>'Note-4-5'!Print_Area</vt:lpstr>
      <vt:lpstr>'Notes 31-36'!Print_Area</vt:lpstr>
      <vt:lpstr>'Notes 6-29'!Print_Area</vt:lpstr>
      <vt:lpstr>PL!Print_Area</vt:lpstr>
      <vt:lpstr>SCE!Print_Area</vt:lpstr>
    </vt:vector>
  </TitlesOfParts>
  <Company>EGMCL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Test</dc:creator>
  <cp:lastModifiedBy>Rashid, Imtiaz</cp:lastModifiedBy>
  <cp:lastPrinted>2022-07-23T10:31:08Z</cp:lastPrinted>
  <dcterms:created xsi:type="dcterms:W3CDTF">2008-11-02T06:22:54Z</dcterms:created>
  <dcterms:modified xsi:type="dcterms:W3CDTF">2022-09-27T09:47:21Z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0x0101004634FE3DC7100749B5583ECDCB8DE866</vt:lpwstr>
  </property>
  <property fmtid="{D5CDD505-2E9C-101B-9397-08002B2CF9AE}" pid="3" name="MSIP_Label_ea60d57e-af5b-4752-ac57-3e4f28ca11dc_Enabled">
    <vt:lpwstr>true</vt:lpwstr>
  </property>
  <property fmtid="{D5CDD505-2E9C-101B-9397-08002B2CF9AE}" pid="4" name="MSIP_Label_ea60d57e-af5b-4752-ac57-3e4f28ca11dc_SetDate">
    <vt:lpwstr>2022-08-30T08:46:55Z</vt:lpwstr>
  </property>
  <property fmtid="{D5CDD505-2E9C-101B-9397-08002B2CF9AE}" pid="5" name="MSIP_Label_ea60d57e-af5b-4752-ac57-3e4f28ca11dc_Method">
    <vt:lpwstr>Standard</vt:lpwstr>
  </property>
  <property fmtid="{D5CDD505-2E9C-101B-9397-08002B2CF9AE}" pid="6" name="MSIP_Label_ea60d57e-af5b-4752-ac57-3e4f28ca11dc_Name">
    <vt:lpwstr>ea60d57e-af5b-4752-ac57-3e4f28ca11dc</vt:lpwstr>
  </property>
  <property fmtid="{D5CDD505-2E9C-101B-9397-08002B2CF9AE}" pid="7" name="MSIP_Label_ea60d57e-af5b-4752-ac57-3e4f28ca11dc_SiteId">
    <vt:lpwstr>36da45f1-dd2c-4d1f-af13-5abe46b99921</vt:lpwstr>
  </property>
  <property fmtid="{D5CDD505-2E9C-101B-9397-08002B2CF9AE}" pid="8" name="MSIP_Label_ea60d57e-af5b-4752-ac57-3e4f28ca11dc_ActionId">
    <vt:lpwstr>887877fb-18b5-4255-880b-2f5c4bb51a40</vt:lpwstr>
  </property>
  <property fmtid="{D5CDD505-2E9C-101B-9397-08002B2CF9AE}" pid="9" name="MSIP_Label_ea60d57e-af5b-4752-ac57-3e4f28ca11dc_ContentBits">
    <vt:lpwstr>0</vt:lpwstr>
  </property>
</Properties>
</file>